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6_{E14C35A3-B412-4CC7-A486-05816DFE9819}" xr6:coauthVersionLast="47" xr6:coauthVersionMax="47" xr10:uidLastSave="{00000000-0000-0000-0000-000000000000}"/>
  <bookViews>
    <workbookView xWindow="-120" yWindow="-120" windowWidth="29040" windowHeight="15720" tabRatio="732" xr2:uid="{00000000-000D-0000-FFFF-FFFF00000000}"/>
  </bookViews>
  <sheets>
    <sheet name="表紙" sheetId="93" r:id="rId1"/>
    <sheet name="予防訪問入浴" sheetId="84" r:id="rId2"/>
    <sheet name="予防訪問看護" sheetId="95" r:id="rId3"/>
    <sheet name="予防訪問リハ" sheetId="85" r:id="rId4"/>
    <sheet name="予防居宅療養管理指導" sheetId="5" r:id="rId5"/>
    <sheet name="予防通所リハ" sheetId="8" r:id="rId6"/>
    <sheet name="予防短期入所生活" sheetId="66" r:id="rId7"/>
    <sheet name="予防短期入所生活（定員超過）" sheetId="67" r:id="rId8"/>
    <sheet name="予防短期入所生活（人欠）" sheetId="68" r:id="rId9"/>
    <sheet name="予防短期入所生活（長期）" sheetId="94" r:id="rId10"/>
    <sheet name="予防短期入所生活（長期・定員超過）" sheetId="96" r:id="rId11"/>
    <sheet name="予防短期入所生活（長期・人欠）" sheetId="97" r:id="rId12"/>
    <sheet name="予防短期入所療養イ" sheetId="98" r:id="rId13"/>
    <sheet name="予防短期入所療養イ（定員超過）" sheetId="36" r:id="rId14"/>
    <sheet name="予防短期入所療養イ（人欠）" sheetId="37" r:id="rId15"/>
    <sheet name="予防短期入所療養ロ" sheetId="59" r:id="rId16"/>
    <sheet name="予防短期入所療養ロ（定員超過）" sheetId="60" r:id="rId17"/>
    <sheet name="予防短期入所療養ロ（看護・介護職員）" sheetId="61" r:id="rId18"/>
    <sheet name="予防短期入所療養ロ（正看比率）" sheetId="62" r:id="rId19"/>
    <sheet name="予防短期入所療養ロ（医師の欠員１）" sheetId="63" r:id="rId20"/>
    <sheet name="予防短期入所療養ロ（医師の欠員２）" sheetId="64" r:id="rId21"/>
    <sheet name="予防短期入所療養ハ" sheetId="65" r:id="rId22"/>
    <sheet name="予防短期入所療養ホ" sheetId="99" r:id="rId23"/>
    <sheet name="予防短期入所療養ホ（定員超過）" sheetId="88" r:id="rId24"/>
    <sheet name="予防短期入所療養ホ（医師・薬剤師・看護介護職員の欠員）" sheetId="92" r:id="rId25"/>
    <sheet name="予防短期入所療養ホ（正看比率）" sheetId="90" r:id="rId26"/>
    <sheet name="予防特定施設" sheetId="9" r:id="rId27"/>
    <sheet name="予防福祉用具" sheetId="10" r:id="rId28"/>
    <sheet name="介護予防支援" sheetId="11" r:id="rId29"/>
    <sheet name="特定入所者介護予防" sheetId="69" r:id="rId30"/>
  </sheets>
  <definedNames>
    <definedName name="_xlnm._FilterDatabase" localSheetId="28" hidden="1">介護予防支援!$A$5:$AP$35</definedName>
    <definedName name="_xlnm._FilterDatabase" localSheetId="29" hidden="1">特定入所者介護予防!$A$6:$AM$27</definedName>
    <definedName name="_xlnm._FilterDatabase" localSheetId="4" hidden="1">予防居宅療養管理指導!$A$5:$AP$55</definedName>
    <definedName name="_xlnm._FilterDatabase" localSheetId="6" hidden="1">予防短期入所生活!$A$4:$AP$125</definedName>
    <definedName name="_xlnm._FilterDatabase" localSheetId="8" hidden="1">'予防短期入所生活（人欠）'!$A$5:$AQ$52</definedName>
    <definedName name="_xlnm._FilterDatabase" localSheetId="9" hidden="1">'予防短期入所生活（長期）'!$A$4:$AP$100</definedName>
    <definedName name="_xlnm._FilterDatabase" localSheetId="11" hidden="1">'予防短期入所生活（長期・人欠）'!$A$5:$AQ$52</definedName>
    <definedName name="_xlnm._FilterDatabase" localSheetId="10" hidden="1">'予防短期入所生活（長期・定員超過）'!$A$5:$AQ$52</definedName>
    <definedName name="_xlnm._FilterDatabase" localSheetId="7" hidden="1">'予防短期入所生活（定員超過）'!$A$5:$AQ$52</definedName>
    <definedName name="_xlnm._FilterDatabase" localSheetId="12" hidden="1">予防短期入所療養イ!$A$5:$AR$273</definedName>
    <definedName name="_xlnm._FilterDatabase" localSheetId="14" hidden="1">'予防短期入所療養イ（人欠）'!$A$5:$AT$124</definedName>
    <definedName name="_xlnm._FilterDatabase" localSheetId="13" hidden="1">'予防短期入所療養イ（定員超過）'!$A$5:$AT$124</definedName>
    <definedName name="_xlnm._FilterDatabase" localSheetId="21" hidden="1">予防短期入所療養ハ!$A$4:$AT$150</definedName>
    <definedName name="_xlnm._FilterDatabase" localSheetId="22" hidden="1">予防短期入所療養ホ!$A$4:$AP$330</definedName>
    <definedName name="_xlnm._FilterDatabase" localSheetId="24" hidden="1">'予防短期入所療養ホ（医師・薬剤師・看護介護職員の欠員）'!$A$5:$AP$148</definedName>
    <definedName name="_xlnm._FilterDatabase" localSheetId="25" hidden="1">'予防短期入所療養ホ（正看比率）'!$A$3:$R$52</definedName>
    <definedName name="_xlnm._FilterDatabase" localSheetId="23" hidden="1">'予防短期入所療養ホ（定員超過）'!$A$5:$AP$148</definedName>
    <definedName name="_xlnm._FilterDatabase" localSheetId="15" hidden="1">予防短期入所療養ロ!$A$4:$AR$300</definedName>
    <definedName name="_xlnm._FilterDatabase" localSheetId="19" hidden="1">'予防短期入所療養ロ（医師の欠員１）'!$A$5:$AZ$132</definedName>
    <definedName name="_xlnm._FilterDatabase" localSheetId="20" hidden="1">'予防短期入所療養ロ（医師の欠員２）'!$A$5:$AZ$84</definedName>
    <definedName name="_xlnm._FilterDatabase" localSheetId="17" hidden="1">'予防短期入所療養ロ（看護・介護職員）'!$A$5:$AW$84</definedName>
    <definedName name="_xlnm._FilterDatabase" localSheetId="18" hidden="1">'予防短期入所療養ロ（正看比率）'!$A$5:$AX$84</definedName>
    <definedName name="_xlnm._FilterDatabase" localSheetId="16" hidden="1">'予防短期入所療養ロ（定員超過）'!$A$5:$AW$132</definedName>
    <definedName name="_xlnm._FilterDatabase" localSheetId="5" hidden="1">予防通所リハ!$A$5:$AP$59</definedName>
    <definedName name="_xlnm._FilterDatabase" localSheetId="26" hidden="1">予防特定施設!$A$5:$AO$84</definedName>
    <definedName name="_xlnm._FilterDatabase" localSheetId="3" hidden="1">予防訪問リハ!$A$5:$AR$26</definedName>
    <definedName name="_xlnm._FilterDatabase" localSheetId="2" hidden="1">予防訪問看護!$A$5:$AR$1153</definedName>
    <definedName name="_xlnm._FilterDatabase" localSheetId="1" hidden="1">予防訪問入浴!$A$5:$AP$38</definedName>
    <definedName name="_xlnm.Print_Area" localSheetId="28">介護予防支援!$A$1:$AO$40</definedName>
    <definedName name="_xlnm.Print_Area" localSheetId="29">特定入所者介護予防!$A$1:$AL$28</definedName>
    <definedName name="_xlnm.Print_Area" localSheetId="0">表紙!$A$1:$V$133</definedName>
    <definedName name="_xlnm.Print_Area" localSheetId="4">予防居宅療養管理指導!$A$1:$AP$57</definedName>
    <definedName name="_xlnm.Print_Area" localSheetId="6">予防短期入所生活!$A$1:$AO$125</definedName>
    <definedName name="_xlnm.Print_Area" localSheetId="8">'予防短期入所生活（人欠）'!$A$1:$AP$52</definedName>
    <definedName name="_xlnm.Print_Area" localSheetId="11">'予防短期入所生活（長期・人欠）'!$A$1:$AP$52</definedName>
    <definedName name="_xlnm.Print_Area" localSheetId="10">'予防短期入所生活（長期・定員超過）'!$A$1:$AP$52</definedName>
    <definedName name="_xlnm.Print_Area" localSheetId="7">'予防短期入所生活（定員超過）'!$A$1:$AP$52</definedName>
    <definedName name="_xlnm.Print_Area" localSheetId="12">予防短期入所療養イ!$A$1:$AQ$273</definedName>
    <definedName name="_xlnm.Print_Area" localSheetId="14">'予防短期入所療養イ（人欠）'!$A$1:$AS$124</definedName>
    <definedName name="_xlnm.Print_Area" localSheetId="13">'予防短期入所療養イ（定員超過）'!$A$1:$AS$124</definedName>
    <definedName name="_xlnm.Print_Area" localSheetId="21">予防短期入所療養ハ!$A$1:$AS$201</definedName>
    <definedName name="_xlnm.Print_Area" localSheetId="22">予防短期入所療養ホ!$A$1:$AO$330</definedName>
    <definedName name="_xlnm.Print_Area" localSheetId="24">'予防短期入所療養ホ（医師・薬剤師・看護介護職員の欠員）'!$A$1:$AO$148</definedName>
    <definedName name="_xlnm.Print_Area" localSheetId="25">'予防短期入所療養ホ（正看比率）'!$A$1:$AP$52</definedName>
    <definedName name="_xlnm.Print_Area" localSheetId="23">'予防短期入所療養ホ（定員超過）'!$A$1:$AO$148</definedName>
    <definedName name="_xlnm.Print_Area" localSheetId="15">予防短期入所療養ロ!$A$1:$AQ$300</definedName>
    <definedName name="_xlnm.Print_Area" localSheetId="19">'予防短期入所療養ロ（医師の欠員１）'!$A$1:$AY$132</definedName>
    <definedName name="_xlnm.Print_Area" localSheetId="20">'予防短期入所療養ロ（医師の欠員２）'!$A$1:$AY$84</definedName>
    <definedName name="_xlnm.Print_Area" localSheetId="17">'予防短期入所療養ロ（看護・介護職員）'!$A$1:$AV$84</definedName>
    <definedName name="_xlnm.Print_Area" localSheetId="18">'予防短期入所療養ロ（正看比率）'!$A$1:$AW$84</definedName>
    <definedName name="_xlnm.Print_Area" localSheetId="16">'予防短期入所療養ロ（定員超過）'!$A$1:$AV$132</definedName>
    <definedName name="_xlnm.Print_Area" localSheetId="5">予防通所リハ!$A$1:$AO$118</definedName>
    <definedName name="_xlnm.Print_Area" localSheetId="26">予防特定施設!$A$1:$AO$177</definedName>
    <definedName name="_xlnm.Print_Area" localSheetId="27">予防福祉用具!$A$1:$AO$70</definedName>
    <definedName name="_xlnm.Print_Area" localSheetId="3">予防訪問リハ!$A$1:$AQ$27</definedName>
    <definedName name="_xlnm.Print_Area" localSheetId="2">予防訪問看護!$A$1:$AQ$1157</definedName>
    <definedName name="_xlnm.Print_Area" localSheetId="1">予防訪問入浴!$A$1:$AO$38</definedName>
    <definedName name="_xlnm.Print_Titles" localSheetId="28">介護予防支援!$3:$5</definedName>
    <definedName name="_xlnm.Print_Titles" localSheetId="29">特定入所者介護予防!$3:$6</definedName>
    <definedName name="_xlnm.Print_Titles" localSheetId="4">予防居宅療養管理指導!$1:$5</definedName>
    <definedName name="_xlnm.Print_Titles" localSheetId="6">予防短期入所生活!$2:$4</definedName>
    <definedName name="_xlnm.Print_Titles" localSheetId="8">'予防短期入所生活（人欠）'!$2:$4</definedName>
    <definedName name="_xlnm.Print_Titles" localSheetId="9">'予防短期入所生活（長期）'!$2:$4</definedName>
    <definedName name="_xlnm.Print_Titles" localSheetId="11">'予防短期入所生活（長期・人欠）'!$2:$4</definedName>
    <definedName name="_xlnm.Print_Titles" localSheetId="10">'予防短期入所生活（長期・定員超過）'!$2:$4</definedName>
    <definedName name="_xlnm.Print_Titles" localSheetId="7">'予防短期入所生活（定員超過）'!$2:$4</definedName>
    <definedName name="_xlnm.Print_Titles" localSheetId="12">予防短期入所療養イ!$3:$5</definedName>
    <definedName name="_xlnm.Print_Titles" localSheetId="14">'予防短期入所療養イ（人欠）'!$2:$4</definedName>
    <definedName name="_xlnm.Print_Titles" localSheetId="13">'予防短期入所療養イ（定員超過）'!$2:$4</definedName>
    <definedName name="_xlnm.Print_Titles" localSheetId="22">予防短期入所療養ホ!$2:$4</definedName>
    <definedName name="_xlnm.Print_Titles" localSheetId="24">'予防短期入所療養ホ（医師・薬剤師・看護介護職員の欠員）'!$2:$4</definedName>
    <definedName name="_xlnm.Print_Titles" localSheetId="25">'予防短期入所療養ホ（正看比率）'!$2:$4</definedName>
    <definedName name="_xlnm.Print_Titles" localSheetId="23">'予防短期入所療養ホ（定員超過）'!$2:$4</definedName>
    <definedName name="_xlnm.Print_Titles" localSheetId="15">予防短期入所療養ロ!$3:$4</definedName>
    <definedName name="_xlnm.Print_Titles" localSheetId="19">'予防短期入所療養ロ（医師の欠員１）'!$3:$4</definedName>
    <definedName name="_xlnm.Print_Titles" localSheetId="20">'予防短期入所療養ロ（医師の欠員２）'!$3:$4</definedName>
    <definedName name="_xlnm.Print_Titles" localSheetId="17">'予防短期入所療養ロ（看護・介護職員）'!$3:$4</definedName>
    <definedName name="_xlnm.Print_Titles" localSheetId="18">'予防短期入所療養ロ（正看比率）'!$3:$4</definedName>
    <definedName name="_xlnm.Print_Titles" localSheetId="16">'予防短期入所療養ロ（定員超過）'!$3:$4</definedName>
    <definedName name="_xlnm.Print_Titles" localSheetId="2">予防訪問看護!$4:$5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4" i="90" l="1"/>
  <c r="P42" i="90"/>
  <c r="P50" i="90" s="1"/>
  <c r="P40" i="90"/>
  <c r="P48" i="90" s="1"/>
  <c r="P38" i="90"/>
  <c r="P46" i="90" s="1"/>
  <c r="P52" i="90"/>
  <c r="P28" i="90"/>
  <c r="P26" i="90"/>
  <c r="P24" i="90"/>
  <c r="P22" i="90"/>
  <c r="P20" i="90"/>
  <c r="P18" i="90"/>
  <c r="P16" i="90"/>
  <c r="P14" i="90"/>
  <c r="P12" i="90"/>
  <c r="P10" i="90"/>
  <c r="P8" i="90"/>
  <c r="P6" i="90"/>
  <c r="P34" i="90"/>
  <c r="AN39" i="11"/>
  <c r="AN38" i="11"/>
  <c r="AN37" i="11"/>
  <c r="AN36" i="11"/>
  <c r="AN35" i="11"/>
  <c r="AM36" i="90"/>
  <c r="P36" i="90"/>
  <c r="P32" i="90"/>
  <c r="P30" i="90"/>
  <c r="AL98" i="92"/>
  <c r="O132" i="92"/>
  <c r="O130" i="92"/>
  <c r="O146" i="92" s="1"/>
  <c r="O128" i="92"/>
  <c r="O126" i="92"/>
  <c r="O124" i="92"/>
  <c r="O140" i="92" s="1"/>
  <c r="O122" i="92"/>
  <c r="O138" i="92" s="1"/>
  <c r="O120" i="92"/>
  <c r="O136" i="92" s="1"/>
  <c r="O118" i="92"/>
  <c r="O134" i="92" s="1"/>
  <c r="O108" i="92"/>
  <c r="O116" i="92" s="1"/>
  <c r="O106" i="92"/>
  <c r="O114" i="92" s="1"/>
  <c r="O104" i="92"/>
  <c r="O112" i="92" s="1"/>
  <c r="O102" i="92"/>
  <c r="O110" i="92" s="1"/>
  <c r="O84" i="92"/>
  <c r="O100" i="92" s="1"/>
  <c r="O82" i="92"/>
  <c r="O98" i="92" s="1"/>
  <c r="O80" i="92"/>
  <c r="O96" i="92" s="1"/>
  <c r="O78" i="92"/>
  <c r="O94" i="92" s="1"/>
  <c r="O76" i="92"/>
  <c r="O92" i="92" s="1"/>
  <c r="O74" i="92"/>
  <c r="O90" i="92" s="1"/>
  <c r="O72" i="92"/>
  <c r="O88" i="92" s="1"/>
  <c r="O70" i="92"/>
  <c r="O68" i="92"/>
  <c r="O66" i="92"/>
  <c r="O64" i="92"/>
  <c r="O62" i="92"/>
  <c r="O60" i="92"/>
  <c r="O58" i="92"/>
  <c r="O56" i="92"/>
  <c r="O54" i="92"/>
  <c r="O52" i="92"/>
  <c r="O50" i="92"/>
  <c r="O48" i="92"/>
  <c r="O46" i="92"/>
  <c r="O44" i="92"/>
  <c r="O42" i="92"/>
  <c r="O40" i="92"/>
  <c r="O38" i="92"/>
  <c r="O36" i="92"/>
  <c r="O34" i="92"/>
  <c r="O32" i="92"/>
  <c r="O30" i="92"/>
  <c r="O28" i="92"/>
  <c r="O26" i="92"/>
  <c r="O24" i="92"/>
  <c r="O22" i="92"/>
  <c r="O20" i="92"/>
  <c r="O18" i="92"/>
  <c r="O16" i="92"/>
  <c r="O14" i="92"/>
  <c r="O12" i="92"/>
  <c r="O10" i="92"/>
  <c r="O8" i="92"/>
  <c r="O6" i="92"/>
  <c r="O148" i="92"/>
  <c r="O144" i="92"/>
  <c r="O142" i="92"/>
  <c r="O86" i="92"/>
  <c r="AL98" i="88"/>
  <c r="O6" i="88"/>
  <c r="O132" i="88"/>
  <c r="O148" i="88" s="1"/>
  <c r="O130" i="88"/>
  <c r="O146" i="88" s="1"/>
  <c r="O128" i="88"/>
  <c r="O144" i="88" s="1"/>
  <c r="O126" i="88"/>
  <c r="O124" i="88"/>
  <c r="O140" i="88" s="1"/>
  <c r="O122" i="88"/>
  <c r="O138" i="88" s="1"/>
  <c r="O120" i="88"/>
  <c r="O136" i="88" s="1"/>
  <c r="O118" i="88"/>
  <c r="O134" i="88" s="1"/>
  <c r="O108" i="88"/>
  <c r="O116" i="88" s="1"/>
  <c r="O106" i="88"/>
  <c r="O114" i="88" s="1"/>
  <c r="O104" i="88"/>
  <c r="O112" i="88" s="1"/>
  <c r="O102" i="88"/>
  <c r="O110" i="88" s="1"/>
  <c r="O84" i="88"/>
  <c r="O100" i="88" s="1"/>
  <c r="O82" i="88"/>
  <c r="O98" i="88" s="1"/>
  <c r="O80" i="88"/>
  <c r="O96" i="88" s="1"/>
  <c r="O78" i="88"/>
  <c r="O76" i="88"/>
  <c r="O74" i="88"/>
  <c r="O72" i="88"/>
  <c r="O70" i="88"/>
  <c r="O68" i="88"/>
  <c r="O66" i="88"/>
  <c r="O64" i="88"/>
  <c r="O62" i="88"/>
  <c r="O60" i="88"/>
  <c r="O58" i="88"/>
  <c r="O56" i="88"/>
  <c r="O54" i="88"/>
  <c r="O52" i="88"/>
  <c r="O50" i="88"/>
  <c r="O48" i="88"/>
  <c r="O46" i="88"/>
  <c r="O44" i="88"/>
  <c r="O42" i="88"/>
  <c r="O40" i="88"/>
  <c r="O38" i="88"/>
  <c r="O36" i="88"/>
  <c r="O34" i="88"/>
  <c r="O32" i="88"/>
  <c r="O30" i="88"/>
  <c r="O28" i="88"/>
  <c r="O26" i="88"/>
  <c r="O24" i="88"/>
  <c r="O22" i="88"/>
  <c r="O20" i="88"/>
  <c r="O18" i="88"/>
  <c r="O16" i="88"/>
  <c r="O14" i="88"/>
  <c r="O12" i="88"/>
  <c r="O10" i="88"/>
  <c r="O8" i="88"/>
  <c r="O142" i="88"/>
  <c r="O94" i="88"/>
  <c r="O92" i="88"/>
  <c r="O90" i="88"/>
  <c r="O88" i="88"/>
  <c r="O86" i="88"/>
  <c r="Q84" i="37"/>
  <c r="Q82" i="37"/>
  <c r="Q80" i="37"/>
  <c r="Q78" i="37"/>
  <c r="Q76" i="37"/>
  <c r="Q74" i="37"/>
  <c r="Q72" i="37"/>
  <c r="Q70" i="37"/>
  <c r="Q68" i="37"/>
  <c r="Q66" i="37"/>
  <c r="Q64" i="37"/>
  <c r="Q62" i="37"/>
  <c r="Q60" i="37"/>
  <c r="Q58" i="37"/>
  <c r="Q56" i="37"/>
  <c r="Q54" i="37"/>
  <c r="Q52" i="37"/>
  <c r="Q50" i="37"/>
  <c r="Q48" i="37"/>
  <c r="Q46" i="37"/>
  <c r="Q44" i="37"/>
  <c r="Q42" i="37"/>
  <c r="Q40" i="37"/>
  <c r="Q38" i="37"/>
  <c r="Q36" i="37"/>
  <c r="Q34" i="37"/>
  <c r="Q32" i="37"/>
  <c r="Q30" i="37"/>
  <c r="Q28" i="37"/>
  <c r="Q26" i="37"/>
  <c r="Q24" i="37"/>
  <c r="Q22" i="37"/>
  <c r="Q20" i="37"/>
  <c r="Q18" i="37"/>
  <c r="Q16" i="37"/>
  <c r="Q14" i="37"/>
  <c r="Q12" i="37"/>
  <c r="Q10" i="37"/>
  <c r="Q8" i="37"/>
  <c r="Q6" i="37"/>
  <c r="Q84" i="36"/>
  <c r="Q82" i="36"/>
  <c r="Q80" i="36"/>
  <c r="Q78" i="36"/>
  <c r="Q76" i="36"/>
  <c r="Q74" i="36"/>
  <c r="Q72" i="36"/>
  <c r="Q70" i="36"/>
  <c r="Q68" i="36"/>
  <c r="Q66" i="36"/>
  <c r="Q64" i="36"/>
  <c r="Q62" i="36"/>
  <c r="Q60" i="36"/>
  <c r="Q58" i="36"/>
  <c r="Q56" i="36"/>
  <c r="Q54" i="36"/>
  <c r="Q52" i="36"/>
  <c r="Q50" i="36"/>
  <c r="Q48" i="36"/>
  <c r="Q46" i="36"/>
  <c r="Q44" i="36"/>
  <c r="Q42" i="36"/>
  <c r="Q40" i="36"/>
  <c r="Q38" i="36"/>
  <c r="Q36" i="36"/>
  <c r="Q34" i="36"/>
  <c r="Q32" i="36"/>
  <c r="Q30" i="36"/>
  <c r="Q28" i="36"/>
  <c r="Q26" i="36"/>
  <c r="Q24" i="36"/>
  <c r="Q22" i="36"/>
  <c r="Q20" i="36"/>
  <c r="Q18" i="36"/>
  <c r="Q16" i="36"/>
  <c r="Q14" i="36"/>
  <c r="Q12" i="36"/>
  <c r="Q10" i="36"/>
  <c r="Q8" i="36"/>
  <c r="Q6" i="36"/>
  <c r="AN324" i="99" l="1"/>
  <c r="AN323" i="99"/>
  <c r="AN322" i="99"/>
  <c r="AN321" i="99"/>
  <c r="AN320" i="99"/>
  <c r="AN319" i="99"/>
  <c r="AN318" i="99"/>
  <c r="AN317" i="99"/>
  <c r="AN316" i="99"/>
  <c r="AN315" i="99"/>
  <c r="AN314" i="99"/>
  <c r="AN313" i="99"/>
  <c r="AN312" i="99"/>
  <c r="AN311" i="99"/>
  <c r="AN310" i="99"/>
  <c r="AN309" i="99"/>
  <c r="AN308" i="99"/>
  <c r="AN307" i="99"/>
  <c r="AN306" i="99"/>
  <c r="AN305" i="99"/>
  <c r="AI304" i="99"/>
  <c r="AN304" i="99" s="1"/>
  <c r="AI303" i="99"/>
  <c r="AN303" i="99" s="1"/>
  <c r="AI302" i="99"/>
  <c r="AN302" i="99" s="1"/>
  <c r="AI301" i="99"/>
  <c r="AN301" i="99" s="1"/>
  <c r="AI300" i="99"/>
  <c r="AN300" i="99" s="1"/>
  <c r="AI299" i="99"/>
  <c r="AN299" i="99" s="1"/>
  <c r="AI298" i="99"/>
  <c r="AN298" i="99" s="1"/>
  <c r="AI297" i="99"/>
  <c r="AN297" i="99" s="1"/>
  <c r="AI296" i="99"/>
  <c r="AN296" i="99" s="1"/>
  <c r="AI295" i="99"/>
  <c r="AN295" i="99" s="1"/>
  <c r="AI294" i="99"/>
  <c r="AN294" i="99" s="1"/>
  <c r="AI293" i="99"/>
  <c r="AN293" i="99" s="1"/>
  <c r="AI292" i="99"/>
  <c r="AN292" i="99" s="1"/>
  <c r="AI291" i="99"/>
  <c r="AN291" i="99" s="1"/>
  <c r="AI290" i="99"/>
  <c r="AN290" i="99" s="1"/>
  <c r="AI289" i="99"/>
  <c r="AN289" i="99" s="1"/>
  <c r="AI288" i="99"/>
  <c r="AN288" i="99" s="1"/>
  <c r="AI287" i="99"/>
  <c r="AN287" i="99" s="1"/>
  <c r="AI286" i="99"/>
  <c r="AN286" i="99" s="1"/>
  <c r="AI285" i="99"/>
  <c r="AN285" i="99" s="1"/>
  <c r="AI284" i="99"/>
  <c r="AN284" i="99" s="1"/>
  <c r="AI283" i="99"/>
  <c r="AN283" i="99" s="1"/>
  <c r="AI282" i="99"/>
  <c r="AN282" i="99" s="1"/>
  <c r="AI281" i="99"/>
  <c r="AN281" i="99" s="1"/>
  <c r="AI280" i="99"/>
  <c r="AN280" i="99" s="1"/>
  <c r="AI279" i="99"/>
  <c r="AN279" i="99" s="1"/>
  <c r="AI278" i="99"/>
  <c r="AN278" i="99" s="1"/>
  <c r="AI277" i="99"/>
  <c r="AN277" i="99" s="1"/>
  <c r="AI276" i="99"/>
  <c r="AN276" i="99" s="1"/>
  <c r="AI275" i="99"/>
  <c r="AN275" i="99" s="1"/>
  <c r="AI274" i="99"/>
  <c r="AN274" i="99" s="1"/>
  <c r="AI273" i="99"/>
  <c r="AN273" i="99" s="1"/>
  <c r="AI272" i="99"/>
  <c r="AN272" i="99" s="1"/>
  <c r="AI271" i="99"/>
  <c r="AN271" i="99" s="1"/>
  <c r="AI270" i="99"/>
  <c r="AN270" i="99" s="1"/>
  <c r="AI269" i="99"/>
  <c r="AN269" i="99" s="1"/>
  <c r="AI268" i="99"/>
  <c r="AN268" i="99" s="1"/>
  <c r="AI267" i="99"/>
  <c r="AN267" i="99" s="1"/>
  <c r="AI266" i="99"/>
  <c r="AN266" i="99" s="1"/>
  <c r="AI265" i="99"/>
  <c r="AN265" i="99" s="1"/>
  <c r="AI264" i="99"/>
  <c r="AN264" i="99" s="1"/>
  <c r="AI263" i="99"/>
  <c r="AN263" i="99" s="1"/>
  <c r="AI262" i="99"/>
  <c r="AN262" i="99" s="1"/>
  <c r="AI261" i="99"/>
  <c r="AN261" i="99" s="1"/>
  <c r="AI260" i="99"/>
  <c r="AN260" i="99" s="1"/>
  <c r="AI259" i="99"/>
  <c r="AN259" i="99" s="1"/>
  <c r="AI258" i="99"/>
  <c r="AN258" i="99" s="1"/>
  <c r="AI257" i="99"/>
  <c r="AN257" i="99" s="1"/>
  <c r="AI256" i="99"/>
  <c r="AN256" i="99" s="1"/>
  <c r="AI255" i="99"/>
  <c r="AN255" i="99" s="1"/>
  <c r="AI254" i="99"/>
  <c r="AN254" i="99" s="1"/>
  <c r="AI253" i="99"/>
  <c r="AN253" i="99" s="1"/>
  <c r="AI252" i="99"/>
  <c r="AN252" i="99" s="1"/>
  <c r="AI251" i="99"/>
  <c r="AN251" i="99" s="1"/>
  <c r="AI250" i="99"/>
  <c r="AN250" i="99" s="1"/>
  <c r="AI249" i="99"/>
  <c r="AN249" i="99" s="1"/>
  <c r="AI248" i="99"/>
  <c r="AN248" i="99" s="1"/>
  <c r="AI247" i="99"/>
  <c r="AN247" i="99" s="1"/>
  <c r="AI246" i="99"/>
  <c r="AN246" i="99" s="1"/>
  <c r="AI245" i="99"/>
  <c r="AN245" i="99" s="1"/>
  <c r="AI244" i="99"/>
  <c r="AN244" i="99" s="1"/>
  <c r="AI243" i="99"/>
  <c r="AN243" i="99" s="1"/>
  <c r="AI242" i="99"/>
  <c r="AN242" i="99" s="1"/>
  <c r="AI241" i="99"/>
  <c r="AN241" i="99" s="1"/>
  <c r="AI240" i="99"/>
  <c r="AN240" i="99" s="1"/>
  <c r="AI239" i="99"/>
  <c r="AN239" i="99" s="1"/>
  <c r="AI238" i="99"/>
  <c r="AN238" i="99" s="1"/>
  <c r="AI237" i="99"/>
  <c r="AN237" i="99" s="1"/>
  <c r="AI236" i="99"/>
  <c r="AN236" i="99" s="1"/>
  <c r="AI235" i="99"/>
  <c r="AN235" i="99" s="1"/>
  <c r="AI234" i="99"/>
  <c r="AN234" i="99" s="1"/>
  <c r="AI233" i="99"/>
  <c r="AN233" i="99" s="1"/>
  <c r="AI232" i="99"/>
  <c r="AN232" i="99" s="1"/>
  <c r="AI231" i="99"/>
  <c r="AN231" i="99" s="1"/>
  <c r="AI230" i="99"/>
  <c r="AN230" i="99" s="1"/>
  <c r="AI229" i="99"/>
  <c r="AN229" i="99" s="1"/>
  <c r="AI228" i="99"/>
  <c r="AN228" i="99" s="1"/>
  <c r="AI227" i="99"/>
  <c r="AN227" i="99" s="1"/>
  <c r="AI226" i="99"/>
  <c r="AN226" i="99" s="1"/>
  <c r="AI225" i="99"/>
  <c r="AN225" i="99" s="1"/>
  <c r="AI224" i="99"/>
  <c r="AN224" i="99" s="1"/>
  <c r="AI223" i="99"/>
  <c r="AN223" i="99" s="1"/>
  <c r="AI222" i="99"/>
  <c r="AN222" i="99" s="1"/>
  <c r="AI221" i="99"/>
  <c r="AN221" i="99" s="1"/>
  <c r="AI220" i="99"/>
  <c r="AN220" i="99" s="1"/>
  <c r="AI219" i="99"/>
  <c r="AN219" i="99" s="1"/>
  <c r="AI218" i="99"/>
  <c r="AN218" i="99" s="1"/>
  <c r="AI217" i="99"/>
  <c r="AN217" i="99" s="1"/>
  <c r="AI216" i="99"/>
  <c r="AN216" i="99" s="1"/>
  <c r="AI215" i="99"/>
  <c r="AN215" i="99" s="1"/>
  <c r="AI214" i="99"/>
  <c r="AN214" i="99" s="1"/>
  <c r="AI213" i="99"/>
  <c r="AN213" i="99" s="1"/>
  <c r="AI212" i="99"/>
  <c r="AN212" i="99" s="1"/>
  <c r="AI211" i="99"/>
  <c r="AN211" i="99" s="1"/>
  <c r="AI210" i="99"/>
  <c r="AN210" i="99" s="1"/>
  <c r="AI209" i="99"/>
  <c r="AN209" i="99" s="1"/>
  <c r="AI208" i="99"/>
  <c r="AN208" i="99" s="1"/>
  <c r="AI207" i="99"/>
  <c r="AN207" i="99" s="1"/>
  <c r="AI206" i="99"/>
  <c r="AN206" i="99" s="1"/>
  <c r="AI205" i="99"/>
  <c r="AN205" i="99" s="1"/>
  <c r="AI204" i="99"/>
  <c r="AN204" i="99" s="1"/>
  <c r="AI203" i="99"/>
  <c r="AN203" i="99" s="1"/>
  <c r="AI202" i="99"/>
  <c r="AN202" i="99" s="1"/>
  <c r="AI201" i="99"/>
  <c r="AN201" i="99" s="1"/>
  <c r="AI200" i="99"/>
  <c r="AN200" i="99" s="1"/>
  <c r="AI199" i="99"/>
  <c r="AN199" i="99" s="1"/>
  <c r="AI198" i="99"/>
  <c r="AN198" i="99" s="1"/>
  <c r="AI197" i="99"/>
  <c r="AN197" i="99" s="1"/>
  <c r="AI196" i="99"/>
  <c r="AN196" i="99" s="1"/>
  <c r="AI195" i="99"/>
  <c r="AN195" i="99" s="1"/>
  <c r="AI194" i="99"/>
  <c r="AN194" i="99" s="1"/>
  <c r="AI193" i="99"/>
  <c r="AN193" i="99" s="1"/>
  <c r="AI192" i="99"/>
  <c r="AN192" i="99" s="1"/>
  <c r="AI191" i="99"/>
  <c r="AN191" i="99" s="1"/>
  <c r="AI190" i="99"/>
  <c r="AN190" i="99" s="1"/>
  <c r="AI189" i="99"/>
  <c r="AN189" i="99" s="1"/>
  <c r="AI188" i="99"/>
  <c r="AN188" i="99" s="1"/>
  <c r="AI187" i="99"/>
  <c r="AN187" i="99" s="1"/>
  <c r="AI186" i="99"/>
  <c r="AN186" i="99" s="1"/>
  <c r="AI185" i="99"/>
  <c r="AN185" i="99" s="1"/>
  <c r="AI184" i="99"/>
  <c r="AN184" i="99" s="1"/>
  <c r="AI183" i="99"/>
  <c r="AN183" i="99" s="1"/>
  <c r="AI182" i="99"/>
  <c r="AN182" i="99" s="1"/>
  <c r="AI181" i="99"/>
  <c r="AN181" i="99" s="1"/>
  <c r="AI180" i="99"/>
  <c r="AN180" i="99" s="1"/>
  <c r="AI179" i="99"/>
  <c r="AN179" i="99" s="1"/>
  <c r="AI178" i="99"/>
  <c r="AN178" i="99" s="1"/>
  <c r="AI177" i="99"/>
  <c r="AN177" i="99" s="1"/>
  <c r="AI176" i="99"/>
  <c r="AN176" i="99" s="1"/>
  <c r="AI175" i="99"/>
  <c r="AN175" i="99" s="1"/>
  <c r="AI174" i="99"/>
  <c r="AN174" i="99" s="1"/>
  <c r="AI173" i="99"/>
  <c r="AN173" i="99" s="1"/>
  <c r="AI172" i="99"/>
  <c r="AN172" i="99" s="1"/>
  <c r="AI171" i="99"/>
  <c r="AN171" i="99" s="1"/>
  <c r="AI170" i="99"/>
  <c r="AN170" i="99" s="1"/>
  <c r="AI169" i="99"/>
  <c r="AN169" i="99" s="1"/>
  <c r="AI168" i="99"/>
  <c r="AN168" i="99" s="1"/>
  <c r="AI167" i="99"/>
  <c r="AN167" i="99" s="1"/>
  <c r="AI166" i="99"/>
  <c r="AN166" i="99" s="1"/>
  <c r="AI165" i="99"/>
  <c r="AN165" i="99" s="1"/>
  <c r="AI164" i="99"/>
  <c r="AN164" i="99" s="1"/>
  <c r="AI163" i="99"/>
  <c r="AN163" i="99" s="1"/>
  <c r="AI162" i="99"/>
  <c r="AN162" i="99" s="1"/>
  <c r="AI161" i="99"/>
  <c r="AN161" i="99" s="1"/>
  <c r="AI160" i="99"/>
  <c r="AN160" i="99" s="1"/>
  <c r="AI159" i="99"/>
  <c r="AN159" i="99" s="1"/>
  <c r="AI158" i="99"/>
  <c r="AN158" i="99" s="1"/>
  <c r="AI157" i="99"/>
  <c r="AN157" i="99" s="1"/>
  <c r="AI156" i="99"/>
  <c r="AN156" i="99" s="1"/>
  <c r="AI155" i="99"/>
  <c r="AN155" i="99" s="1"/>
  <c r="AI154" i="99"/>
  <c r="AN154" i="99" s="1"/>
  <c r="AI153" i="99"/>
  <c r="AN153" i="99" s="1"/>
  <c r="AI152" i="99"/>
  <c r="AN152" i="99" s="1"/>
  <c r="AI151" i="99"/>
  <c r="AN151" i="99" s="1"/>
  <c r="AI150" i="99"/>
  <c r="AN150" i="99" s="1"/>
  <c r="AI149" i="99"/>
  <c r="AN149" i="99" s="1"/>
  <c r="AG148" i="99"/>
  <c r="P148" i="99"/>
  <c r="AN147" i="99" s="1"/>
  <c r="AG146" i="99"/>
  <c r="P146" i="99"/>
  <c r="AN145" i="99" s="1"/>
  <c r="AG144" i="99"/>
  <c r="P144" i="99"/>
  <c r="AN143" i="99" s="1"/>
  <c r="AG142" i="99"/>
  <c r="P142" i="99"/>
  <c r="AN141" i="99" s="1"/>
  <c r="AG140" i="99"/>
  <c r="P140" i="99"/>
  <c r="AN139" i="99" s="1"/>
  <c r="AG138" i="99"/>
  <c r="P138" i="99"/>
  <c r="AN137" i="99" s="1"/>
  <c r="AG136" i="99"/>
  <c r="P136" i="99"/>
  <c r="AN135" i="99" s="1"/>
  <c r="AG134" i="99"/>
  <c r="P134" i="99"/>
  <c r="AN133" i="99" s="1"/>
  <c r="AK132" i="99"/>
  <c r="AN132" i="99" s="1"/>
  <c r="AN131" i="99"/>
  <c r="AK130" i="99"/>
  <c r="AN130" i="99" s="1"/>
  <c r="AN129" i="99"/>
  <c r="AK128" i="99"/>
  <c r="AN128" i="99" s="1"/>
  <c r="AN127" i="99"/>
  <c r="AK126" i="99"/>
  <c r="AN126" i="99" s="1"/>
  <c r="AN125" i="99"/>
  <c r="AK124" i="99"/>
  <c r="AN124" i="99" s="1"/>
  <c r="AN123" i="99"/>
  <c r="AK122" i="99"/>
  <c r="AN122" i="99" s="1"/>
  <c r="AN121" i="99"/>
  <c r="AK120" i="99"/>
  <c r="AN120" i="99" s="1"/>
  <c r="AN119" i="99"/>
  <c r="AK118" i="99"/>
  <c r="AN118" i="99" s="1"/>
  <c r="AN117" i="99"/>
  <c r="AL116" i="99"/>
  <c r="AL144" i="99" s="1"/>
  <c r="AG116" i="99"/>
  <c r="P116" i="99"/>
  <c r="AN115" i="99" s="1"/>
  <c r="AG114" i="99"/>
  <c r="P114" i="99"/>
  <c r="AN113" i="99" s="1"/>
  <c r="AG112" i="99"/>
  <c r="P112" i="99"/>
  <c r="AN111" i="99" s="1"/>
  <c r="AG110" i="99"/>
  <c r="P110" i="99"/>
  <c r="AN109" i="99" s="1"/>
  <c r="AK108" i="99"/>
  <c r="AN108" i="99" s="1"/>
  <c r="AN107" i="99"/>
  <c r="AK106" i="99"/>
  <c r="AN106" i="99" s="1"/>
  <c r="AN105" i="99"/>
  <c r="AK104" i="99"/>
  <c r="AN104" i="99" s="1"/>
  <c r="AN103" i="99"/>
  <c r="AK102" i="99"/>
  <c r="AN102" i="99" s="1"/>
  <c r="AN101" i="99"/>
  <c r="AG100" i="99"/>
  <c r="P100" i="99"/>
  <c r="AN99" i="99" s="1"/>
  <c r="AG98" i="99"/>
  <c r="P98" i="99"/>
  <c r="AN97" i="99" s="1"/>
  <c r="AG96" i="99"/>
  <c r="P96" i="99"/>
  <c r="AN95" i="99" s="1"/>
  <c r="AG94" i="99"/>
  <c r="P94" i="99"/>
  <c r="AN93" i="99" s="1"/>
  <c r="AG92" i="99"/>
  <c r="P92" i="99"/>
  <c r="AN91" i="99"/>
  <c r="AG90" i="99"/>
  <c r="P90" i="99"/>
  <c r="AN89" i="99" s="1"/>
  <c r="AG88" i="99"/>
  <c r="P88" i="99"/>
  <c r="AN87" i="99" s="1"/>
  <c r="AG86" i="99"/>
  <c r="P86" i="99"/>
  <c r="AN85" i="99" s="1"/>
  <c r="AK84" i="99"/>
  <c r="AN84" i="99" s="1"/>
  <c r="AN83" i="99"/>
  <c r="AK82" i="99"/>
  <c r="AN82" i="99" s="1"/>
  <c r="AN81" i="99"/>
  <c r="AK80" i="99"/>
  <c r="AN80" i="99" s="1"/>
  <c r="AN79" i="99"/>
  <c r="AK78" i="99"/>
  <c r="AN78" i="99" s="1"/>
  <c r="AN77" i="99"/>
  <c r="AK76" i="99"/>
  <c r="AN76" i="99" s="1"/>
  <c r="AN75" i="99"/>
  <c r="AK74" i="99"/>
  <c r="AN74" i="99" s="1"/>
  <c r="AN73" i="99"/>
  <c r="AK72" i="99"/>
  <c r="AN72" i="99" s="1"/>
  <c r="AN71" i="99"/>
  <c r="AK70" i="99"/>
  <c r="AN70" i="99" s="1"/>
  <c r="AN69" i="99"/>
  <c r="AK68" i="99"/>
  <c r="AN68" i="99" s="1"/>
  <c r="AN67" i="99"/>
  <c r="AK66" i="99"/>
  <c r="AN66" i="99" s="1"/>
  <c r="AN65" i="99"/>
  <c r="AK64" i="99"/>
  <c r="AN64" i="99" s="1"/>
  <c r="AN63" i="99"/>
  <c r="AK62" i="99"/>
  <c r="AN62" i="99" s="1"/>
  <c r="AN61" i="99"/>
  <c r="AK60" i="99"/>
  <c r="AN60" i="99" s="1"/>
  <c r="AN59" i="99"/>
  <c r="AK58" i="99"/>
  <c r="AN58" i="99" s="1"/>
  <c r="AN57" i="99"/>
  <c r="AK56" i="99"/>
  <c r="AN56" i="99" s="1"/>
  <c r="AN55" i="99"/>
  <c r="AK54" i="99"/>
  <c r="AN54" i="99" s="1"/>
  <c r="AN53" i="99"/>
  <c r="AK52" i="99"/>
  <c r="AN52" i="99" s="1"/>
  <c r="AN51" i="99"/>
  <c r="AK50" i="99"/>
  <c r="AN50" i="99" s="1"/>
  <c r="AN49" i="99"/>
  <c r="AK48" i="99"/>
  <c r="AN48" i="99" s="1"/>
  <c r="AN47" i="99"/>
  <c r="AK46" i="99"/>
  <c r="AN46" i="99" s="1"/>
  <c r="AN45" i="99"/>
  <c r="AK44" i="99"/>
  <c r="AN44" i="99" s="1"/>
  <c r="AN43" i="99"/>
  <c r="AK42" i="99"/>
  <c r="AN42" i="99" s="1"/>
  <c r="AN41" i="99"/>
  <c r="AK40" i="99"/>
  <c r="AN40" i="99" s="1"/>
  <c r="AN39" i="99"/>
  <c r="AK38" i="99"/>
  <c r="AN38" i="99" s="1"/>
  <c r="AN37" i="99"/>
  <c r="AK36" i="99"/>
  <c r="AN36" i="99" s="1"/>
  <c r="AN35" i="99"/>
  <c r="AK34" i="99"/>
  <c r="AN34" i="99" s="1"/>
  <c r="AN33" i="99"/>
  <c r="AK32" i="99"/>
  <c r="AN32" i="99" s="1"/>
  <c r="AN31" i="99"/>
  <c r="AK30" i="99"/>
  <c r="AN30" i="99" s="1"/>
  <c r="AN29" i="99"/>
  <c r="AK28" i="99"/>
  <c r="AN28" i="99" s="1"/>
  <c r="AN27" i="99"/>
  <c r="AK26" i="99"/>
  <c r="AN26" i="99" s="1"/>
  <c r="AN25" i="99"/>
  <c r="AK24" i="99"/>
  <c r="AN24" i="99" s="1"/>
  <c r="AN23" i="99"/>
  <c r="AK22" i="99"/>
  <c r="AN22" i="99" s="1"/>
  <c r="AN21" i="99"/>
  <c r="AK20" i="99"/>
  <c r="AN20" i="99" s="1"/>
  <c r="AN19" i="99"/>
  <c r="AK18" i="99"/>
  <c r="AN18" i="99" s="1"/>
  <c r="AN17" i="99"/>
  <c r="AK16" i="99"/>
  <c r="AN16" i="99" s="1"/>
  <c r="AN15" i="99"/>
  <c r="AK14" i="99"/>
  <c r="AN14" i="99" s="1"/>
  <c r="AN13" i="99"/>
  <c r="AK12" i="99"/>
  <c r="AN12" i="99" s="1"/>
  <c r="AN11" i="99"/>
  <c r="AK10" i="99"/>
  <c r="AN10" i="99" s="1"/>
  <c r="AN9" i="99"/>
  <c r="AK8" i="99"/>
  <c r="AN8" i="99" s="1"/>
  <c r="AN7" i="99"/>
  <c r="AN6" i="99"/>
  <c r="AN5" i="99"/>
  <c r="AP267" i="98"/>
  <c r="AP266" i="98"/>
  <c r="AP265" i="98"/>
  <c r="AP264" i="98"/>
  <c r="AP263" i="98"/>
  <c r="AP262" i="98"/>
  <c r="AP261" i="98"/>
  <c r="AP260" i="98"/>
  <c r="AP259" i="98"/>
  <c r="AP258" i="98"/>
  <c r="AP257" i="98"/>
  <c r="AP256" i="98"/>
  <c r="AP255" i="98"/>
  <c r="AP254" i="98"/>
  <c r="AP253" i="98"/>
  <c r="AP252" i="98"/>
  <c r="AP251" i="98"/>
  <c r="AP250" i="98"/>
  <c r="AP249" i="98"/>
  <c r="AP248" i="98"/>
  <c r="AP247" i="98"/>
  <c r="AP246" i="98"/>
  <c r="AJ245" i="98"/>
  <c r="AP245" i="98" s="1"/>
  <c r="AJ244" i="98"/>
  <c r="AP244" i="98" s="1"/>
  <c r="AJ243" i="98"/>
  <c r="AP243" i="98" s="1"/>
  <c r="AJ242" i="98"/>
  <c r="AP242" i="98" s="1"/>
  <c r="AJ241" i="98"/>
  <c r="AP241" i="98" s="1"/>
  <c r="AJ240" i="98"/>
  <c r="AP240" i="98" s="1"/>
  <c r="AJ239" i="98"/>
  <c r="AP239" i="98" s="1"/>
  <c r="AJ238" i="98"/>
  <c r="AP238" i="98" s="1"/>
  <c r="AJ237" i="98"/>
  <c r="AP237" i="98" s="1"/>
  <c r="AJ236" i="98"/>
  <c r="AP236" i="98" s="1"/>
  <c r="AJ235" i="98"/>
  <c r="AP235" i="98" s="1"/>
  <c r="AJ234" i="98"/>
  <c r="AP234" i="98" s="1"/>
  <c r="AJ233" i="98"/>
  <c r="AP233" i="98" s="1"/>
  <c r="AJ232" i="98"/>
  <c r="AP232" i="98" s="1"/>
  <c r="AJ231" i="98"/>
  <c r="AP231" i="98" s="1"/>
  <c r="AJ230" i="98"/>
  <c r="AP230" i="98" s="1"/>
  <c r="AJ229" i="98"/>
  <c r="AP229" i="98" s="1"/>
  <c r="AJ228" i="98"/>
  <c r="AP228" i="98" s="1"/>
  <c r="AJ227" i="98"/>
  <c r="AP227" i="98" s="1"/>
  <c r="AJ226" i="98"/>
  <c r="AP226" i="98" s="1"/>
  <c r="AJ225" i="98"/>
  <c r="AP225" i="98" s="1"/>
  <c r="AJ224" i="98"/>
  <c r="AP224" i="98" s="1"/>
  <c r="AJ223" i="98"/>
  <c r="AP223" i="98" s="1"/>
  <c r="AJ222" i="98"/>
  <c r="AP222" i="98" s="1"/>
  <c r="AJ221" i="98"/>
  <c r="AP221" i="98" s="1"/>
  <c r="AJ220" i="98"/>
  <c r="AP220" i="98" s="1"/>
  <c r="AJ219" i="98"/>
  <c r="AP219" i="98" s="1"/>
  <c r="AJ218" i="98"/>
  <c r="AP218" i="98" s="1"/>
  <c r="AJ217" i="98"/>
  <c r="AP217" i="98" s="1"/>
  <c r="AJ216" i="98"/>
  <c r="AP216" i="98" s="1"/>
  <c r="AJ215" i="98"/>
  <c r="AP215" i="98" s="1"/>
  <c r="AJ214" i="98"/>
  <c r="AP214" i="98" s="1"/>
  <c r="AJ213" i="98"/>
  <c r="AP213" i="98" s="1"/>
  <c r="AJ212" i="98"/>
  <c r="AP212" i="98" s="1"/>
  <c r="AJ211" i="98"/>
  <c r="AP211" i="98" s="1"/>
  <c r="AJ210" i="98"/>
  <c r="AP210" i="98" s="1"/>
  <c r="AJ209" i="98"/>
  <c r="AP209" i="98" s="1"/>
  <c r="AJ208" i="98"/>
  <c r="AP208" i="98" s="1"/>
  <c r="AJ207" i="98"/>
  <c r="AP207" i="98" s="1"/>
  <c r="AJ206" i="98"/>
  <c r="AP206" i="98" s="1"/>
  <c r="AJ205" i="98"/>
  <c r="AP205" i="98" s="1"/>
  <c r="AJ204" i="98"/>
  <c r="AP204" i="98" s="1"/>
  <c r="AJ203" i="98"/>
  <c r="AP203" i="98" s="1"/>
  <c r="AJ202" i="98"/>
  <c r="AP202" i="98" s="1"/>
  <c r="AJ201" i="98"/>
  <c r="AP201" i="98" s="1"/>
  <c r="AJ200" i="98"/>
  <c r="AP200" i="98" s="1"/>
  <c r="AJ199" i="98"/>
  <c r="AP199" i="98" s="1"/>
  <c r="AJ198" i="98"/>
  <c r="AP198" i="98" s="1"/>
  <c r="AJ197" i="98"/>
  <c r="AP197" i="98" s="1"/>
  <c r="AJ196" i="98"/>
  <c r="AP196" i="98" s="1"/>
  <c r="AJ195" i="98"/>
  <c r="AP195" i="98" s="1"/>
  <c r="AJ194" i="98"/>
  <c r="AP194" i="98" s="1"/>
  <c r="AJ193" i="98"/>
  <c r="AP193" i="98" s="1"/>
  <c r="AJ192" i="98"/>
  <c r="AP192" i="98" s="1"/>
  <c r="AJ191" i="98"/>
  <c r="AP191" i="98" s="1"/>
  <c r="AJ190" i="98"/>
  <c r="AP190" i="98" s="1"/>
  <c r="AJ189" i="98"/>
  <c r="AP189" i="98" s="1"/>
  <c r="AJ188" i="98"/>
  <c r="AP188" i="98" s="1"/>
  <c r="AJ187" i="98"/>
  <c r="AP187" i="98" s="1"/>
  <c r="AJ186" i="98"/>
  <c r="AP186" i="98" s="1"/>
  <c r="AJ185" i="98"/>
  <c r="AP185" i="98" s="1"/>
  <c r="AJ184" i="98"/>
  <c r="AP184" i="98" s="1"/>
  <c r="AJ183" i="98"/>
  <c r="AP183" i="98" s="1"/>
  <c r="AJ182" i="98"/>
  <c r="AP182" i="98" s="1"/>
  <c r="AJ181" i="98"/>
  <c r="AP181" i="98" s="1"/>
  <c r="AJ180" i="98"/>
  <c r="AP180" i="98" s="1"/>
  <c r="AJ179" i="98"/>
  <c r="AP179" i="98" s="1"/>
  <c r="AJ178" i="98"/>
  <c r="AP178" i="98" s="1"/>
  <c r="AJ177" i="98"/>
  <c r="AP177" i="98" s="1"/>
  <c r="AJ176" i="98"/>
  <c r="AP176" i="98" s="1"/>
  <c r="AJ175" i="98"/>
  <c r="AP175" i="98" s="1"/>
  <c r="AJ174" i="98"/>
  <c r="AP174" i="98" s="1"/>
  <c r="AJ173" i="98"/>
  <c r="AP173" i="98" s="1"/>
  <c r="AJ172" i="98"/>
  <c r="AP172" i="98" s="1"/>
  <c r="AJ171" i="98"/>
  <c r="AP171" i="98" s="1"/>
  <c r="AJ170" i="98"/>
  <c r="AP170" i="98" s="1"/>
  <c r="AJ169" i="98"/>
  <c r="AP169" i="98" s="1"/>
  <c r="AJ168" i="98"/>
  <c r="AP168" i="98" s="1"/>
  <c r="AJ167" i="98"/>
  <c r="AP167" i="98" s="1"/>
  <c r="AJ166" i="98"/>
  <c r="AP166" i="98" s="1"/>
  <c r="AJ165" i="98"/>
  <c r="AP165" i="98" s="1"/>
  <c r="AJ164" i="98"/>
  <c r="AP164" i="98" s="1"/>
  <c r="AJ163" i="98"/>
  <c r="AP163" i="98" s="1"/>
  <c r="AJ162" i="98"/>
  <c r="AP162" i="98" s="1"/>
  <c r="AJ161" i="98"/>
  <c r="AP161" i="98" s="1"/>
  <c r="AJ160" i="98"/>
  <c r="AP160" i="98" s="1"/>
  <c r="AJ159" i="98"/>
  <c r="AP159" i="98" s="1"/>
  <c r="AJ158" i="98"/>
  <c r="AP158" i="98" s="1"/>
  <c r="AJ157" i="98"/>
  <c r="AP157" i="98" s="1"/>
  <c r="AJ156" i="98"/>
  <c r="AP156" i="98" s="1"/>
  <c r="AJ155" i="98"/>
  <c r="AP155" i="98" s="1"/>
  <c r="AJ154" i="98"/>
  <c r="AP154" i="98" s="1"/>
  <c r="AJ153" i="98"/>
  <c r="AP153" i="98" s="1"/>
  <c r="AJ152" i="98"/>
  <c r="AP152" i="98" s="1"/>
  <c r="AJ151" i="98"/>
  <c r="AP151" i="98" s="1"/>
  <c r="AJ150" i="98"/>
  <c r="AP150" i="98" s="1"/>
  <c r="AJ149" i="98"/>
  <c r="AP149" i="98" s="1"/>
  <c r="AJ148" i="98"/>
  <c r="AP148" i="98" s="1"/>
  <c r="AJ147" i="98"/>
  <c r="AP147" i="98" s="1"/>
  <c r="AJ146" i="98"/>
  <c r="AP146" i="98" s="1"/>
  <c r="AJ145" i="98"/>
  <c r="AP145" i="98" s="1"/>
  <c r="AJ144" i="98"/>
  <c r="AP144" i="98" s="1"/>
  <c r="AJ143" i="98"/>
  <c r="AP143" i="98" s="1"/>
  <c r="AJ142" i="98"/>
  <c r="AP142" i="98" s="1"/>
  <c r="AJ141" i="98"/>
  <c r="AP141" i="98" s="1"/>
  <c r="AJ140" i="98"/>
  <c r="AP140" i="98" s="1"/>
  <c r="AJ139" i="98"/>
  <c r="AP139" i="98" s="1"/>
  <c r="AJ138" i="98"/>
  <c r="AP138" i="98" s="1"/>
  <c r="AJ137" i="98"/>
  <c r="AP137" i="98" s="1"/>
  <c r="AJ136" i="98"/>
  <c r="AP136" i="98" s="1"/>
  <c r="AJ135" i="98"/>
  <c r="AP135" i="98" s="1"/>
  <c r="AJ134" i="98"/>
  <c r="AP134" i="98" s="1"/>
  <c r="AJ133" i="98"/>
  <c r="AP133" i="98" s="1"/>
  <c r="AJ132" i="98"/>
  <c r="AP132" i="98" s="1"/>
  <c r="AJ131" i="98"/>
  <c r="AP131" i="98" s="1"/>
  <c r="AJ130" i="98"/>
  <c r="AP130" i="98" s="1"/>
  <c r="AJ129" i="98"/>
  <c r="AP129" i="98" s="1"/>
  <c r="AJ128" i="98"/>
  <c r="AP128" i="98" s="1"/>
  <c r="AJ127" i="98"/>
  <c r="AP127" i="98" s="1"/>
  <c r="AJ126" i="98"/>
  <c r="AP126" i="98" s="1"/>
  <c r="AJ125" i="98"/>
  <c r="Q125" i="98"/>
  <c r="AJ123" i="98"/>
  <c r="Q123" i="98"/>
  <c r="AP122" i="98"/>
  <c r="AJ121" i="98"/>
  <c r="Q121" i="98"/>
  <c r="AJ119" i="98"/>
  <c r="Q119" i="98"/>
  <c r="AJ117" i="98"/>
  <c r="Q117" i="98"/>
  <c r="AP116" i="98"/>
  <c r="AJ115" i="98"/>
  <c r="Q115" i="98"/>
  <c r="AP114" i="98"/>
  <c r="AJ113" i="98"/>
  <c r="Q113" i="98"/>
  <c r="AP112" i="98"/>
  <c r="AJ111" i="98"/>
  <c r="Q111" i="98"/>
  <c r="AP110" i="98"/>
  <c r="AJ109" i="98"/>
  <c r="Q109" i="98"/>
  <c r="AJ107" i="98"/>
  <c r="Q107" i="98"/>
  <c r="AJ105" i="98"/>
  <c r="Q105" i="98"/>
  <c r="AJ103" i="98"/>
  <c r="Q103" i="98"/>
  <c r="AJ101" i="98"/>
  <c r="Q101" i="98"/>
  <c r="AP100" i="98"/>
  <c r="AJ99" i="98"/>
  <c r="Q99" i="98"/>
  <c r="AP98" i="98" s="1"/>
  <c r="AJ97" i="98"/>
  <c r="Q97" i="98"/>
  <c r="AP96" i="98" s="1"/>
  <c r="AJ95" i="98"/>
  <c r="Q95" i="98"/>
  <c r="AP94" i="98" s="1"/>
  <c r="AJ93" i="98"/>
  <c r="Q93" i="98"/>
  <c r="AJ91" i="98"/>
  <c r="Q91" i="98"/>
  <c r="AJ89" i="98"/>
  <c r="Q89" i="98"/>
  <c r="AJ87" i="98"/>
  <c r="Q87" i="98"/>
  <c r="AJ85" i="98"/>
  <c r="AP85" i="98" s="1"/>
  <c r="AP84" i="98"/>
  <c r="AJ83" i="98"/>
  <c r="AP83" i="98" s="1"/>
  <c r="AP82" i="98"/>
  <c r="AJ81" i="98"/>
  <c r="AP81" i="98" s="1"/>
  <c r="AP80" i="98"/>
  <c r="AJ79" i="98"/>
  <c r="AP79" i="98" s="1"/>
  <c r="AP78" i="98"/>
  <c r="AJ77" i="98"/>
  <c r="AP77" i="98" s="1"/>
  <c r="AP76" i="98"/>
  <c r="AJ75" i="98"/>
  <c r="AP75" i="98" s="1"/>
  <c r="AP74" i="98"/>
  <c r="AJ73" i="98"/>
  <c r="AP73" i="98" s="1"/>
  <c r="AP72" i="98"/>
  <c r="AJ71" i="98"/>
  <c r="AP71" i="98" s="1"/>
  <c r="AP70" i="98"/>
  <c r="AJ69" i="98"/>
  <c r="AP69" i="98" s="1"/>
  <c r="AP68" i="98"/>
  <c r="AJ67" i="98"/>
  <c r="AP67" i="98" s="1"/>
  <c r="AP66" i="98"/>
  <c r="AJ65" i="98"/>
  <c r="AP65" i="98" s="1"/>
  <c r="AP64" i="98"/>
  <c r="AJ63" i="98"/>
  <c r="AP63" i="98" s="1"/>
  <c r="AP62" i="98"/>
  <c r="AJ61" i="98"/>
  <c r="AP61" i="98" s="1"/>
  <c r="AP60" i="98"/>
  <c r="AJ59" i="98"/>
  <c r="AP59" i="98" s="1"/>
  <c r="AP58" i="98"/>
  <c r="AJ57" i="98"/>
  <c r="AP57" i="98" s="1"/>
  <c r="AP56" i="98"/>
  <c r="AJ55" i="98"/>
  <c r="AP55" i="98" s="1"/>
  <c r="AP54" i="98"/>
  <c r="AJ53" i="98"/>
  <c r="AP53" i="98" s="1"/>
  <c r="AP52" i="98"/>
  <c r="AJ51" i="98"/>
  <c r="AP51" i="98" s="1"/>
  <c r="AP50" i="98"/>
  <c r="AJ49" i="98"/>
  <c r="AP49" i="98" s="1"/>
  <c r="AP48" i="98"/>
  <c r="AJ47" i="98"/>
  <c r="AP47" i="98" s="1"/>
  <c r="AP46" i="98"/>
  <c r="AJ45" i="98"/>
  <c r="AP45" i="98" s="1"/>
  <c r="AP44" i="98"/>
  <c r="AJ43" i="98"/>
  <c r="AP43" i="98" s="1"/>
  <c r="AP42" i="98"/>
  <c r="AJ41" i="98"/>
  <c r="AP41" i="98" s="1"/>
  <c r="AP40" i="98"/>
  <c r="AJ39" i="98"/>
  <c r="AP39" i="98" s="1"/>
  <c r="AP38" i="98"/>
  <c r="AJ37" i="98"/>
  <c r="AP37" i="98" s="1"/>
  <c r="AP36" i="98"/>
  <c r="AP35" i="98"/>
  <c r="AJ35" i="98"/>
  <c r="AP34" i="98"/>
  <c r="AJ33" i="98"/>
  <c r="AP33" i="98" s="1"/>
  <c r="AP32" i="98"/>
  <c r="AJ31" i="98"/>
  <c r="AP31" i="98" s="1"/>
  <c r="AP30" i="98"/>
  <c r="AJ29" i="98"/>
  <c r="AP29" i="98" s="1"/>
  <c r="AP28" i="98"/>
  <c r="AJ27" i="98"/>
  <c r="AP27" i="98" s="1"/>
  <c r="AP26" i="98"/>
  <c r="AJ25" i="98"/>
  <c r="AP25" i="98" s="1"/>
  <c r="AP24" i="98"/>
  <c r="AJ23" i="98"/>
  <c r="AP23" i="98" s="1"/>
  <c r="AP22" i="98"/>
  <c r="AJ21" i="98"/>
  <c r="AP21" i="98" s="1"/>
  <c r="AP20" i="98"/>
  <c r="AJ19" i="98"/>
  <c r="AP19" i="98" s="1"/>
  <c r="AP18" i="98"/>
  <c r="AJ17" i="98"/>
  <c r="AP17" i="98" s="1"/>
  <c r="AP16" i="98"/>
  <c r="AJ15" i="98"/>
  <c r="AP15" i="98" s="1"/>
  <c r="AP14" i="98"/>
  <c r="AJ13" i="98"/>
  <c r="AP13" i="98" s="1"/>
  <c r="AP12" i="98"/>
  <c r="AJ11" i="98"/>
  <c r="AP11" i="98" s="1"/>
  <c r="AP10" i="98"/>
  <c r="AJ9" i="98"/>
  <c r="AP9" i="98" s="1"/>
  <c r="AP8" i="98"/>
  <c r="AP7" i="98"/>
  <c r="AP6" i="98"/>
  <c r="AN112" i="99" l="1"/>
  <c r="AP117" i="98"/>
  <c r="AP113" i="98"/>
  <c r="AP101" i="98"/>
  <c r="Q114" i="37"/>
  <c r="Q114" i="36"/>
  <c r="AP111" i="98"/>
  <c r="Q110" i="37"/>
  <c r="Q110" i="36"/>
  <c r="AP92" i="98"/>
  <c r="Q92" i="36"/>
  <c r="Q92" i="37"/>
  <c r="AP104" i="98"/>
  <c r="Q104" i="36"/>
  <c r="Q104" i="37"/>
  <c r="Q116" i="37"/>
  <c r="Q116" i="36"/>
  <c r="AN146" i="99"/>
  <c r="AP123" i="98"/>
  <c r="Q122" i="36"/>
  <c r="Q122" i="37"/>
  <c r="Q98" i="37"/>
  <c r="Q98" i="36"/>
  <c r="AP124" i="98"/>
  <c r="Q124" i="36"/>
  <c r="Q124" i="37"/>
  <c r="AN92" i="99"/>
  <c r="AP102" i="98"/>
  <c r="Q102" i="37"/>
  <c r="Q102" i="36"/>
  <c r="AN96" i="99"/>
  <c r="AP86" i="98"/>
  <c r="Q86" i="36"/>
  <c r="Q86" i="37"/>
  <c r="AP107" i="98"/>
  <c r="Q106" i="36"/>
  <c r="Q106" i="37"/>
  <c r="Q112" i="37"/>
  <c r="Q112" i="36"/>
  <c r="AP118" i="98"/>
  <c r="Q118" i="36"/>
  <c r="Q118" i="37"/>
  <c r="Q96" i="37"/>
  <c r="Q96" i="36"/>
  <c r="AP97" i="98"/>
  <c r="AP95" i="98"/>
  <c r="Q94" i="37"/>
  <c r="Q94" i="36"/>
  <c r="AP91" i="98"/>
  <c r="Q90" i="36"/>
  <c r="Q90" i="37"/>
  <c r="AP88" i="98"/>
  <c r="Q88" i="36"/>
  <c r="Q88" i="37"/>
  <c r="Q100" i="37"/>
  <c r="Q100" i="36"/>
  <c r="AP108" i="98"/>
  <c r="Q108" i="36"/>
  <c r="Q108" i="37"/>
  <c r="AP120" i="98"/>
  <c r="Q120" i="36"/>
  <c r="Q120" i="37"/>
  <c r="AN100" i="99"/>
  <c r="AN142" i="99"/>
  <c r="AN86" i="99"/>
  <c r="AN114" i="99"/>
  <c r="AN138" i="99"/>
  <c r="AN98" i="99"/>
  <c r="AN88" i="99"/>
  <c r="AN116" i="99"/>
  <c r="AN134" i="99"/>
  <c r="AN94" i="99"/>
  <c r="AN110" i="99"/>
  <c r="AN148" i="99"/>
  <c r="AN90" i="99"/>
  <c r="AN136" i="99"/>
  <c r="AN140" i="99"/>
  <c r="AN144" i="99"/>
  <c r="AP93" i="98"/>
  <c r="AP99" i="98"/>
  <c r="AP109" i="98"/>
  <c r="AP115" i="98"/>
  <c r="AP125" i="98"/>
  <c r="AP89" i="98"/>
  <c r="AP105" i="98"/>
  <c r="AP121" i="98"/>
  <c r="AP90" i="98"/>
  <c r="AP106" i="98"/>
  <c r="AP87" i="98"/>
  <c r="AP103" i="98"/>
  <c r="AP119" i="98"/>
  <c r="O52" i="97"/>
  <c r="AO52" i="97" s="1"/>
  <c r="AM50" i="97"/>
  <c r="O50" i="97"/>
  <c r="O48" i="97"/>
  <c r="AO48" i="97" s="1"/>
  <c r="O46" i="97"/>
  <c r="O44" i="97"/>
  <c r="AO44" i="97" s="1"/>
  <c r="O42" i="97"/>
  <c r="AO41" i="97" s="1"/>
  <c r="O40" i="97"/>
  <c r="O38" i="97"/>
  <c r="AO37" i="97" s="1"/>
  <c r="O36" i="97"/>
  <c r="O34" i="97"/>
  <c r="O32" i="97"/>
  <c r="AO32" i="97" s="1"/>
  <c r="O30" i="97"/>
  <c r="O28" i="97"/>
  <c r="AO27" i="97" s="1"/>
  <c r="O26" i="97"/>
  <c r="AO25" i="97" s="1"/>
  <c r="O24" i="97"/>
  <c r="AO24" i="97" s="1"/>
  <c r="O22" i="97"/>
  <c r="AO21" i="97" s="1"/>
  <c r="O20" i="97"/>
  <c r="O18" i="97"/>
  <c r="O16" i="97"/>
  <c r="AO15" i="97" s="1"/>
  <c r="O14" i="97"/>
  <c r="O12" i="97"/>
  <c r="AO11" i="97" s="1"/>
  <c r="O10" i="97"/>
  <c r="AO9" i="97" s="1"/>
  <c r="O8" i="97"/>
  <c r="AO8" i="97" s="1"/>
  <c r="O6" i="97"/>
  <c r="AG52" i="97"/>
  <c r="AJ50" i="97"/>
  <c r="AO45" i="97" s="1"/>
  <c r="AG50" i="97"/>
  <c r="AO49" i="97"/>
  <c r="AG48" i="97"/>
  <c r="AO47" i="97"/>
  <c r="AG46" i="97"/>
  <c r="AG44" i="97"/>
  <c r="AO43" i="97"/>
  <c r="AG42" i="97"/>
  <c r="AO42" i="97" s="1"/>
  <c r="AG40" i="97"/>
  <c r="AG38" i="97"/>
  <c r="AG36" i="97"/>
  <c r="AO36" i="97" s="1"/>
  <c r="AO35" i="97"/>
  <c r="AG34" i="97"/>
  <c r="AO34" i="97" s="1"/>
  <c r="AO33" i="97"/>
  <c r="AG32" i="97"/>
  <c r="AG30" i="97"/>
  <c r="AO30" i="97" s="1"/>
  <c r="AO29" i="97"/>
  <c r="AG28" i="97"/>
  <c r="AO28" i="97"/>
  <c r="AG26" i="97"/>
  <c r="AG24" i="97"/>
  <c r="AG22" i="97"/>
  <c r="AG20" i="97"/>
  <c r="AO20" i="97"/>
  <c r="AO19" i="97"/>
  <c r="AG18" i="97"/>
  <c r="AO18" i="97" s="1"/>
  <c r="AO17" i="97"/>
  <c r="AG16" i="97"/>
  <c r="AO16" i="97"/>
  <c r="AG14" i="97"/>
  <c r="AO14" i="97" s="1"/>
  <c r="AO13" i="97"/>
  <c r="AG12" i="97"/>
  <c r="AG10" i="97"/>
  <c r="AG8" i="97"/>
  <c r="AO5" i="97"/>
  <c r="O52" i="96"/>
  <c r="AO52" i="96" s="1"/>
  <c r="AM50" i="96"/>
  <c r="O50" i="96"/>
  <c r="AO49" i="96" s="1"/>
  <c r="O48" i="96"/>
  <c r="O46" i="96"/>
  <c r="O44" i="96"/>
  <c r="AO44" i="96" s="1"/>
  <c r="O42" i="96"/>
  <c r="O40" i="96"/>
  <c r="AO39" i="96" s="1"/>
  <c r="O38" i="96"/>
  <c r="AO37" i="96" s="1"/>
  <c r="O36" i="96"/>
  <c r="AO36" i="96" s="1"/>
  <c r="O34" i="96"/>
  <c r="AO33" i="96" s="1"/>
  <c r="O32" i="96"/>
  <c r="O30" i="96"/>
  <c r="O28" i="96"/>
  <c r="AO27" i="96" s="1"/>
  <c r="O26" i="96"/>
  <c r="O24" i="96"/>
  <c r="AO24" i="96" s="1"/>
  <c r="O22" i="96"/>
  <c r="AO21" i="96" s="1"/>
  <c r="O20" i="96"/>
  <c r="AO19" i="96" s="1"/>
  <c r="O18" i="96"/>
  <c r="O16" i="96"/>
  <c r="O14" i="96"/>
  <c r="O12" i="96"/>
  <c r="O10" i="96"/>
  <c r="O8" i="96"/>
  <c r="AO7" i="96" s="1"/>
  <c r="O6" i="96"/>
  <c r="AO5" i="96" s="1"/>
  <c r="AG52" i="96"/>
  <c r="AJ50" i="96"/>
  <c r="AG50" i="96"/>
  <c r="AG48" i="96"/>
  <c r="AO48" i="96"/>
  <c r="AG46" i="96"/>
  <c r="AO46" i="96" s="1"/>
  <c r="AO45" i="96"/>
  <c r="AG44" i="96"/>
  <c r="AG42" i="96"/>
  <c r="AO41" i="96"/>
  <c r="AG40" i="96"/>
  <c r="AO40" i="96"/>
  <c r="AG38" i="96"/>
  <c r="AO38" i="96" s="1"/>
  <c r="AG36" i="96"/>
  <c r="AG34" i="96"/>
  <c r="AG32" i="96"/>
  <c r="AO32" i="96"/>
  <c r="AO31" i="96"/>
  <c r="AG30" i="96"/>
  <c r="AO30" i="96" s="1"/>
  <c r="AO29" i="96"/>
  <c r="AG28" i="96"/>
  <c r="AO28" i="96"/>
  <c r="AG26" i="96"/>
  <c r="AO26" i="96" s="1"/>
  <c r="AO25" i="96"/>
  <c r="AG24" i="96"/>
  <c r="AG22" i="96"/>
  <c r="AG20" i="96"/>
  <c r="AO20" i="96"/>
  <c r="AG18" i="96"/>
  <c r="AO18" i="96" s="1"/>
  <c r="AO17" i="96"/>
  <c r="AG16" i="96"/>
  <c r="AO16" i="96"/>
  <c r="AO15" i="96"/>
  <c r="AG14" i="96"/>
  <c r="AO14" i="96" s="1"/>
  <c r="AO13" i="96"/>
  <c r="AG12" i="96"/>
  <c r="AO12" i="96"/>
  <c r="AO11" i="96"/>
  <c r="AG10" i="96"/>
  <c r="AO10" i="96" s="1"/>
  <c r="AO9" i="96"/>
  <c r="AG8" i="96"/>
  <c r="AI52" i="94"/>
  <c r="AI50" i="94"/>
  <c r="AI48" i="94"/>
  <c r="AI46" i="94"/>
  <c r="AI44" i="94"/>
  <c r="AI42" i="94"/>
  <c r="AI40" i="94"/>
  <c r="AI38" i="94"/>
  <c r="AN32" i="94"/>
  <c r="AN18" i="94"/>
  <c r="AN16" i="94"/>
  <c r="AN6" i="94"/>
  <c r="AI36" i="94"/>
  <c r="AN36" i="94" s="1"/>
  <c r="AI34" i="94"/>
  <c r="AN34" i="94" s="1"/>
  <c r="AI32" i="94"/>
  <c r="AI30" i="94"/>
  <c r="AN30" i="94" s="1"/>
  <c r="AI28" i="94"/>
  <c r="AN28" i="94" s="1"/>
  <c r="AI26" i="94"/>
  <c r="AN26" i="94" s="1"/>
  <c r="AI24" i="94"/>
  <c r="AN24" i="94" s="1"/>
  <c r="AI22" i="94"/>
  <c r="AN22" i="94" s="1"/>
  <c r="AI20" i="94"/>
  <c r="AN20" i="94" s="1"/>
  <c r="AI18" i="94"/>
  <c r="AI16" i="94"/>
  <c r="AI14" i="94"/>
  <c r="AN14" i="94" s="1"/>
  <c r="AI12" i="94"/>
  <c r="AN12" i="94" s="1"/>
  <c r="AI10" i="94"/>
  <c r="AN10" i="94" s="1"/>
  <c r="AI8" i="94"/>
  <c r="AN8" i="94" s="1"/>
  <c r="AO22" i="96" l="1"/>
  <c r="AO12" i="97"/>
  <c r="AO26" i="97"/>
  <c r="AO40" i="97"/>
  <c r="AO50" i="97"/>
  <c r="AO34" i="96"/>
  <c r="AO22" i="97"/>
  <c r="AO8" i="96"/>
  <c r="AO35" i="96"/>
  <c r="AO10" i="97"/>
  <c r="AO31" i="97"/>
  <c r="AO47" i="96"/>
  <c r="AO38" i="97"/>
  <c r="AO46" i="97"/>
  <c r="AO23" i="97"/>
  <c r="AO7" i="97"/>
  <c r="AO39" i="97"/>
  <c r="AO6" i="97"/>
  <c r="AO51" i="97"/>
  <c r="AO23" i="96"/>
  <c r="AO42" i="96"/>
  <c r="AO6" i="96"/>
  <c r="AO43" i="96"/>
  <c r="AO50" i="96"/>
  <c r="AO51" i="96"/>
  <c r="AK28" i="69"/>
  <c r="AK17" i="69"/>
  <c r="AJ33" i="11"/>
  <c r="AJ32" i="11"/>
  <c r="X32" i="11"/>
  <c r="N31" i="11"/>
  <c r="AJ30" i="11"/>
  <c r="X30" i="11"/>
  <c r="AJ21" i="11"/>
  <c r="N19" i="11"/>
  <c r="AJ27" i="11"/>
  <c r="AJ26" i="11"/>
  <c r="AJ24" i="11"/>
  <c r="AJ20" i="11"/>
  <c r="AJ18" i="11"/>
  <c r="AJ15" i="11"/>
  <c r="AJ14" i="11"/>
  <c r="X20" i="11"/>
  <c r="X18" i="11"/>
  <c r="AN7" i="11"/>
  <c r="J25" i="11"/>
  <c r="AJ9" i="11"/>
  <c r="AN9" i="11" s="1"/>
  <c r="X26" i="11"/>
  <c r="X24" i="11"/>
  <c r="AH23" i="9"/>
  <c r="AN23" i="9" s="1"/>
  <c r="AK46" i="65"/>
  <c r="AR46" i="65" s="1"/>
  <c r="AK47" i="65"/>
  <c r="AR47" i="65" s="1"/>
  <c r="AK48" i="65"/>
  <c r="AR48" i="65" s="1"/>
  <c r="AK49" i="65"/>
  <c r="AR49" i="65" s="1"/>
  <c r="AK50" i="65"/>
  <c r="AR50" i="65" s="1"/>
  <c r="AK51" i="65"/>
  <c r="AR51" i="65" s="1"/>
  <c r="AK52" i="65"/>
  <c r="AR52" i="65" s="1"/>
  <c r="AK53" i="65"/>
  <c r="AR53" i="65" s="1"/>
  <c r="AK54" i="65"/>
  <c r="AR54" i="65" s="1"/>
  <c r="AK55" i="65"/>
  <c r="AR55" i="65" s="1"/>
  <c r="AK56" i="65"/>
  <c r="AR56" i="65" s="1"/>
  <c r="AK57" i="65"/>
  <c r="AR57" i="65" s="1"/>
  <c r="AK58" i="65"/>
  <c r="AR58" i="65" s="1"/>
  <c r="AK59" i="65"/>
  <c r="AR59" i="65" s="1"/>
  <c r="AK60" i="65"/>
  <c r="AR60" i="65" s="1"/>
  <c r="AK61" i="65"/>
  <c r="AR61" i="65" s="1"/>
  <c r="AK62" i="65"/>
  <c r="AR62" i="65" s="1"/>
  <c r="AK63" i="65"/>
  <c r="AR63" i="65" s="1"/>
  <c r="AK64" i="65"/>
  <c r="AR64" i="65" s="1"/>
  <c r="AK65" i="65"/>
  <c r="AR65" i="65" s="1"/>
  <c r="AK66" i="65"/>
  <c r="AR66" i="65" s="1"/>
  <c r="AK67" i="65"/>
  <c r="AR67" i="65" s="1"/>
  <c r="AK68" i="65"/>
  <c r="AR68" i="65" s="1"/>
  <c r="AK69" i="65"/>
  <c r="AR69" i="65" s="1"/>
  <c r="AK70" i="65"/>
  <c r="AR70" i="65" s="1"/>
  <c r="AK71" i="65"/>
  <c r="AR71" i="65" s="1"/>
  <c r="AK72" i="65"/>
  <c r="AR72" i="65" s="1"/>
  <c r="AK45" i="65"/>
  <c r="AR45" i="65" s="1"/>
  <c r="AK180" i="59"/>
  <c r="AP180" i="59" s="1"/>
  <c r="AK179" i="59"/>
  <c r="AP179" i="59" s="1"/>
  <c r="AK178" i="59"/>
  <c r="AP178" i="59" s="1"/>
  <c r="AK177" i="59"/>
  <c r="AP177" i="59" s="1"/>
  <c r="AK176" i="59"/>
  <c r="AP176" i="59" s="1"/>
  <c r="AK175" i="59"/>
  <c r="AP175" i="59" s="1"/>
  <c r="AK174" i="59"/>
  <c r="AP174" i="59" s="1"/>
  <c r="AK173" i="59"/>
  <c r="AP173" i="59" s="1"/>
  <c r="AK172" i="59"/>
  <c r="AP172" i="59" s="1"/>
  <c r="AK171" i="59"/>
  <c r="AP171" i="59" s="1"/>
  <c r="AK170" i="59"/>
  <c r="AP170" i="59" s="1"/>
  <c r="AK169" i="59"/>
  <c r="AP169" i="59" s="1"/>
  <c r="AK168" i="59"/>
  <c r="AP168" i="59" s="1"/>
  <c r="AK167" i="59"/>
  <c r="AP167" i="59" s="1"/>
  <c r="AK166" i="59"/>
  <c r="AP166" i="59" s="1"/>
  <c r="AK165" i="59"/>
  <c r="AP165" i="59" s="1"/>
  <c r="AK164" i="59"/>
  <c r="AP164" i="59" s="1"/>
  <c r="AK163" i="59"/>
  <c r="AP163" i="59" s="1"/>
  <c r="AK162" i="59"/>
  <c r="AP162" i="59" s="1"/>
  <c r="AK161" i="59"/>
  <c r="AP161" i="59" s="1"/>
  <c r="AK160" i="59"/>
  <c r="AP160" i="59" s="1"/>
  <c r="AK159" i="59"/>
  <c r="AP159" i="59" s="1"/>
  <c r="AK158" i="59"/>
  <c r="AP158" i="59" s="1"/>
  <c r="AK157" i="59"/>
  <c r="AP157" i="59" s="1"/>
  <c r="AK156" i="59"/>
  <c r="AP156" i="59" s="1"/>
  <c r="AK155" i="59"/>
  <c r="AP155" i="59" s="1"/>
  <c r="AK154" i="59"/>
  <c r="AP154" i="59" s="1"/>
  <c r="AK153" i="59"/>
  <c r="AP153" i="59" s="1"/>
  <c r="AK152" i="59"/>
  <c r="AP152" i="59" s="1"/>
  <c r="AK151" i="59"/>
  <c r="AP151" i="59" s="1"/>
  <c r="AK150" i="59"/>
  <c r="AP150" i="59" s="1"/>
  <c r="AK149" i="59"/>
  <c r="AP149" i="59" s="1"/>
  <c r="AK148" i="59"/>
  <c r="AP148" i="59" s="1"/>
  <c r="AK147" i="59"/>
  <c r="AP147" i="59" s="1"/>
  <c r="AK146" i="59"/>
  <c r="AP146" i="59" s="1"/>
  <c r="AK145" i="59"/>
  <c r="AP145" i="59" s="1"/>
  <c r="AK144" i="59"/>
  <c r="AP144" i="59" s="1"/>
  <c r="AK143" i="59"/>
  <c r="AP143" i="59" s="1"/>
  <c r="AK142" i="59"/>
  <c r="AP142" i="59" s="1"/>
  <c r="AK141" i="59"/>
  <c r="AP141" i="59" s="1"/>
  <c r="AK140" i="59"/>
  <c r="AP140" i="59" s="1"/>
  <c r="AK139" i="59"/>
  <c r="AP139" i="59" s="1"/>
  <c r="AK138" i="59"/>
  <c r="AP138" i="59" s="1"/>
  <c r="AK137" i="59"/>
  <c r="AP137" i="59" s="1"/>
  <c r="AK136" i="59"/>
  <c r="AP136" i="59" s="1"/>
  <c r="AK135" i="59"/>
  <c r="AP135" i="59" s="1"/>
  <c r="AK134" i="59"/>
  <c r="AP134" i="59" s="1"/>
  <c r="AK133" i="59"/>
  <c r="AP133" i="59" s="1"/>
  <c r="AN20" i="11" l="1"/>
  <c r="AN33" i="11"/>
  <c r="AN29" i="11"/>
  <c r="AN30" i="11"/>
  <c r="AN21" i="11"/>
  <c r="AN28" i="11"/>
  <c r="AN16" i="11"/>
  <c r="AN31" i="11"/>
  <c r="AN17" i="11"/>
  <c r="AN32" i="11"/>
  <c r="AN18" i="11"/>
  <c r="AN19" i="11"/>
  <c r="AH54" i="94"/>
  <c r="AH55" i="94"/>
  <c r="AH56" i="94"/>
  <c r="AH57" i="94"/>
  <c r="AH58" i="94"/>
  <c r="AH59" i="94"/>
  <c r="AH60" i="94"/>
  <c r="AH61" i="94"/>
  <c r="AH62" i="94"/>
  <c r="AH63" i="94"/>
  <c r="AH64" i="94"/>
  <c r="AH65" i="94"/>
  <c r="AH66" i="94"/>
  <c r="AH67" i="94"/>
  <c r="AH68" i="94"/>
  <c r="AH53" i="94"/>
  <c r="AN68" i="94" l="1"/>
  <c r="AN67" i="94"/>
  <c r="AN66" i="94"/>
  <c r="AN65" i="94"/>
  <c r="AN64" i="94"/>
  <c r="AN63" i="94"/>
  <c r="AN62" i="94"/>
  <c r="AN61" i="94"/>
  <c r="AN60" i="94"/>
  <c r="AN59" i="94"/>
  <c r="AN58" i="94"/>
  <c r="AN57" i="94"/>
  <c r="AN56" i="94"/>
  <c r="AN55" i="94"/>
  <c r="AN54" i="94"/>
  <c r="AN53" i="94"/>
  <c r="AH68" i="66"/>
  <c r="AN68" i="66" s="1"/>
  <c r="AH67" i="66"/>
  <c r="AN67" i="66" s="1"/>
  <c r="AH66" i="66"/>
  <c r="AN66" i="66" s="1"/>
  <c r="AH65" i="66"/>
  <c r="AN65" i="66" s="1"/>
  <c r="AH64" i="66"/>
  <c r="AN64" i="66" s="1"/>
  <c r="AH63" i="66"/>
  <c r="AN63" i="66" s="1"/>
  <c r="AH62" i="66"/>
  <c r="AN62" i="66" s="1"/>
  <c r="AH61" i="66"/>
  <c r="AN61" i="66" s="1"/>
  <c r="AH60" i="66"/>
  <c r="AN60" i="66" s="1"/>
  <c r="AH59" i="66"/>
  <c r="AN59" i="66" s="1"/>
  <c r="AH58" i="66"/>
  <c r="AN58" i="66" s="1"/>
  <c r="AH57" i="66"/>
  <c r="AN57" i="66" s="1"/>
  <c r="AH56" i="66"/>
  <c r="AN56" i="66" s="1"/>
  <c r="AH55" i="66"/>
  <c r="AN55" i="66" s="1"/>
  <c r="AH54" i="66"/>
  <c r="AN54" i="66" s="1"/>
  <c r="AH53" i="66"/>
  <c r="AN53" i="66" s="1"/>
  <c r="AJ12" i="85" l="1"/>
  <c r="AP12" i="85" s="1"/>
  <c r="AI1133" i="95"/>
  <c r="AB1133" i="95"/>
  <c r="AB1132" i="95"/>
  <c r="AI1130" i="95"/>
  <c r="AB1130" i="95"/>
  <c r="AB1129" i="95"/>
  <c r="AI1127" i="95"/>
  <c r="AB1127" i="95"/>
  <c r="AB1126" i="95"/>
  <c r="AI1124" i="95"/>
  <c r="AB1124" i="95"/>
  <c r="AN1123" i="95"/>
  <c r="AB1123" i="95"/>
  <c r="AJ1118" i="95"/>
  <c r="AB1118" i="95"/>
  <c r="AB1117" i="95"/>
  <c r="AJ1115" i="95"/>
  <c r="AB1115" i="95"/>
  <c r="AB1114" i="95"/>
  <c r="AJ1112" i="95"/>
  <c r="AB1112" i="95"/>
  <c r="AB1111" i="95"/>
  <c r="AJ1109" i="95"/>
  <c r="AB1109" i="95"/>
  <c r="AB1108" i="95"/>
  <c r="R1107" i="95"/>
  <c r="F1076" i="95"/>
  <c r="AI1073" i="95"/>
  <c r="AB1073" i="95"/>
  <c r="AB1072" i="95"/>
  <c r="AI1070" i="95"/>
  <c r="AB1070" i="95"/>
  <c r="AB1069" i="95"/>
  <c r="AI1067" i="95"/>
  <c r="AB1067" i="95"/>
  <c r="AB1066" i="95"/>
  <c r="AI1064" i="95"/>
  <c r="AB1064" i="95"/>
  <c r="AN1063" i="95"/>
  <c r="AB1063" i="95"/>
  <c r="AJ1058" i="95"/>
  <c r="AB1058" i="95"/>
  <c r="AB1057" i="95"/>
  <c r="AJ1055" i="95"/>
  <c r="AB1055" i="95"/>
  <c r="AB1054" i="95"/>
  <c r="AJ1052" i="95"/>
  <c r="AB1052" i="95"/>
  <c r="AB1051" i="95"/>
  <c r="AJ1049" i="95"/>
  <c r="AB1049" i="95"/>
  <c r="AB1048" i="95"/>
  <c r="R1047" i="95"/>
  <c r="AJ1088" i="95"/>
  <c r="AJ1085" i="95"/>
  <c r="AJ1082" i="95"/>
  <c r="AJ1079" i="95"/>
  <c r="AJ1028" i="95"/>
  <c r="AJ1025" i="95"/>
  <c r="AJ1022" i="95"/>
  <c r="AJ1019" i="95"/>
  <c r="AN1093" i="95"/>
  <c r="AN1033" i="95"/>
  <c r="F956" i="95" l="1"/>
  <c r="AI1013" i="95"/>
  <c r="AB1013" i="95"/>
  <c r="AB1012" i="95"/>
  <c r="AI1010" i="95"/>
  <c r="AB1010" i="95"/>
  <c r="AB1009" i="95"/>
  <c r="AI1007" i="95"/>
  <c r="AB1007" i="95"/>
  <c r="AB1006" i="95"/>
  <c r="AI1004" i="95"/>
  <c r="AB1004" i="95"/>
  <c r="AN1003" i="95"/>
  <c r="AB1003" i="95"/>
  <c r="AJ998" i="95"/>
  <c r="AB998" i="95"/>
  <c r="AB997" i="95"/>
  <c r="AJ995" i="95"/>
  <c r="AB995" i="95"/>
  <c r="AB994" i="95"/>
  <c r="AJ992" i="95"/>
  <c r="AB992" i="95"/>
  <c r="AB991" i="95"/>
  <c r="AJ989" i="95"/>
  <c r="AB989" i="95"/>
  <c r="AB988" i="95"/>
  <c r="R987" i="95"/>
  <c r="AI953" i="95"/>
  <c r="AB953" i="95"/>
  <c r="AB952" i="95"/>
  <c r="AI950" i="95"/>
  <c r="AB950" i="95"/>
  <c r="AB949" i="95"/>
  <c r="AI947" i="95"/>
  <c r="AB947" i="95"/>
  <c r="AB946" i="95"/>
  <c r="AI944" i="95"/>
  <c r="AB944" i="95"/>
  <c r="AN943" i="95"/>
  <c r="AB943" i="95"/>
  <c r="AJ938" i="95"/>
  <c r="AB938" i="95"/>
  <c r="AB937" i="95"/>
  <c r="AJ935" i="95"/>
  <c r="AB935" i="95"/>
  <c r="AB934" i="95"/>
  <c r="AJ932" i="95"/>
  <c r="AB932" i="95"/>
  <c r="AB931" i="95"/>
  <c r="AJ929" i="95"/>
  <c r="AB929" i="95"/>
  <c r="AB928" i="95"/>
  <c r="R927" i="95"/>
  <c r="AP926" i="95" s="1"/>
  <c r="N957" i="95"/>
  <c r="AJ968" i="95"/>
  <c r="AJ965" i="95"/>
  <c r="AJ962" i="95"/>
  <c r="AJ959" i="95"/>
  <c r="AN973" i="95"/>
  <c r="AN913" i="95"/>
  <c r="AJ893" i="95"/>
  <c r="AB893" i="95"/>
  <c r="AB892" i="95"/>
  <c r="AJ890" i="95"/>
  <c r="AB890" i="95"/>
  <c r="AB889" i="95"/>
  <c r="AJ887" i="95"/>
  <c r="AB887" i="95"/>
  <c r="AB886" i="95"/>
  <c r="AJ884" i="95"/>
  <c r="AB884" i="95"/>
  <c r="AB883" i="95"/>
  <c r="R882" i="95"/>
  <c r="F836" i="95"/>
  <c r="AJ863" i="95"/>
  <c r="AB863" i="95"/>
  <c r="AB862" i="95"/>
  <c r="AJ860" i="95"/>
  <c r="AB860" i="95"/>
  <c r="AB859" i="95"/>
  <c r="AJ857" i="95"/>
  <c r="AB857" i="95"/>
  <c r="AB856" i="95"/>
  <c r="AJ854" i="95"/>
  <c r="AB854" i="95"/>
  <c r="AB853" i="95"/>
  <c r="R852" i="95"/>
  <c r="AJ833" i="95"/>
  <c r="AB833" i="95"/>
  <c r="AB832" i="95"/>
  <c r="AJ830" i="95"/>
  <c r="AB830" i="95"/>
  <c r="AB829" i="95"/>
  <c r="AJ827" i="95"/>
  <c r="AB827" i="95"/>
  <c r="AB826" i="95"/>
  <c r="AJ824" i="95"/>
  <c r="AB824" i="95"/>
  <c r="AB823" i="95"/>
  <c r="R822" i="95"/>
  <c r="AJ803" i="95"/>
  <c r="AB803" i="95"/>
  <c r="AB802" i="95"/>
  <c r="AJ800" i="95"/>
  <c r="AB800" i="95"/>
  <c r="AB799" i="95"/>
  <c r="AJ797" i="95"/>
  <c r="AB797" i="95"/>
  <c r="AB796" i="95"/>
  <c r="AJ794" i="95"/>
  <c r="AB794" i="95"/>
  <c r="AB793" i="95"/>
  <c r="R792" i="95"/>
  <c r="AP789" i="95" s="1"/>
  <c r="N867" i="95"/>
  <c r="N807" i="95"/>
  <c r="AJ773" i="95"/>
  <c r="AB773" i="95"/>
  <c r="AB772" i="95"/>
  <c r="AJ770" i="95"/>
  <c r="AB770" i="95"/>
  <c r="AB769" i="95"/>
  <c r="R768" i="95"/>
  <c r="AJ755" i="95"/>
  <c r="AB755" i="95"/>
  <c r="AB754" i="95"/>
  <c r="AJ752" i="95"/>
  <c r="AB752" i="95"/>
  <c r="AB751" i="95"/>
  <c r="R750" i="95"/>
  <c r="AJ737" i="95"/>
  <c r="AB737" i="95"/>
  <c r="AB736" i="95"/>
  <c r="AJ734" i="95"/>
  <c r="AB734" i="95"/>
  <c r="AB733" i="95"/>
  <c r="R732" i="95"/>
  <c r="AJ719" i="95"/>
  <c r="AB719" i="95"/>
  <c r="AB718" i="95"/>
  <c r="AJ716" i="95"/>
  <c r="AB716" i="95"/>
  <c r="AB715" i="95"/>
  <c r="R714" i="95"/>
  <c r="AJ701" i="95"/>
  <c r="AB701" i="95"/>
  <c r="AB700" i="95"/>
  <c r="AJ698" i="95"/>
  <c r="AB698" i="95"/>
  <c r="AB697" i="95"/>
  <c r="R696" i="95"/>
  <c r="AJ683" i="95"/>
  <c r="AB683" i="95"/>
  <c r="AB682" i="95"/>
  <c r="AJ680" i="95"/>
  <c r="AB680" i="95"/>
  <c r="AB679" i="95"/>
  <c r="R678" i="95"/>
  <c r="AJ665" i="95"/>
  <c r="AB665" i="95"/>
  <c r="AB664" i="95"/>
  <c r="AJ662" i="95"/>
  <c r="AB662" i="95"/>
  <c r="AB661" i="95"/>
  <c r="R660" i="95"/>
  <c r="AJ647" i="95"/>
  <c r="AP645" i="95" s="1"/>
  <c r="AB647" i="95"/>
  <c r="AB646" i="95"/>
  <c r="AJ644" i="95"/>
  <c r="AB644" i="95"/>
  <c r="AB643" i="95"/>
  <c r="AP641" i="95"/>
  <c r="AP640" i="95"/>
  <c r="AP639" i="95"/>
  <c r="N759" i="95"/>
  <c r="N723" i="95"/>
  <c r="N687" i="95"/>
  <c r="N651" i="95"/>
  <c r="AJ629" i="95"/>
  <c r="AB629" i="95"/>
  <c r="AB628" i="95"/>
  <c r="AJ626" i="95"/>
  <c r="AB626" i="95"/>
  <c r="AB625" i="95"/>
  <c r="AJ623" i="95"/>
  <c r="AB623" i="95"/>
  <c r="AB622" i="95"/>
  <c r="AJ620" i="95"/>
  <c r="AB620" i="95"/>
  <c r="AB619" i="95"/>
  <c r="R618" i="95"/>
  <c r="AJ599" i="95"/>
  <c r="AB599" i="95"/>
  <c r="AB598" i="95"/>
  <c r="AJ596" i="95"/>
  <c r="AB596" i="95"/>
  <c r="AB595" i="95"/>
  <c r="AJ593" i="95"/>
  <c r="AB593" i="95"/>
  <c r="AB592" i="95"/>
  <c r="AJ590" i="95"/>
  <c r="AB590" i="95"/>
  <c r="AB589" i="95"/>
  <c r="R588" i="95"/>
  <c r="AJ569" i="95"/>
  <c r="AB569" i="95"/>
  <c r="AB568" i="95"/>
  <c r="AJ566" i="95"/>
  <c r="AB566" i="95"/>
  <c r="AB565" i="95"/>
  <c r="AJ563" i="95"/>
  <c r="AB563" i="95"/>
  <c r="AB562" i="95"/>
  <c r="AJ560" i="95"/>
  <c r="AB560" i="95"/>
  <c r="AB559" i="95"/>
  <c r="R558" i="95"/>
  <c r="AJ539" i="95"/>
  <c r="AB539" i="95"/>
  <c r="AB538" i="95"/>
  <c r="AJ536" i="95"/>
  <c r="AB536" i="95"/>
  <c r="AB535" i="95"/>
  <c r="AJ533" i="95"/>
  <c r="AB533" i="95"/>
  <c r="AB532" i="95"/>
  <c r="AJ530" i="95"/>
  <c r="AB530" i="95"/>
  <c r="AB529" i="95"/>
  <c r="R528" i="95"/>
  <c r="AP537" i="95" s="1"/>
  <c r="N603" i="95"/>
  <c r="N543" i="95"/>
  <c r="F452" i="95"/>
  <c r="AI509" i="95"/>
  <c r="AB509" i="95"/>
  <c r="AB508" i="95"/>
  <c r="AI506" i="95"/>
  <c r="AB506" i="95"/>
  <c r="AB505" i="95"/>
  <c r="AI503" i="95"/>
  <c r="AB503" i="95"/>
  <c r="AB502" i="95"/>
  <c r="AI500" i="95"/>
  <c r="AB500" i="95"/>
  <c r="AN499" i="95"/>
  <c r="AB499" i="95"/>
  <c r="AJ494" i="95"/>
  <c r="AB494" i="95"/>
  <c r="AB493" i="95"/>
  <c r="AJ491" i="95"/>
  <c r="AB491" i="95"/>
  <c r="AB490" i="95"/>
  <c r="AJ488" i="95"/>
  <c r="AB488" i="95"/>
  <c r="AB487" i="95"/>
  <c r="AJ485" i="95"/>
  <c r="AB485" i="95"/>
  <c r="AB484" i="95"/>
  <c r="R483" i="95"/>
  <c r="AI449" i="95"/>
  <c r="AB449" i="95"/>
  <c r="AB448" i="95"/>
  <c r="AI446" i="95"/>
  <c r="AB446" i="95"/>
  <c r="AB445" i="95"/>
  <c r="AI443" i="95"/>
  <c r="AB443" i="95"/>
  <c r="AB442" i="95"/>
  <c r="AI440" i="95"/>
  <c r="AB440" i="95"/>
  <c r="AN439" i="95"/>
  <c r="AB439" i="95"/>
  <c r="AJ434" i="95"/>
  <c r="AB434" i="95"/>
  <c r="AB433" i="95"/>
  <c r="AJ431" i="95"/>
  <c r="AB431" i="95"/>
  <c r="AB430" i="95"/>
  <c r="AJ428" i="95"/>
  <c r="AB428" i="95"/>
  <c r="AB427" i="95"/>
  <c r="AJ425" i="95"/>
  <c r="AB425" i="95"/>
  <c r="AB424" i="95"/>
  <c r="R423" i="95"/>
  <c r="F332" i="95"/>
  <c r="AI389" i="95"/>
  <c r="AB389" i="95"/>
  <c r="AB388" i="95"/>
  <c r="AI386" i="95"/>
  <c r="AB386" i="95"/>
  <c r="AB385" i="95"/>
  <c r="AI383" i="95"/>
  <c r="AB383" i="95"/>
  <c r="AB382" i="95"/>
  <c r="AI380" i="95"/>
  <c r="AB380" i="95"/>
  <c r="AN379" i="95"/>
  <c r="AB379" i="95"/>
  <c r="AJ374" i="95"/>
  <c r="AB374" i="95"/>
  <c r="AB373" i="95"/>
  <c r="AJ371" i="95"/>
  <c r="AB371" i="95"/>
  <c r="AB370" i="95"/>
  <c r="AJ368" i="95"/>
  <c r="AB368" i="95"/>
  <c r="AB367" i="95"/>
  <c r="AJ365" i="95"/>
  <c r="AB365" i="95"/>
  <c r="AB364" i="95"/>
  <c r="R363" i="95"/>
  <c r="AI329" i="95"/>
  <c r="AB329" i="95"/>
  <c r="AB328" i="95"/>
  <c r="AI326" i="95"/>
  <c r="AB326" i="95"/>
  <c r="AB325" i="95"/>
  <c r="AI323" i="95"/>
  <c r="AB323" i="95"/>
  <c r="AB322" i="95"/>
  <c r="AI320" i="95"/>
  <c r="AB320" i="95"/>
  <c r="AN319" i="95"/>
  <c r="AB319" i="95"/>
  <c r="AJ314" i="95"/>
  <c r="AB314" i="95"/>
  <c r="AB313" i="95"/>
  <c r="AJ311" i="95"/>
  <c r="AB311" i="95"/>
  <c r="AB310" i="95"/>
  <c r="AJ308" i="95"/>
  <c r="AB308" i="95"/>
  <c r="AB307" i="95"/>
  <c r="AJ305" i="95"/>
  <c r="AB305" i="95"/>
  <c r="AB304" i="95"/>
  <c r="R303" i="95"/>
  <c r="AP301" i="95" s="1"/>
  <c r="N453" i="95"/>
  <c r="AN469" i="95"/>
  <c r="AJ464" i="95"/>
  <c r="AJ461" i="95"/>
  <c r="AJ458" i="95"/>
  <c r="AJ455" i="95"/>
  <c r="AJ404" i="95"/>
  <c r="AJ401" i="95"/>
  <c r="AJ398" i="95"/>
  <c r="AJ395" i="95"/>
  <c r="AN409" i="95"/>
  <c r="N333" i="95"/>
  <c r="AJ344" i="95"/>
  <c r="AJ341" i="95"/>
  <c r="AJ338" i="95"/>
  <c r="AJ335" i="95"/>
  <c r="AN349" i="95"/>
  <c r="AJ269" i="95"/>
  <c r="AB269" i="95"/>
  <c r="AB268" i="95"/>
  <c r="AJ266" i="95"/>
  <c r="AB266" i="95"/>
  <c r="AB265" i="95"/>
  <c r="AJ263" i="95"/>
  <c r="AB263" i="95"/>
  <c r="AB262" i="95"/>
  <c r="AJ260" i="95"/>
  <c r="AB260" i="95"/>
  <c r="AB259" i="95"/>
  <c r="R258" i="95"/>
  <c r="AJ239" i="95"/>
  <c r="AB239" i="95"/>
  <c r="AB238" i="95"/>
  <c r="AJ236" i="95"/>
  <c r="AB236" i="95"/>
  <c r="AB235" i="95"/>
  <c r="AJ233" i="95"/>
  <c r="AB233" i="95"/>
  <c r="AB232" i="95"/>
  <c r="AJ230" i="95"/>
  <c r="AB230" i="95"/>
  <c r="AB229" i="95"/>
  <c r="R228" i="95"/>
  <c r="AJ209" i="95"/>
  <c r="AB209" i="95"/>
  <c r="AB208" i="95"/>
  <c r="AJ206" i="95"/>
  <c r="AB206" i="95"/>
  <c r="AB205" i="95"/>
  <c r="AJ203" i="95"/>
  <c r="AB203" i="95"/>
  <c r="AB202" i="95"/>
  <c r="AJ200" i="95"/>
  <c r="AB200" i="95"/>
  <c r="AB199" i="95"/>
  <c r="R198" i="95"/>
  <c r="AJ179" i="95"/>
  <c r="AB179" i="95"/>
  <c r="AB178" i="95"/>
  <c r="AJ176" i="95"/>
  <c r="AB176" i="95"/>
  <c r="AB175" i="95"/>
  <c r="AJ173" i="95"/>
  <c r="AB173" i="95"/>
  <c r="AB172" i="95"/>
  <c r="AJ170" i="95"/>
  <c r="AB170" i="95"/>
  <c r="AB169" i="95"/>
  <c r="R168" i="95"/>
  <c r="N183" i="95"/>
  <c r="N243" i="95"/>
  <c r="L212" i="95"/>
  <c r="L116" i="95"/>
  <c r="L1076" i="95" s="1"/>
  <c r="AJ149" i="95"/>
  <c r="AB149" i="95"/>
  <c r="AB148" i="95"/>
  <c r="AJ146" i="95"/>
  <c r="AB146" i="95"/>
  <c r="AB145" i="95"/>
  <c r="R144" i="95"/>
  <c r="AJ131" i="95"/>
  <c r="AB131" i="95"/>
  <c r="AB130" i="95"/>
  <c r="AJ128" i="95"/>
  <c r="AB128" i="95"/>
  <c r="AB127" i="95"/>
  <c r="R126" i="95"/>
  <c r="AJ113" i="95"/>
  <c r="AB113" i="95"/>
  <c r="AB112" i="95"/>
  <c r="AJ110" i="95"/>
  <c r="AB110" i="95"/>
  <c r="AB109" i="95"/>
  <c r="R108" i="95"/>
  <c r="AJ95" i="95"/>
  <c r="AB95" i="95"/>
  <c r="AB94" i="95"/>
  <c r="AJ92" i="95"/>
  <c r="AB92" i="95"/>
  <c r="AB91" i="95"/>
  <c r="R90" i="95"/>
  <c r="N135" i="95"/>
  <c r="N99" i="95"/>
  <c r="AJ77" i="95"/>
  <c r="AB77" i="95"/>
  <c r="AB76" i="95"/>
  <c r="AJ74" i="95"/>
  <c r="AB74" i="95"/>
  <c r="AB73" i="95"/>
  <c r="R72" i="95"/>
  <c r="AJ59" i="95"/>
  <c r="AB59" i="95"/>
  <c r="AB58" i="95"/>
  <c r="AJ56" i="95"/>
  <c r="AB56" i="95"/>
  <c r="AB55" i="95"/>
  <c r="R54" i="95"/>
  <c r="AP52" i="95" s="1"/>
  <c r="AJ41" i="95"/>
  <c r="AB41" i="95"/>
  <c r="AB40" i="95"/>
  <c r="AJ38" i="95"/>
  <c r="AB38" i="95"/>
  <c r="AB37" i="95"/>
  <c r="R36" i="95"/>
  <c r="AP34" i="95" s="1"/>
  <c r="AP17" i="95"/>
  <c r="AP16" i="95"/>
  <c r="AP15" i="95"/>
  <c r="AJ23" i="95"/>
  <c r="AP21" i="95" s="1"/>
  <c r="AB23" i="95"/>
  <c r="AB22" i="95"/>
  <c r="AJ20" i="95"/>
  <c r="AP18" i="95" s="1"/>
  <c r="AB20" i="95"/>
  <c r="AB19" i="95"/>
  <c r="N63" i="95"/>
  <c r="R20" i="84"/>
  <c r="AN20" i="84" s="1"/>
  <c r="AK21" i="84"/>
  <c r="AN12" i="84"/>
  <c r="AN11" i="84"/>
  <c r="AN10" i="84"/>
  <c r="AK13" i="84"/>
  <c r="AN13" i="84" s="1"/>
  <c r="AP986" i="95" l="1"/>
  <c r="AP20" i="95"/>
  <c r="AP646" i="95"/>
  <c r="AP647" i="95"/>
  <c r="AP659" i="95"/>
  <c r="AP19" i="95"/>
  <c r="AP618" i="95"/>
  <c r="AN19" i="84"/>
  <c r="AN21" i="84"/>
  <c r="AP616" i="95"/>
  <c r="AP925" i="95"/>
  <c r="AP71" i="95"/>
  <c r="AP951" i="95"/>
  <c r="AP934" i="95"/>
  <c r="AP617" i="95"/>
  <c r="AP731" i="95"/>
  <c r="AP927" i="95"/>
  <c r="AP946" i="95"/>
  <c r="AP599" i="95"/>
  <c r="AP930" i="95"/>
  <c r="AP937" i="95"/>
  <c r="AP1013" i="95"/>
  <c r="AP528" i="95"/>
  <c r="AP532" i="95"/>
  <c r="L836" i="95"/>
  <c r="AP856" i="95" s="1"/>
  <c r="AP796" i="95"/>
  <c r="AP924" i="95"/>
  <c r="AP1006" i="95"/>
  <c r="AN18" i="84"/>
  <c r="AP1113" i="95"/>
  <c r="AP1111" i="95"/>
  <c r="AP1131" i="95"/>
  <c r="AP1120" i="95"/>
  <c r="AP1122" i="95"/>
  <c r="AP1107" i="95"/>
  <c r="AP1117" i="95"/>
  <c r="AP1118" i="95"/>
  <c r="AP1124" i="95"/>
  <c r="AP1126" i="95"/>
  <c r="AP1108" i="95"/>
  <c r="AP1116" i="95"/>
  <c r="AP1132" i="95"/>
  <c r="AP1114" i="95"/>
  <c r="AP1105" i="95"/>
  <c r="AP1133" i="95"/>
  <c r="AP1129" i="95"/>
  <c r="AP1112" i="95"/>
  <c r="AP1110" i="95"/>
  <c r="AP1127" i="95"/>
  <c r="AP1119" i="95"/>
  <c r="AP1125" i="95"/>
  <c r="AP1130" i="95"/>
  <c r="AP1106" i="95"/>
  <c r="AP1128" i="95"/>
  <c r="AP1121" i="95"/>
  <c r="AP1109" i="95"/>
  <c r="AP1123" i="95"/>
  <c r="AP1104" i="95"/>
  <c r="AP1115" i="95"/>
  <c r="AP327" i="95"/>
  <c r="AP662" i="95"/>
  <c r="AP826" i="95"/>
  <c r="AP994" i="95"/>
  <c r="AP999" i="95"/>
  <c r="AP950" i="95"/>
  <c r="AP302" i="95"/>
  <c r="AP310" i="95"/>
  <c r="L452" i="95"/>
  <c r="AP504" i="95" s="1"/>
  <c r="AP589" i="95"/>
  <c r="L740" i="95"/>
  <c r="AP771" i="95" s="1"/>
  <c r="AP643" i="95"/>
  <c r="AP730" i="95"/>
  <c r="AP987" i="95"/>
  <c r="AP1010" i="95"/>
  <c r="AP619" i="95"/>
  <c r="AP719" i="95"/>
  <c r="AP737" i="95"/>
  <c r="AP830" i="95"/>
  <c r="AP990" i="95"/>
  <c r="AP993" i="95"/>
  <c r="AP269" i="95"/>
  <c r="AP627" i="95"/>
  <c r="AP801" i="95"/>
  <c r="AP824" i="95"/>
  <c r="AP831" i="95"/>
  <c r="AP984" i="95"/>
  <c r="AP93" i="95"/>
  <c r="AP179" i="95"/>
  <c r="AP823" i="95"/>
  <c r="AP953" i="95"/>
  <c r="AP933" i="95"/>
  <c r="AP985" i="95"/>
  <c r="AP991" i="95"/>
  <c r="AP997" i="95"/>
  <c r="AP1003" i="95"/>
  <c r="AP369" i="95"/>
  <c r="AP615" i="95"/>
  <c r="AP622" i="95"/>
  <c r="AP665" i="95"/>
  <c r="AP716" i="95"/>
  <c r="AP943" i="95"/>
  <c r="AP989" i="95"/>
  <c r="AP1011" i="95"/>
  <c r="AP998" i="95"/>
  <c r="AP1007" i="95"/>
  <c r="AP1008" i="95"/>
  <c r="AP1012" i="95"/>
  <c r="AP995" i="95"/>
  <c r="AP1000" i="95"/>
  <c r="AP1004" i="95"/>
  <c r="AP988" i="95"/>
  <c r="AP996" i="95"/>
  <c r="AP1001" i="95"/>
  <c r="AP1005" i="95"/>
  <c r="AP1009" i="95"/>
  <c r="AP992" i="95"/>
  <c r="AP1002" i="95"/>
  <c r="AP929" i="95"/>
  <c r="AP938" i="95"/>
  <c r="AP947" i="95"/>
  <c r="AP931" i="95"/>
  <c r="AP939" i="95"/>
  <c r="AP948" i="95"/>
  <c r="AP952" i="95"/>
  <c r="AP935" i="95"/>
  <c r="AP940" i="95"/>
  <c r="AP944" i="95"/>
  <c r="AP928" i="95"/>
  <c r="AP936" i="95"/>
  <c r="AP941" i="95"/>
  <c r="AP945" i="95"/>
  <c r="AP949" i="95"/>
  <c r="AP932" i="95"/>
  <c r="AP942" i="95"/>
  <c r="AP106" i="95"/>
  <c r="AP529" i="95"/>
  <c r="AP94" i="95"/>
  <c r="AP306" i="95"/>
  <c r="AP536" i="95"/>
  <c r="AP623" i="95"/>
  <c r="AP657" i="95"/>
  <c r="AP734" i="95"/>
  <c r="AP792" i="95"/>
  <c r="AP819" i="95"/>
  <c r="AP88" i="95"/>
  <c r="AP226" i="95"/>
  <c r="AP300" i="95"/>
  <c r="AP313" i="95"/>
  <c r="AP322" i="95"/>
  <c r="AP658" i="95"/>
  <c r="AP711" i="95"/>
  <c r="AP735" i="95"/>
  <c r="AP820" i="95"/>
  <c r="AP90" i="95"/>
  <c r="AP387" i="95"/>
  <c r="AP87" i="95"/>
  <c r="AP366" i="95"/>
  <c r="AP597" i="95"/>
  <c r="AP89" i="95"/>
  <c r="AP361" i="95"/>
  <c r="AP367" i="95"/>
  <c r="AP373" i="95"/>
  <c r="AP382" i="95"/>
  <c r="AP585" i="95"/>
  <c r="AP592" i="95"/>
  <c r="AP598" i="95"/>
  <c r="AP712" i="95"/>
  <c r="AP729" i="95"/>
  <c r="AP793" i="95"/>
  <c r="AP833" i="95"/>
  <c r="AP827" i="95"/>
  <c r="AP593" i="95"/>
  <c r="AP800" i="95"/>
  <c r="AP822" i="95"/>
  <c r="AP362" i="95"/>
  <c r="AP329" i="95"/>
  <c r="AP309" i="95"/>
  <c r="AP319" i="95"/>
  <c r="AP389" i="95"/>
  <c r="AP533" i="95"/>
  <c r="AP588" i="95"/>
  <c r="AP624" i="95"/>
  <c r="AP379" i="95"/>
  <c r="AP539" i="95"/>
  <c r="AP565" i="95"/>
  <c r="AP326" i="95"/>
  <c r="AP370" i="95"/>
  <c r="AP594" i="95"/>
  <c r="AP663" i="95"/>
  <c r="AP803" i="95"/>
  <c r="AP386" i="95"/>
  <c r="AP305" i="95"/>
  <c r="AP363" i="95"/>
  <c r="AP629" i="95"/>
  <c r="AP828" i="95"/>
  <c r="AP832" i="95"/>
  <c r="AP821" i="95"/>
  <c r="AP825" i="95"/>
  <c r="AP829" i="95"/>
  <c r="AP797" i="95"/>
  <c r="AP798" i="95"/>
  <c r="AP802" i="95"/>
  <c r="AP790" i="95"/>
  <c r="AP794" i="95"/>
  <c r="AP791" i="95"/>
  <c r="AP795" i="95"/>
  <c r="AP799" i="95"/>
  <c r="AP732" i="95"/>
  <c r="AP736" i="95"/>
  <c r="AP733" i="95"/>
  <c r="AP713" i="95"/>
  <c r="AP717" i="95"/>
  <c r="AP714" i="95"/>
  <c r="AP718" i="95"/>
  <c r="AP715" i="95"/>
  <c r="AP660" i="95"/>
  <c r="AP664" i="95"/>
  <c r="AP661" i="95"/>
  <c r="AP642" i="95"/>
  <c r="AP644" i="95"/>
  <c r="AP626" i="95"/>
  <c r="AP628" i="95"/>
  <c r="AP620" i="95"/>
  <c r="AP621" i="95"/>
  <c r="AP625" i="95"/>
  <c r="AP596" i="95"/>
  <c r="AP586" i="95"/>
  <c r="AP590" i="95"/>
  <c r="AP587" i="95"/>
  <c r="AP591" i="95"/>
  <c r="AP595" i="95"/>
  <c r="AP562" i="95"/>
  <c r="AP566" i="95"/>
  <c r="AP569" i="95"/>
  <c r="AP559" i="95"/>
  <c r="AP567" i="95"/>
  <c r="AP558" i="95"/>
  <c r="AP563" i="95"/>
  <c r="AP555" i="95"/>
  <c r="AP568" i="95"/>
  <c r="AP556" i="95"/>
  <c r="AP560" i="95"/>
  <c r="AP564" i="95"/>
  <c r="AP557" i="95"/>
  <c r="AP561" i="95"/>
  <c r="AP525" i="95"/>
  <c r="AP534" i="95"/>
  <c r="AP538" i="95"/>
  <c r="AP526" i="95"/>
  <c r="AP530" i="95"/>
  <c r="AP527" i="95"/>
  <c r="AP531" i="95"/>
  <c r="AP535" i="95"/>
  <c r="AP360" i="95"/>
  <c r="AP365" i="95"/>
  <c r="AP374" i="95"/>
  <c r="AP383" i="95"/>
  <c r="AP375" i="95"/>
  <c r="AP384" i="95"/>
  <c r="AP388" i="95"/>
  <c r="AP371" i="95"/>
  <c r="AP376" i="95"/>
  <c r="AP380" i="95"/>
  <c r="AP364" i="95"/>
  <c r="AP372" i="95"/>
  <c r="AP377" i="95"/>
  <c r="AP381" i="95"/>
  <c r="AP385" i="95"/>
  <c r="AP368" i="95"/>
  <c r="AP378" i="95"/>
  <c r="AP303" i="95"/>
  <c r="AP324" i="95"/>
  <c r="AP304" i="95"/>
  <c r="AP312" i="95"/>
  <c r="AP317" i="95"/>
  <c r="AP321" i="95"/>
  <c r="AP325" i="95"/>
  <c r="AP314" i="95"/>
  <c r="AP323" i="95"/>
  <c r="AP307" i="95"/>
  <c r="AP315" i="95"/>
  <c r="AP328" i="95"/>
  <c r="AP311" i="95"/>
  <c r="AP316" i="95"/>
  <c r="AP320" i="95"/>
  <c r="AP308" i="95"/>
  <c r="AP318" i="95"/>
  <c r="AP258" i="95"/>
  <c r="AP177" i="95"/>
  <c r="AP259" i="95"/>
  <c r="AP178" i="95"/>
  <c r="AP239" i="95"/>
  <c r="AP266" i="95"/>
  <c r="AP172" i="95"/>
  <c r="AP267" i="95"/>
  <c r="AP23" i="95"/>
  <c r="AP198" i="95"/>
  <c r="AP262" i="95"/>
  <c r="AP165" i="95"/>
  <c r="AP199" i="95"/>
  <c r="AP263" i="95"/>
  <c r="AP255" i="95"/>
  <c r="AP264" i="95"/>
  <c r="AP268" i="95"/>
  <c r="AP256" i="95"/>
  <c r="AP260" i="95"/>
  <c r="AP257" i="95"/>
  <c r="AP261" i="95"/>
  <c r="AP265" i="95"/>
  <c r="AP59" i="95"/>
  <c r="AP113" i="95"/>
  <c r="AP206" i="95"/>
  <c r="AP228" i="95"/>
  <c r="AP107" i="95"/>
  <c r="AP207" i="95"/>
  <c r="AP229" i="95"/>
  <c r="AP173" i="95"/>
  <c r="AP230" i="95"/>
  <c r="AP234" i="95"/>
  <c r="AP110" i="95"/>
  <c r="AP195" i="95"/>
  <c r="AP202" i="95"/>
  <c r="AP237" i="95"/>
  <c r="AP56" i="95"/>
  <c r="AP95" i="95"/>
  <c r="AP111" i="95"/>
  <c r="AP168" i="95"/>
  <c r="AP196" i="95"/>
  <c r="AP203" i="95"/>
  <c r="AP238" i="95"/>
  <c r="AP33" i="95"/>
  <c r="AP105" i="95"/>
  <c r="AP169" i="95"/>
  <c r="AP209" i="95"/>
  <c r="AP225" i="95"/>
  <c r="AP232" i="95"/>
  <c r="AP22" i="95"/>
  <c r="AP51" i="95"/>
  <c r="AP142" i="95"/>
  <c r="AP174" i="95"/>
  <c r="AP233" i="95"/>
  <c r="AP236" i="95"/>
  <c r="AP227" i="95"/>
  <c r="AP231" i="95"/>
  <c r="AP235" i="95"/>
  <c r="AP204" i="95"/>
  <c r="AP208" i="95"/>
  <c r="AP200" i="95"/>
  <c r="AP197" i="95"/>
  <c r="AP201" i="95"/>
  <c r="AP205" i="95"/>
  <c r="AP176" i="95"/>
  <c r="AP166" i="95"/>
  <c r="AP170" i="95"/>
  <c r="AP167" i="95"/>
  <c r="AP171" i="95"/>
  <c r="AP175" i="95"/>
  <c r="AP124" i="95"/>
  <c r="AP144" i="95"/>
  <c r="AP147" i="95"/>
  <c r="AP141" i="95"/>
  <c r="AP148" i="95"/>
  <c r="AP143" i="95"/>
  <c r="AP129" i="95"/>
  <c r="AP123" i="95"/>
  <c r="AP125" i="95"/>
  <c r="AP131" i="95"/>
  <c r="AP127" i="95"/>
  <c r="AP149" i="95"/>
  <c r="AP146" i="95"/>
  <c r="AP145" i="95"/>
  <c r="AP128" i="95"/>
  <c r="AP126" i="95"/>
  <c r="AP130" i="95"/>
  <c r="AP108" i="95"/>
  <c r="AP112" i="95"/>
  <c r="AP109" i="95"/>
  <c r="AP91" i="95"/>
  <c r="AP92" i="95"/>
  <c r="AP41" i="95"/>
  <c r="AP74" i="95"/>
  <c r="AP69" i="95"/>
  <c r="AP75" i="95"/>
  <c r="AP38" i="95"/>
  <c r="AP70" i="95"/>
  <c r="AP39" i="95"/>
  <c r="AP77" i="95"/>
  <c r="AP72" i="95"/>
  <c r="AP76" i="95"/>
  <c r="AP73" i="95"/>
  <c r="AP53" i="95"/>
  <c r="AP57" i="95"/>
  <c r="AP54" i="95"/>
  <c r="AP58" i="95"/>
  <c r="AP55" i="95"/>
  <c r="AP36" i="95"/>
  <c r="AP40" i="95"/>
  <c r="AP35" i="95"/>
  <c r="AP37" i="95"/>
  <c r="AP969" i="95"/>
  <c r="AP954" i="95"/>
  <c r="AP894" i="95"/>
  <c r="AP806" i="95"/>
  <c r="AP805" i="95"/>
  <c r="AP804" i="95"/>
  <c r="AP774" i="95"/>
  <c r="AP722" i="95"/>
  <c r="AP721" i="95"/>
  <c r="AP720" i="95"/>
  <c r="AP708" i="95"/>
  <c r="AP705" i="95"/>
  <c r="AP702" i="95"/>
  <c r="AP650" i="95"/>
  <c r="AP649" i="95"/>
  <c r="AP648" i="95"/>
  <c r="AP636" i="95"/>
  <c r="AP633" i="95"/>
  <c r="AP630" i="95"/>
  <c r="AP602" i="95"/>
  <c r="AP601" i="95"/>
  <c r="AP600" i="95"/>
  <c r="AP570" i="95"/>
  <c r="AP542" i="95"/>
  <c r="AP541" i="95"/>
  <c r="AP540" i="95"/>
  <c r="AP510" i="95"/>
  <c r="AP345" i="95"/>
  <c r="AP330" i="95"/>
  <c r="AP285" i="95"/>
  <c r="AP270" i="95"/>
  <c r="AP182" i="95"/>
  <c r="AP181" i="95"/>
  <c r="AP180" i="95"/>
  <c r="AP162" i="95"/>
  <c r="AP156" i="95"/>
  <c r="AP150" i="95"/>
  <c r="AP98" i="95"/>
  <c r="AP97" i="95"/>
  <c r="AP96" i="95"/>
  <c r="AP84" i="95"/>
  <c r="AP81" i="95"/>
  <c r="AP78" i="95"/>
  <c r="AP60" i="95"/>
  <c r="AP48" i="95"/>
  <c r="AP45" i="95"/>
  <c r="AP42" i="95"/>
  <c r="AP24" i="95"/>
  <c r="AP12" i="95"/>
  <c r="AP9" i="95"/>
  <c r="AP8" i="95"/>
  <c r="AP7" i="95"/>
  <c r="AP6" i="95"/>
  <c r="AN16" i="84"/>
  <c r="AN15" i="84"/>
  <c r="AN14" i="84"/>
  <c r="AP857" i="95" l="1"/>
  <c r="AP880" i="95"/>
  <c r="AP501" i="95"/>
  <c r="AP863" i="95"/>
  <c r="AP849" i="95"/>
  <c r="AP499" i="95"/>
  <c r="AP892" i="95"/>
  <c r="AP887" i="95"/>
  <c r="AP893" i="95"/>
  <c r="AP879" i="95"/>
  <c r="AP506" i="95"/>
  <c r="AP862" i="95"/>
  <c r="AP886" i="95"/>
  <c r="AP858" i="95"/>
  <c r="AP485" i="95"/>
  <c r="AP507" i="95"/>
  <c r="AP851" i="95"/>
  <c r="AP888" i="95"/>
  <c r="AP890" i="95"/>
  <c r="AP861" i="95"/>
  <c r="AP498" i="95"/>
  <c r="AP487" i="95"/>
  <c r="AP488" i="95"/>
  <c r="AP489" i="95"/>
  <c r="AP495" i="95"/>
  <c r="AP860" i="95"/>
  <c r="AP503" i="95"/>
  <c r="AP889" i="95"/>
  <c r="AP486" i="95"/>
  <c r="AP884" i="95"/>
  <c r="AP749" i="95"/>
  <c r="AP494" i="95"/>
  <c r="AP483" i="95"/>
  <c r="AP502" i="95"/>
  <c r="AP509" i="95"/>
  <c r="AP748" i="95"/>
  <c r="AP500" i="95"/>
  <c r="AP859" i="95"/>
  <c r="AP853" i="95"/>
  <c r="AP883" i="95"/>
  <c r="AP505" i="95"/>
  <c r="AP496" i="95"/>
  <c r="AP855" i="95"/>
  <c r="AP852" i="95"/>
  <c r="AP882" i="95"/>
  <c r="AP490" i="95"/>
  <c r="AP491" i="95"/>
  <c r="AP885" i="95"/>
  <c r="AP751" i="95"/>
  <c r="AP508" i="95"/>
  <c r="AP854" i="95"/>
  <c r="AP891" i="95"/>
  <c r="AP484" i="95"/>
  <c r="AP850" i="95"/>
  <c r="AP881" i="95"/>
  <c r="AP770" i="95"/>
  <c r="AP755" i="95"/>
  <c r="AP766" i="95"/>
  <c r="AP754" i="95"/>
  <c r="AP747" i="95"/>
  <c r="AP767" i="95"/>
  <c r="AP750" i="95"/>
  <c r="AP773" i="95"/>
  <c r="AP765" i="95"/>
  <c r="AP769" i="95"/>
  <c r="AP752" i="95"/>
  <c r="AP772" i="95"/>
  <c r="AP768" i="95"/>
  <c r="AP753" i="95"/>
  <c r="AP497" i="95"/>
  <c r="AP482" i="95"/>
  <c r="AP492" i="95"/>
  <c r="AP480" i="95"/>
  <c r="AP493" i="95"/>
  <c r="AP481" i="95"/>
  <c r="AO34" i="5"/>
  <c r="AO57" i="5" l="1"/>
  <c r="AO56" i="5"/>
  <c r="AN6" i="11" l="1"/>
  <c r="AN27" i="11" l="1"/>
  <c r="AN26" i="11"/>
  <c r="AN24" i="11"/>
  <c r="AN23" i="11"/>
  <c r="AN22" i="11"/>
  <c r="AN15" i="11"/>
  <c r="AN14" i="11"/>
  <c r="AN13" i="11"/>
  <c r="AN12" i="11"/>
  <c r="AN11" i="11"/>
  <c r="AN10" i="11"/>
  <c r="AN8" i="11"/>
  <c r="AN25" i="11" l="1"/>
  <c r="AO31" i="5"/>
  <c r="AO29" i="5"/>
  <c r="AO27" i="5"/>
  <c r="AO25" i="5"/>
  <c r="AO23" i="5"/>
  <c r="AO21" i="5"/>
  <c r="AO19" i="5"/>
  <c r="AO17" i="5"/>
  <c r="AO16" i="5"/>
  <c r="AK32" i="5"/>
  <c r="AK30" i="5"/>
  <c r="AK28" i="5"/>
  <c r="AK26" i="5"/>
  <c r="AK24" i="5"/>
  <c r="AK22" i="5"/>
  <c r="AK20" i="5"/>
  <c r="AK18" i="5"/>
  <c r="AO20" i="5" l="1"/>
  <c r="AO28" i="5"/>
  <c r="AO24" i="5"/>
  <c r="AO30" i="5"/>
  <c r="AO22" i="5"/>
  <c r="AO18" i="5"/>
  <c r="AO26" i="5"/>
  <c r="AO32" i="5"/>
  <c r="AN34" i="11" l="1"/>
  <c r="AO52" i="5"/>
  <c r="AO51" i="5"/>
  <c r="AO50" i="5"/>
  <c r="AO49" i="5"/>
  <c r="AO48" i="5"/>
  <c r="AO47" i="5"/>
  <c r="AO46" i="5"/>
  <c r="AO45" i="5"/>
  <c r="AO44" i="5"/>
  <c r="AO43" i="5"/>
  <c r="AO42" i="5"/>
  <c r="AO41" i="5"/>
  <c r="AO40" i="5"/>
  <c r="AO39" i="5"/>
  <c r="AO38" i="5"/>
  <c r="AO37" i="5"/>
  <c r="AO36" i="5"/>
  <c r="AO35" i="5"/>
  <c r="AO33" i="5"/>
  <c r="AO15" i="5"/>
  <c r="AA45" i="9" l="1"/>
  <c r="AA44" i="9" l="1"/>
  <c r="AA43" i="9"/>
  <c r="AA41" i="9"/>
  <c r="AA39" i="9"/>
  <c r="AA38" i="9"/>
  <c r="AA37" i="9"/>
  <c r="AA36" i="9"/>
  <c r="AA34" i="9"/>
  <c r="AP1156" i="95"/>
  <c r="AP1155" i="95"/>
  <c r="AP1154" i="95"/>
  <c r="AP1153" i="95"/>
  <c r="AP1152" i="95"/>
  <c r="AP1151" i="95"/>
  <c r="AP1150" i="95"/>
  <c r="AP1149" i="95"/>
  <c r="AP1148" i="95"/>
  <c r="AP1147" i="95"/>
  <c r="AP1146" i="95"/>
  <c r="AP1145" i="95"/>
  <c r="AP1144" i="95"/>
  <c r="AP1143" i="95"/>
  <c r="AP1142" i="95"/>
  <c r="AP1141" i="95"/>
  <c r="AP1140" i="95"/>
  <c r="AP1139" i="95"/>
  <c r="AI1103" i="95"/>
  <c r="AB1103" i="95"/>
  <c r="AB1102" i="95"/>
  <c r="AI1100" i="95"/>
  <c r="AB1100" i="95"/>
  <c r="AB1099" i="95"/>
  <c r="AI1097" i="95"/>
  <c r="AB1097" i="95"/>
  <c r="AB1096" i="95"/>
  <c r="AI1094" i="95"/>
  <c r="AB1094" i="95"/>
  <c r="AB1093" i="95"/>
  <c r="AB1091" i="95"/>
  <c r="AB1090" i="95"/>
  <c r="AB1088" i="95"/>
  <c r="AB1087" i="95"/>
  <c r="AB1085" i="95"/>
  <c r="AB1084" i="95"/>
  <c r="AB1082" i="95"/>
  <c r="AB1081" i="95"/>
  <c r="AB1079" i="95"/>
  <c r="AB1078" i="95"/>
  <c r="AB1076" i="95"/>
  <c r="AB1075" i="95"/>
  <c r="AI1043" i="95"/>
  <c r="AB1043" i="95"/>
  <c r="AB1042" i="95"/>
  <c r="AI1040" i="95"/>
  <c r="AB1040" i="95"/>
  <c r="AB1039" i="95"/>
  <c r="AI1037" i="95"/>
  <c r="AB1037" i="95"/>
  <c r="AB1036" i="95"/>
  <c r="AI1034" i="95"/>
  <c r="AB1034" i="95"/>
  <c r="AB1033" i="95"/>
  <c r="AB1031" i="95"/>
  <c r="AB1030" i="95"/>
  <c r="AB1028" i="95"/>
  <c r="AB1027" i="95"/>
  <c r="AB1025" i="95"/>
  <c r="AB1024" i="95"/>
  <c r="AB1022" i="95"/>
  <c r="AB1021" i="95"/>
  <c r="AB1019" i="95"/>
  <c r="AB1018" i="95"/>
  <c r="AB1016" i="95"/>
  <c r="F1016" i="95"/>
  <c r="AB1015" i="95"/>
  <c r="AI983" i="95"/>
  <c r="AP981" i="95" s="1"/>
  <c r="AB983" i="95"/>
  <c r="AB982" i="95"/>
  <c r="AI980" i="95"/>
  <c r="AP978" i="95" s="1"/>
  <c r="AB980" i="95"/>
  <c r="AB979" i="95"/>
  <c r="AI977" i="95"/>
  <c r="AP975" i="95" s="1"/>
  <c r="AB977" i="95"/>
  <c r="AB976" i="95"/>
  <c r="AI974" i="95"/>
  <c r="AP972" i="95" s="1"/>
  <c r="AB974" i="95"/>
  <c r="AB973" i="95"/>
  <c r="AB971" i="95"/>
  <c r="AP971" i="95" s="1"/>
  <c r="AB970" i="95"/>
  <c r="AP970" i="95" s="1"/>
  <c r="AP966" i="95"/>
  <c r="AB968" i="95"/>
  <c r="AB967" i="95"/>
  <c r="AP963" i="95"/>
  <c r="AB965" i="95"/>
  <c r="AB964" i="95"/>
  <c r="AP960" i="95"/>
  <c r="AB962" i="95"/>
  <c r="AP962" i="95" s="1"/>
  <c r="AB961" i="95"/>
  <c r="AP961" i="95" s="1"/>
  <c r="AP957" i="95"/>
  <c r="AB959" i="95"/>
  <c r="AB958" i="95"/>
  <c r="AP958" i="95" s="1"/>
  <c r="AB956" i="95"/>
  <c r="AP956" i="95" s="1"/>
  <c r="AB955" i="95"/>
  <c r="AP955" i="95" s="1"/>
  <c r="AI923" i="95"/>
  <c r="AB923" i="95"/>
  <c r="AB922" i="95"/>
  <c r="AI920" i="95"/>
  <c r="AB920" i="95"/>
  <c r="AB919" i="95"/>
  <c r="AI917" i="95"/>
  <c r="AP915" i="95" s="1"/>
  <c r="AB917" i="95"/>
  <c r="AB916" i="95"/>
  <c r="AI914" i="95"/>
  <c r="AB914" i="95"/>
  <c r="AB913" i="95"/>
  <c r="AP909" i="95"/>
  <c r="AB911" i="95"/>
  <c r="AP911" i="95" s="1"/>
  <c r="AB910" i="95"/>
  <c r="AP910" i="95" s="1"/>
  <c r="AJ908" i="95"/>
  <c r="AP906" i="95" s="1"/>
  <c r="AB908" i="95"/>
  <c r="AB907" i="95"/>
  <c r="AJ905" i="95"/>
  <c r="AP903" i="95" s="1"/>
  <c r="AB905" i="95"/>
  <c r="AB904" i="95"/>
  <c r="AJ902" i="95"/>
  <c r="AP900" i="95" s="1"/>
  <c r="AB902" i="95"/>
  <c r="AB901" i="95"/>
  <c r="AJ899" i="95"/>
  <c r="AP897" i="95" s="1"/>
  <c r="AB899" i="95"/>
  <c r="AB898" i="95"/>
  <c r="AB896" i="95"/>
  <c r="AP896" i="95" s="1"/>
  <c r="AB895" i="95"/>
  <c r="AP895" i="95" s="1"/>
  <c r="AJ878" i="95"/>
  <c r="AB878" i="95"/>
  <c r="AB877" i="95"/>
  <c r="AJ875" i="95"/>
  <c r="AB875" i="95"/>
  <c r="AB874" i="95"/>
  <c r="AJ872" i="95"/>
  <c r="AB872" i="95"/>
  <c r="AB871" i="95"/>
  <c r="AJ869" i="95"/>
  <c r="AB869" i="95"/>
  <c r="AB868" i="95"/>
  <c r="AB866" i="95"/>
  <c r="AB865" i="95"/>
  <c r="AJ848" i="95"/>
  <c r="AB848" i="95"/>
  <c r="AB847" i="95"/>
  <c r="AJ845" i="95"/>
  <c r="AB845" i="95"/>
  <c r="AB844" i="95"/>
  <c r="AJ842" i="95"/>
  <c r="AB842" i="95"/>
  <c r="AB841" i="95"/>
  <c r="AJ839" i="95"/>
  <c r="AB839" i="95"/>
  <c r="AB838" i="95"/>
  <c r="AB836" i="95"/>
  <c r="AB835" i="95"/>
  <c r="AJ818" i="95"/>
  <c r="AP816" i="95" s="1"/>
  <c r="AB818" i="95"/>
  <c r="AB817" i="95"/>
  <c r="AJ815" i="95"/>
  <c r="AP813" i="95" s="1"/>
  <c r="AB815" i="95"/>
  <c r="AB814" i="95"/>
  <c r="AJ812" i="95"/>
  <c r="AP810" i="95" s="1"/>
  <c r="AB812" i="95"/>
  <c r="AB811" i="95"/>
  <c r="AJ809" i="95"/>
  <c r="AP807" i="95" s="1"/>
  <c r="AB809" i="95"/>
  <c r="AB808" i="95"/>
  <c r="AJ788" i="95"/>
  <c r="AP786" i="95" s="1"/>
  <c r="AB788" i="95"/>
  <c r="AB787" i="95"/>
  <c r="AJ785" i="95"/>
  <c r="AP783" i="95" s="1"/>
  <c r="AB785" i="95"/>
  <c r="AB784" i="95"/>
  <c r="AJ782" i="95"/>
  <c r="AP780" i="95" s="1"/>
  <c r="AB782" i="95"/>
  <c r="AB781" i="95"/>
  <c r="AJ779" i="95"/>
  <c r="AP777" i="95" s="1"/>
  <c r="AB779" i="95"/>
  <c r="AB778" i="95"/>
  <c r="AB776" i="95"/>
  <c r="AP776" i="95" s="1"/>
  <c r="AB775" i="95"/>
  <c r="AP775" i="95" s="1"/>
  <c r="AJ764" i="95"/>
  <c r="AB764" i="95"/>
  <c r="AB763" i="95"/>
  <c r="AJ761" i="95"/>
  <c r="AB761" i="95"/>
  <c r="AB760" i="95"/>
  <c r="AB758" i="95"/>
  <c r="AB757" i="95"/>
  <c r="AB746" i="95"/>
  <c r="AB745" i="95"/>
  <c r="AB743" i="95"/>
  <c r="AB742" i="95"/>
  <c r="AB740" i="95"/>
  <c r="AB739" i="95"/>
  <c r="AJ728" i="95"/>
  <c r="AP726" i="95" s="1"/>
  <c r="AB728" i="95"/>
  <c r="AB727" i="95"/>
  <c r="AJ725" i="95"/>
  <c r="AP723" i="95" s="1"/>
  <c r="AB725" i="95"/>
  <c r="AB724" i="95"/>
  <c r="AB710" i="95"/>
  <c r="AP710" i="95" s="1"/>
  <c r="AB709" i="95"/>
  <c r="AP709" i="95" s="1"/>
  <c r="AB707" i="95"/>
  <c r="AP707" i="95" s="1"/>
  <c r="AB706" i="95"/>
  <c r="AP706" i="95" s="1"/>
  <c r="AB704" i="95"/>
  <c r="AP704" i="95" s="1"/>
  <c r="AB703" i="95"/>
  <c r="AP703" i="95" s="1"/>
  <c r="AJ692" i="95"/>
  <c r="AB692" i="95"/>
  <c r="AB691" i="95"/>
  <c r="AJ689" i="95"/>
  <c r="AB689" i="95"/>
  <c r="AB688" i="95"/>
  <c r="AB686" i="95"/>
  <c r="AB685" i="95"/>
  <c r="AB674" i="95"/>
  <c r="AB673" i="95"/>
  <c r="AB671" i="95"/>
  <c r="AB670" i="95"/>
  <c r="AB668" i="95"/>
  <c r="AB667" i="95"/>
  <c r="AJ656" i="95"/>
  <c r="AP654" i="95" s="1"/>
  <c r="AB656" i="95"/>
  <c r="AB655" i="95"/>
  <c r="AJ653" i="95"/>
  <c r="AP651" i="95" s="1"/>
  <c r="AB653" i="95"/>
  <c r="AB652" i="95"/>
  <c r="AB638" i="95"/>
  <c r="AP638" i="95" s="1"/>
  <c r="AB637" i="95"/>
  <c r="AP637" i="95" s="1"/>
  <c r="AB635" i="95"/>
  <c r="AP635" i="95" s="1"/>
  <c r="AB634" i="95"/>
  <c r="AP634" i="95" s="1"/>
  <c r="AB632" i="95"/>
  <c r="AP632" i="95" s="1"/>
  <c r="AB631" i="95"/>
  <c r="AP631" i="95" s="1"/>
  <c r="AJ614" i="95"/>
  <c r="AP612" i="95" s="1"/>
  <c r="AB614" i="95"/>
  <c r="AB613" i="95"/>
  <c r="AJ611" i="95"/>
  <c r="AP609" i="95" s="1"/>
  <c r="AB611" i="95"/>
  <c r="AB610" i="95"/>
  <c r="AJ608" i="95"/>
  <c r="AP606" i="95" s="1"/>
  <c r="AB608" i="95"/>
  <c r="AB607" i="95"/>
  <c r="AJ605" i="95"/>
  <c r="AP603" i="95" s="1"/>
  <c r="AB605" i="95"/>
  <c r="AB604" i="95"/>
  <c r="AJ584" i="95"/>
  <c r="AP582" i="95" s="1"/>
  <c r="AB584" i="95"/>
  <c r="AB583" i="95"/>
  <c r="AJ581" i="95"/>
  <c r="AP579" i="95" s="1"/>
  <c r="AB581" i="95"/>
  <c r="AB580" i="95"/>
  <c r="AJ578" i="95"/>
  <c r="AP576" i="95" s="1"/>
  <c r="AB578" i="95"/>
  <c r="AB577" i="95"/>
  <c r="AJ575" i="95"/>
  <c r="AP573" i="95" s="1"/>
  <c r="AB575" i="95"/>
  <c r="AB574" i="95"/>
  <c r="AB572" i="95"/>
  <c r="AP572" i="95" s="1"/>
  <c r="AB571" i="95"/>
  <c r="AP571" i="95" s="1"/>
  <c r="AJ554" i="95"/>
  <c r="AP552" i="95" s="1"/>
  <c r="AB554" i="95"/>
  <c r="AB553" i="95"/>
  <c r="AJ551" i="95"/>
  <c r="AP549" i="95" s="1"/>
  <c r="AB551" i="95"/>
  <c r="AB550" i="95"/>
  <c r="AJ548" i="95"/>
  <c r="AP546" i="95" s="1"/>
  <c r="AB548" i="95"/>
  <c r="AB547" i="95"/>
  <c r="AJ545" i="95"/>
  <c r="AP543" i="95" s="1"/>
  <c r="AB545" i="95"/>
  <c r="AB544" i="95"/>
  <c r="AJ524" i="95"/>
  <c r="AP522" i="95" s="1"/>
  <c r="AB524" i="95"/>
  <c r="AB523" i="95"/>
  <c r="AJ521" i="95"/>
  <c r="AP519" i="95" s="1"/>
  <c r="AB521" i="95"/>
  <c r="AB520" i="95"/>
  <c r="AJ518" i="95"/>
  <c r="AP516" i="95" s="1"/>
  <c r="AB518" i="95"/>
  <c r="AB517" i="95"/>
  <c r="AJ515" i="95"/>
  <c r="AP513" i="95" s="1"/>
  <c r="AB515" i="95"/>
  <c r="AB514" i="95"/>
  <c r="AB512" i="95"/>
  <c r="AP512" i="95" s="1"/>
  <c r="AB511" i="95"/>
  <c r="AP511" i="95" s="1"/>
  <c r="AI479" i="95"/>
  <c r="AB479" i="95"/>
  <c r="AB478" i="95"/>
  <c r="AI476" i="95"/>
  <c r="AB476" i="95"/>
  <c r="AB475" i="95"/>
  <c r="AI473" i="95"/>
  <c r="AB473" i="95"/>
  <c r="AB472" i="95"/>
  <c r="AI470" i="95"/>
  <c r="AB470" i="95"/>
  <c r="AB469" i="95"/>
  <c r="AB467" i="95"/>
  <c r="AB466" i="95"/>
  <c r="AB464" i="95"/>
  <c r="AB463" i="95"/>
  <c r="AB461" i="95"/>
  <c r="AB460" i="95"/>
  <c r="AB458" i="95"/>
  <c r="AB457" i="95"/>
  <c r="AB455" i="95"/>
  <c r="AB454" i="95"/>
  <c r="AB452" i="95"/>
  <c r="AB451" i="95"/>
  <c r="AI419" i="95"/>
  <c r="AB419" i="95"/>
  <c r="AB418" i="95"/>
  <c r="AI416" i="95"/>
  <c r="AB416" i="95"/>
  <c r="AB415" i="95"/>
  <c r="AI413" i="95"/>
  <c r="AB413" i="95"/>
  <c r="AB412" i="95"/>
  <c r="AI410" i="95"/>
  <c r="AB410" i="95"/>
  <c r="AB409" i="95"/>
  <c r="AB407" i="95"/>
  <c r="AB406" i="95"/>
  <c r="AB404" i="95"/>
  <c r="AB403" i="95"/>
  <c r="AB401" i="95"/>
  <c r="AB400" i="95"/>
  <c r="AB398" i="95"/>
  <c r="AB397" i="95"/>
  <c r="AB395" i="95"/>
  <c r="AB394" i="95"/>
  <c r="AB392" i="95"/>
  <c r="F392" i="95"/>
  <c r="AB391" i="95"/>
  <c r="AI359" i="95"/>
  <c r="AP357" i="95" s="1"/>
  <c r="AB359" i="95"/>
  <c r="AB358" i="95"/>
  <c r="AI356" i="95"/>
  <c r="AP354" i="95" s="1"/>
  <c r="AB356" i="95"/>
  <c r="AB355" i="95"/>
  <c r="AI353" i="95"/>
  <c r="AP351" i="95" s="1"/>
  <c r="AB353" i="95"/>
  <c r="AB352" i="95"/>
  <c r="AI350" i="95"/>
  <c r="AP348" i="95" s="1"/>
  <c r="AB350" i="95"/>
  <c r="AB349" i="95"/>
  <c r="AB347" i="95"/>
  <c r="AP347" i="95" s="1"/>
  <c r="AB346" i="95"/>
  <c r="AP346" i="95" s="1"/>
  <c r="AP342" i="95"/>
  <c r="AB344" i="95"/>
  <c r="AB343" i="95"/>
  <c r="AP339" i="95"/>
  <c r="AB341" i="95"/>
  <c r="AB340" i="95"/>
  <c r="AP336" i="95"/>
  <c r="AB338" i="95"/>
  <c r="AP338" i="95" s="1"/>
  <c r="AB337" i="95"/>
  <c r="AP337" i="95" s="1"/>
  <c r="AP333" i="95"/>
  <c r="AB335" i="95"/>
  <c r="AB334" i="95"/>
  <c r="AP334" i="95" s="1"/>
  <c r="AB332" i="95"/>
  <c r="AP332" i="95" s="1"/>
  <c r="AB331" i="95"/>
  <c r="AP331" i="95" s="1"/>
  <c r="AI299" i="95"/>
  <c r="AP297" i="95" s="1"/>
  <c r="AB299" i="95"/>
  <c r="AB298" i="95"/>
  <c r="AI296" i="95"/>
  <c r="AP294" i="95" s="1"/>
  <c r="AB296" i="95"/>
  <c r="AB295" i="95"/>
  <c r="AI293" i="95"/>
  <c r="AP291" i="95" s="1"/>
  <c r="AB293" i="95"/>
  <c r="AB292" i="95"/>
  <c r="AI290" i="95"/>
  <c r="AP288" i="95" s="1"/>
  <c r="AB290" i="95"/>
  <c r="AB289" i="95"/>
  <c r="AB287" i="95"/>
  <c r="AP287" i="95" s="1"/>
  <c r="AB286" i="95"/>
  <c r="AP286" i="95" s="1"/>
  <c r="AJ284" i="95"/>
  <c r="AP282" i="95" s="1"/>
  <c r="AB284" i="95"/>
  <c r="AB283" i="95"/>
  <c r="AJ281" i="95"/>
  <c r="AP279" i="95" s="1"/>
  <c r="AB281" i="95"/>
  <c r="AB280" i="95"/>
  <c r="AJ278" i="95"/>
  <c r="AP276" i="95" s="1"/>
  <c r="AB278" i="95"/>
  <c r="AB277" i="95"/>
  <c r="AJ275" i="95"/>
  <c r="AP273" i="95" s="1"/>
  <c r="AB275" i="95"/>
  <c r="AB274" i="95"/>
  <c r="AB272" i="95"/>
  <c r="AP272" i="95" s="1"/>
  <c r="AB271" i="95"/>
  <c r="AP271" i="95" s="1"/>
  <c r="AJ254" i="95"/>
  <c r="AB254" i="95"/>
  <c r="AB253" i="95"/>
  <c r="AJ251" i="95"/>
  <c r="AB251" i="95"/>
  <c r="AB250" i="95"/>
  <c r="AJ248" i="95"/>
  <c r="AB248" i="95"/>
  <c r="AB247" i="95"/>
  <c r="AJ245" i="95"/>
  <c r="AB245" i="95"/>
  <c r="AB244" i="95"/>
  <c r="AB242" i="95"/>
  <c r="AB241" i="95"/>
  <c r="AJ224" i="95"/>
  <c r="AB224" i="95"/>
  <c r="AB223" i="95"/>
  <c r="AJ221" i="95"/>
  <c r="AB221" i="95"/>
  <c r="AB220" i="95"/>
  <c r="AJ218" i="95"/>
  <c r="AB218" i="95"/>
  <c r="AB217" i="95"/>
  <c r="AJ215" i="95"/>
  <c r="AB215" i="95"/>
  <c r="AB214" i="95"/>
  <c r="AB212" i="95"/>
  <c r="AB211" i="95"/>
  <c r="AJ194" i="95"/>
  <c r="AP192" i="95" s="1"/>
  <c r="AB194" i="95"/>
  <c r="AB193" i="95"/>
  <c r="AJ191" i="95"/>
  <c r="AP189" i="95" s="1"/>
  <c r="AB191" i="95"/>
  <c r="AB190" i="95"/>
  <c r="AJ188" i="95"/>
  <c r="AP186" i="95" s="1"/>
  <c r="AB188" i="95"/>
  <c r="AB187" i="95"/>
  <c r="AJ185" i="95"/>
  <c r="AP183" i="95" s="1"/>
  <c r="AB185" i="95"/>
  <c r="AB184" i="95"/>
  <c r="AB164" i="95"/>
  <c r="AP164" i="95" s="1"/>
  <c r="AB163" i="95"/>
  <c r="AP163" i="95" s="1"/>
  <c r="AJ161" i="95"/>
  <c r="AP159" i="95" s="1"/>
  <c r="AB161" i="95"/>
  <c r="AB160" i="95"/>
  <c r="AB158" i="95"/>
  <c r="AP158" i="95" s="1"/>
  <c r="AB157" i="95"/>
  <c r="AP157" i="95" s="1"/>
  <c r="AJ155" i="95"/>
  <c r="AP153" i="95" s="1"/>
  <c r="AB155" i="95"/>
  <c r="AB154" i="95"/>
  <c r="AB152" i="95"/>
  <c r="AP152" i="95" s="1"/>
  <c r="AB151" i="95"/>
  <c r="AP151" i="95" s="1"/>
  <c r="AJ140" i="95"/>
  <c r="AB140" i="95"/>
  <c r="AB139" i="95"/>
  <c r="AJ137" i="95"/>
  <c r="AB137" i="95"/>
  <c r="AB136" i="95"/>
  <c r="AB134" i="95"/>
  <c r="AB133" i="95"/>
  <c r="AB122" i="95"/>
  <c r="AB121" i="95"/>
  <c r="AB119" i="95"/>
  <c r="AB118" i="95"/>
  <c r="AB116" i="95"/>
  <c r="AB115" i="95"/>
  <c r="AJ104" i="95"/>
  <c r="AP102" i="95" s="1"/>
  <c r="AB104" i="95"/>
  <c r="AB103" i="95"/>
  <c r="AJ101" i="95"/>
  <c r="AP99" i="95" s="1"/>
  <c r="AB101" i="95"/>
  <c r="AB100" i="95"/>
  <c r="AB86" i="95"/>
  <c r="AP86" i="95" s="1"/>
  <c r="AB85" i="95"/>
  <c r="AP85" i="95" s="1"/>
  <c r="AB83" i="95"/>
  <c r="AP83" i="95" s="1"/>
  <c r="AB82" i="95"/>
  <c r="AP82" i="95" s="1"/>
  <c r="AB80" i="95"/>
  <c r="AP80" i="95" s="1"/>
  <c r="AB79" i="95"/>
  <c r="AP79" i="95" s="1"/>
  <c r="AJ68" i="95"/>
  <c r="AP66" i="95" s="1"/>
  <c r="AB68" i="95"/>
  <c r="AB67" i="95"/>
  <c r="AJ65" i="95"/>
  <c r="AP63" i="95" s="1"/>
  <c r="AB65" i="95"/>
  <c r="AB64" i="95"/>
  <c r="AB62" i="95"/>
  <c r="AP62" i="95" s="1"/>
  <c r="AB61" i="95"/>
  <c r="AP61" i="95" s="1"/>
  <c r="AB50" i="95"/>
  <c r="AP50" i="95" s="1"/>
  <c r="AB49" i="95"/>
  <c r="AP49" i="95" s="1"/>
  <c r="AB47" i="95"/>
  <c r="AP47" i="95" s="1"/>
  <c r="AB46" i="95"/>
  <c r="AP46" i="95" s="1"/>
  <c r="AB44" i="95"/>
  <c r="AP44" i="95" s="1"/>
  <c r="AB43" i="95"/>
  <c r="AP43" i="95" s="1"/>
  <c r="AJ32" i="95"/>
  <c r="AP30" i="95" s="1"/>
  <c r="AB32" i="95"/>
  <c r="AB31" i="95"/>
  <c r="AJ29" i="95"/>
  <c r="AP27" i="95" s="1"/>
  <c r="AB29" i="95"/>
  <c r="AB28" i="95"/>
  <c r="AB26" i="95"/>
  <c r="AP26" i="95" s="1"/>
  <c r="AB25" i="95"/>
  <c r="AP25" i="95" s="1"/>
  <c r="AB14" i="95"/>
  <c r="AP14" i="95" s="1"/>
  <c r="AB13" i="95"/>
  <c r="AP13" i="95" s="1"/>
  <c r="AB11" i="95"/>
  <c r="AP11" i="95" s="1"/>
  <c r="AB10" i="95"/>
  <c r="AP10" i="95" s="1"/>
  <c r="AP190" i="95" l="1"/>
  <c r="AP517" i="95"/>
  <c r="AP575" i="95"/>
  <c r="AP815" i="95"/>
  <c r="AP917" i="95"/>
  <c r="AP290" i="95"/>
  <c r="AP578" i="95"/>
  <c r="AP818" i="95"/>
  <c r="AP982" i="95"/>
  <c r="AP101" i="95"/>
  <c r="AP728" i="95"/>
  <c r="AP814" i="95"/>
  <c r="AP278" i="95"/>
  <c r="AP359" i="95"/>
  <c r="AP551" i="95"/>
  <c r="AP185" i="95"/>
  <c r="AP281" i="95"/>
  <c r="AP554" i="95"/>
  <c r="AP724" i="95"/>
  <c r="AP295" i="95"/>
  <c r="AP583" i="95"/>
  <c r="AP655" i="95"/>
  <c r="AP725" i="95"/>
  <c r="AP781" i="95"/>
  <c r="AP919" i="95"/>
  <c r="AP983" i="95"/>
  <c r="AP193" i="95"/>
  <c r="AP298" i="95"/>
  <c r="AP520" i="95"/>
  <c r="AP604" i="95"/>
  <c r="AP784" i="95"/>
  <c r="AP898" i="95"/>
  <c r="AP31" i="95"/>
  <c r="AP32" i="95"/>
  <c r="AP194" i="95"/>
  <c r="AP299" i="95"/>
  <c r="AP521" i="95"/>
  <c r="AP605" i="95"/>
  <c r="AP785" i="95"/>
  <c r="AP899" i="95"/>
  <c r="AP28" i="95"/>
  <c r="AP154" i="95"/>
  <c r="AP29" i="95"/>
  <c r="AP67" i="95"/>
  <c r="AP610" i="95"/>
  <c r="AP808" i="95"/>
  <c r="AP904" i="95"/>
  <c r="AP967" i="95"/>
  <c r="AP976" i="95"/>
  <c r="AP184" i="95"/>
  <c r="AP280" i="95"/>
  <c r="AP289" i="95"/>
  <c r="AP344" i="95"/>
  <c r="AP353" i="95"/>
  <c r="AP545" i="95"/>
  <c r="AP553" i="95"/>
  <c r="AP577" i="95"/>
  <c r="AP611" i="95"/>
  <c r="AP727" i="95"/>
  <c r="AP809" i="95"/>
  <c r="AP817" i="95"/>
  <c r="AP905" i="95"/>
  <c r="AP968" i="95"/>
  <c r="AP977" i="95"/>
  <c r="AP277" i="95"/>
  <c r="AP341" i="95"/>
  <c r="AP350" i="95"/>
  <c r="AP358" i="95"/>
  <c r="AP524" i="95"/>
  <c r="AP550" i="95"/>
  <c r="AP574" i="95"/>
  <c r="AP608" i="95"/>
  <c r="AP913" i="95"/>
  <c r="AP918" i="95"/>
  <c r="AP103" i="95"/>
  <c r="AP65" i="95"/>
  <c r="AP161" i="95"/>
  <c r="AP188" i="95"/>
  <c r="AP284" i="95"/>
  <c r="AP293" i="95"/>
  <c r="AP340" i="95"/>
  <c r="AP349" i="95"/>
  <c r="AP515" i="95"/>
  <c r="AP523" i="95"/>
  <c r="AP581" i="95"/>
  <c r="AP607" i="95"/>
  <c r="AP653" i="95"/>
  <c r="AP779" i="95"/>
  <c r="AP787" i="95"/>
  <c r="AP901" i="95"/>
  <c r="AP964" i="95"/>
  <c r="AP973" i="95"/>
  <c r="AP788" i="95"/>
  <c r="AP902" i="95"/>
  <c r="AP965" i="95"/>
  <c r="AP974" i="95"/>
  <c r="AP68" i="95"/>
  <c r="AP100" i="95"/>
  <c r="AP155" i="95"/>
  <c r="AP191" i="95"/>
  <c r="AP296" i="95"/>
  <c r="AP335" i="95"/>
  <c r="AP343" i="95"/>
  <c r="AP352" i="95"/>
  <c r="AP518" i="95"/>
  <c r="AP544" i="95"/>
  <c r="AP584" i="95"/>
  <c r="AP656" i="95"/>
  <c r="AP782" i="95"/>
  <c r="AP920" i="95"/>
  <c r="AP959" i="95"/>
  <c r="AP914" i="95"/>
  <c r="AP922" i="95"/>
  <c r="AP274" i="95"/>
  <c r="AP355" i="95"/>
  <c r="AP547" i="95"/>
  <c r="AP613" i="95"/>
  <c r="AP811" i="95"/>
  <c r="AP907" i="95"/>
  <c r="AP912" i="95"/>
  <c r="AP923" i="95"/>
  <c r="AP979" i="95"/>
  <c r="AP64" i="95"/>
  <c r="AP104" i="95"/>
  <c r="AP160" i="95"/>
  <c r="AP187" i="95"/>
  <c r="AP275" i="95"/>
  <c r="AP283" i="95"/>
  <c r="AP292" i="95"/>
  <c r="AP356" i="95"/>
  <c r="AP514" i="95"/>
  <c r="AP548" i="95"/>
  <c r="AP580" i="95"/>
  <c r="AP614" i="95"/>
  <c r="AP652" i="95"/>
  <c r="AP778" i="95"/>
  <c r="AP812" i="95"/>
  <c r="AP908" i="95"/>
  <c r="AP916" i="95"/>
  <c r="AP921" i="95"/>
  <c r="AP980" i="95"/>
  <c r="AP136" i="95"/>
  <c r="AP119" i="95"/>
  <c r="AP135" i="95"/>
  <c r="AP118" i="95"/>
  <c r="AP137" i="95"/>
  <c r="AP134" i="95"/>
  <c r="AP117" i="95"/>
  <c r="AP133" i="95"/>
  <c r="AP116" i="95"/>
  <c r="AP140" i="95"/>
  <c r="AP132" i="95"/>
  <c r="AP115" i="95"/>
  <c r="AP139" i="95"/>
  <c r="AP122" i="95"/>
  <c r="AP114" i="95"/>
  <c r="AP138" i="95"/>
  <c r="AP121" i="95"/>
  <c r="AP120" i="95"/>
  <c r="L668" i="95"/>
  <c r="L1016" i="95"/>
  <c r="AP1057" i="95" s="1"/>
  <c r="L392" i="95"/>
  <c r="AP429" i="95" s="1"/>
  <c r="AP1049" i="95" l="1"/>
  <c r="AP1061" i="95"/>
  <c r="AP1045" i="95"/>
  <c r="AP1054" i="95"/>
  <c r="AP1058" i="95"/>
  <c r="AP1051" i="95"/>
  <c r="AP1046" i="95"/>
  <c r="AP1064" i="95"/>
  <c r="AP1073" i="95"/>
  <c r="AP1071" i="95"/>
  <c r="AP1053" i="95"/>
  <c r="AP1047" i="95"/>
  <c r="AP1070" i="95"/>
  <c r="AP1066" i="95"/>
  <c r="AP1067" i="95"/>
  <c r="AP1050" i="95"/>
  <c r="AP1068" i="95"/>
  <c r="AP1060" i="95"/>
  <c r="AP1056" i="95"/>
  <c r="AP1072" i="95"/>
  <c r="AP1052" i="95"/>
  <c r="AP1055" i="95"/>
  <c r="AP1048" i="95"/>
  <c r="AP1062" i="95"/>
  <c r="AP1059" i="95"/>
  <c r="AP1044" i="95"/>
  <c r="AP1065" i="95"/>
  <c r="AP1063" i="95"/>
  <c r="AP1069" i="95"/>
  <c r="AP437" i="95"/>
  <c r="AP443" i="95"/>
  <c r="AP447" i="95"/>
  <c r="AP435" i="95"/>
  <c r="AP438" i="95"/>
  <c r="AP426" i="95"/>
  <c r="AP445" i="95"/>
  <c r="AP432" i="95"/>
  <c r="AP436" i="95"/>
  <c r="AP420" i="95"/>
  <c r="AP448" i="95"/>
  <c r="AP427" i="95"/>
  <c r="AP434" i="95"/>
  <c r="AP433" i="95"/>
  <c r="AP694" i="95"/>
  <c r="AP693" i="95"/>
  <c r="AP699" i="95"/>
  <c r="AP677" i="95"/>
  <c r="AP676" i="95"/>
  <c r="AP675" i="95"/>
  <c r="AP681" i="95"/>
  <c r="AP695" i="95"/>
  <c r="AP678" i="95"/>
  <c r="AP682" i="95"/>
  <c r="AP679" i="95"/>
  <c r="AP683" i="95"/>
  <c r="AP698" i="95"/>
  <c r="AP696" i="95"/>
  <c r="AP680" i="95"/>
  <c r="AP700" i="95"/>
  <c r="AP701" i="95"/>
  <c r="AP697" i="95"/>
  <c r="AP439" i="95"/>
  <c r="AP424" i="95"/>
  <c r="AP446" i="95"/>
  <c r="AP442" i="95"/>
  <c r="AP441" i="95"/>
  <c r="AP423" i="95"/>
  <c r="AP430" i="95"/>
  <c r="AP421" i="95"/>
  <c r="AP444" i="95"/>
  <c r="AP425" i="95"/>
  <c r="AP428" i="95"/>
  <c r="AP422" i="95"/>
  <c r="AP449" i="95"/>
  <c r="AP440" i="95"/>
  <c r="AP431" i="95"/>
  <c r="AP1103" i="95"/>
  <c r="AP1095" i="95"/>
  <c r="AP1087" i="95"/>
  <c r="AP1079" i="95"/>
  <c r="AP1041" i="95"/>
  <c r="AP1033" i="95"/>
  <c r="AP1025" i="95"/>
  <c r="AP1017" i="95"/>
  <c r="AP1018" i="95"/>
  <c r="AP1102" i="95"/>
  <c r="AP1094" i="95"/>
  <c r="AP1086" i="95"/>
  <c r="AP1078" i="95"/>
  <c r="AP1040" i="95"/>
  <c r="AP1032" i="95"/>
  <c r="AP1024" i="95"/>
  <c r="AP1016" i="95"/>
  <c r="AP1026" i="95"/>
  <c r="AP1101" i="95"/>
  <c r="AP1093" i="95"/>
  <c r="AP1085" i="95"/>
  <c r="AP1077" i="95"/>
  <c r="AP1039" i="95"/>
  <c r="AP1031" i="95"/>
  <c r="AP1023" i="95"/>
  <c r="AP1015" i="95"/>
  <c r="AP1034" i="95"/>
  <c r="AP1100" i="95"/>
  <c r="AP1092" i="95"/>
  <c r="AP1084" i="95"/>
  <c r="AP1076" i="95"/>
  <c r="AP1038" i="95"/>
  <c r="AP1030" i="95"/>
  <c r="AP1022" i="95"/>
  <c r="AP1014" i="95"/>
  <c r="AP1088" i="95"/>
  <c r="AP1099" i="95"/>
  <c r="AP1091" i="95"/>
  <c r="AP1083" i="95"/>
  <c r="AP1075" i="95"/>
  <c r="AP1037" i="95"/>
  <c r="AP1029" i="95"/>
  <c r="AP1021" i="95"/>
  <c r="AP1042" i="95"/>
  <c r="AP1098" i="95"/>
  <c r="AP1090" i="95"/>
  <c r="AP1082" i="95"/>
  <c r="AP1074" i="95"/>
  <c r="AP1036" i="95"/>
  <c r="AP1028" i="95"/>
  <c r="AP1020" i="95"/>
  <c r="AP1080" i="95"/>
  <c r="AP1097" i="95"/>
  <c r="AP1089" i="95"/>
  <c r="AP1081" i="95"/>
  <c r="AP1043" i="95"/>
  <c r="AP1035" i="95"/>
  <c r="AP1027" i="95"/>
  <c r="AP1019" i="95"/>
  <c r="AP1096" i="95"/>
  <c r="AP254" i="95"/>
  <c r="AP246" i="95"/>
  <c r="AP223" i="95"/>
  <c r="AP215" i="95"/>
  <c r="AP253" i="95"/>
  <c r="AP245" i="95"/>
  <c r="AP222" i="95"/>
  <c r="AP214" i="95"/>
  <c r="AP224" i="95"/>
  <c r="AP252" i="95"/>
  <c r="AP244" i="95"/>
  <c r="AP221" i="95"/>
  <c r="AP213" i="95"/>
  <c r="AP216" i="95"/>
  <c r="AP251" i="95"/>
  <c r="AP243" i="95"/>
  <c r="AP220" i="95"/>
  <c r="AP212" i="95"/>
  <c r="AP250" i="95"/>
  <c r="AP242" i="95"/>
  <c r="AP219" i="95"/>
  <c r="AP211" i="95"/>
  <c r="AP249" i="95"/>
  <c r="AP241" i="95"/>
  <c r="AP218" i="95"/>
  <c r="AP210" i="95"/>
  <c r="AP248" i="95"/>
  <c r="AP240" i="95"/>
  <c r="AP217" i="95"/>
  <c r="AP247" i="95"/>
  <c r="AP760" i="95"/>
  <c r="AP743" i="95"/>
  <c r="AP759" i="95"/>
  <c r="AP742" i="95"/>
  <c r="AP758" i="95"/>
  <c r="AP741" i="95"/>
  <c r="AP757" i="95"/>
  <c r="AP740" i="95"/>
  <c r="AP761" i="95"/>
  <c r="AP764" i="95"/>
  <c r="AP756" i="95"/>
  <c r="AP739" i="95"/>
  <c r="AP763" i="95"/>
  <c r="AP746" i="95"/>
  <c r="AP738" i="95"/>
  <c r="AP762" i="95"/>
  <c r="AP745" i="95"/>
  <c r="AP744" i="95"/>
  <c r="AP878" i="95"/>
  <c r="AP870" i="95"/>
  <c r="AP847" i="95"/>
  <c r="AP839" i="95"/>
  <c r="AP840" i="95"/>
  <c r="AP877" i="95"/>
  <c r="AP869" i="95"/>
  <c r="AP846" i="95"/>
  <c r="AP838" i="95"/>
  <c r="AP876" i="95"/>
  <c r="AP868" i="95"/>
  <c r="AP845" i="95"/>
  <c r="AP837" i="95"/>
  <c r="AP875" i="95"/>
  <c r="AP867" i="95"/>
  <c r="AP844" i="95"/>
  <c r="AP836" i="95"/>
  <c r="AP874" i="95"/>
  <c r="AP866" i="95"/>
  <c r="AP843" i="95"/>
  <c r="AP835" i="95"/>
  <c r="AP873" i="95"/>
  <c r="AP865" i="95"/>
  <c r="AP842" i="95"/>
  <c r="AP834" i="95"/>
  <c r="AP871" i="95"/>
  <c r="AP872" i="95"/>
  <c r="AP864" i="95"/>
  <c r="AP841" i="95"/>
  <c r="AP848" i="95"/>
  <c r="AP479" i="95"/>
  <c r="AP471" i="95"/>
  <c r="AP463" i="95"/>
  <c r="AP455" i="95"/>
  <c r="AP417" i="95"/>
  <c r="AP409" i="95"/>
  <c r="AP401" i="95"/>
  <c r="AP393" i="95"/>
  <c r="AP410" i="95"/>
  <c r="AP478" i="95"/>
  <c r="AP470" i="95"/>
  <c r="AP462" i="95"/>
  <c r="AP454" i="95"/>
  <c r="AP416" i="95"/>
  <c r="AP408" i="95"/>
  <c r="AP400" i="95"/>
  <c r="AP392" i="95"/>
  <c r="AP456" i="95"/>
  <c r="AP477" i="95"/>
  <c r="AP469" i="95"/>
  <c r="AP461" i="95"/>
  <c r="AP453" i="95"/>
  <c r="AP415" i="95"/>
  <c r="AP407" i="95"/>
  <c r="AP399" i="95"/>
  <c r="AP391" i="95"/>
  <c r="AP418" i="95"/>
  <c r="AP476" i="95"/>
  <c r="AP468" i="95"/>
  <c r="AP460" i="95"/>
  <c r="AP452" i="95"/>
  <c r="AP414" i="95"/>
  <c r="AP406" i="95"/>
  <c r="AP398" i="95"/>
  <c r="AP390" i="95"/>
  <c r="AP394" i="95"/>
  <c r="AP475" i="95"/>
  <c r="AP467" i="95"/>
  <c r="AP459" i="95"/>
  <c r="AP451" i="95"/>
  <c r="AP413" i="95"/>
  <c r="AP405" i="95"/>
  <c r="AP397" i="95"/>
  <c r="AP472" i="95"/>
  <c r="AP474" i="95"/>
  <c r="AP466" i="95"/>
  <c r="AP458" i="95"/>
  <c r="AP450" i="95"/>
  <c r="AP412" i="95"/>
  <c r="AP404" i="95"/>
  <c r="AP396" i="95"/>
  <c r="AP402" i="95"/>
  <c r="AP473" i="95"/>
  <c r="AP465" i="95"/>
  <c r="AP457" i="95"/>
  <c r="AP419" i="95"/>
  <c r="AP411" i="95"/>
  <c r="AP403" i="95"/>
  <c r="AP395" i="95"/>
  <c r="AP464" i="95"/>
  <c r="AP692" i="95"/>
  <c r="AP684" i="95"/>
  <c r="AP667" i="95"/>
  <c r="AP691" i="95"/>
  <c r="AP674" i="95"/>
  <c r="AP666" i="95"/>
  <c r="AP690" i="95"/>
  <c r="AP673" i="95"/>
  <c r="AP685" i="95"/>
  <c r="AP689" i="95"/>
  <c r="AP672" i="95"/>
  <c r="AP688" i="95"/>
  <c r="AP671" i="95"/>
  <c r="AP687" i="95"/>
  <c r="AP670" i="95"/>
  <c r="AP668" i="95"/>
  <c r="AP686" i="95"/>
  <c r="AP669" i="95"/>
  <c r="AK17" i="84"/>
  <c r="AN17" i="84" s="1"/>
  <c r="AN146" i="9" l="1"/>
  <c r="AH86" i="94" l="1"/>
  <c r="AH87" i="94"/>
  <c r="AH88" i="94"/>
  <c r="AH89" i="94"/>
  <c r="AH90" i="94"/>
  <c r="AH91" i="94"/>
  <c r="AH92" i="94"/>
  <c r="AH93" i="94"/>
  <c r="AH94" i="94"/>
  <c r="AH95" i="94"/>
  <c r="AH96" i="94"/>
  <c r="AH97" i="94"/>
  <c r="AH98" i="94"/>
  <c r="AH99" i="94"/>
  <c r="AH100" i="94"/>
  <c r="AH85" i="94"/>
  <c r="AH70" i="94"/>
  <c r="AH71" i="94"/>
  <c r="AH72" i="94"/>
  <c r="AH73" i="94"/>
  <c r="AH74" i="94"/>
  <c r="AH75" i="94"/>
  <c r="AH76" i="94"/>
  <c r="AH77" i="94"/>
  <c r="AH78" i="94"/>
  <c r="AH79" i="94"/>
  <c r="AH80" i="94"/>
  <c r="AH81" i="94"/>
  <c r="AH82" i="94"/>
  <c r="AH83" i="94"/>
  <c r="AH84" i="94"/>
  <c r="AH69" i="94"/>
  <c r="AN23" i="94" l="1"/>
  <c r="AN25" i="94"/>
  <c r="AN27" i="94"/>
  <c r="AN29" i="94"/>
  <c r="AN31" i="94"/>
  <c r="AN33" i="94"/>
  <c r="AN35" i="94"/>
  <c r="AN21" i="94"/>
  <c r="O52" i="94"/>
  <c r="O50" i="94"/>
  <c r="O48" i="94"/>
  <c r="O46" i="94"/>
  <c r="O44" i="94"/>
  <c r="O42" i="94"/>
  <c r="O40" i="94"/>
  <c r="O38" i="94"/>
  <c r="AN7" i="94"/>
  <c r="AN9" i="94"/>
  <c r="AN11" i="94"/>
  <c r="AN13" i="94"/>
  <c r="AN15" i="94"/>
  <c r="AN17" i="94"/>
  <c r="AN19" i="94"/>
  <c r="AN5" i="94"/>
  <c r="AN71" i="9"/>
  <c r="AN37" i="94" l="1"/>
  <c r="AN38" i="94"/>
  <c r="AN51" i="94"/>
  <c r="AN52" i="94"/>
  <c r="AN41" i="94"/>
  <c r="AN42" i="94"/>
  <c r="AN43" i="94"/>
  <c r="AN44" i="94"/>
  <c r="AN45" i="94"/>
  <c r="AN46" i="94"/>
  <c r="AN47" i="94"/>
  <c r="AN48" i="94"/>
  <c r="AN39" i="94"/>
  <c r="AN40" i="94"/>
  <c r="AN49" i="94"/>
  <c r="AN50" i="94"/>
  <c r="AN100" i="94"/>
  <c r="AN99" i="94"/>
  <c r="AN98" i="94"/>
  <c r="AN97" i="94"/>
  <c r="AN96" i="94"/>
  <c r="AN95" i="94"/>
  <c r="AN94" i="94"/>
  <c r="AN93" i="94"/>
  <c r="AN92" i="94"/>
  <c r="AN91" i="94"/>
  <c r="AN90" i="94"/>
  <c r="AN89" i="94"/>
  <c r="AN88" i="94"/>
  <c r="AN87" i="94"/>
  <c r="AN86" i="94"/>
  <c r="AN85" i="94"/>
  <c r="AN84" i="94"/>
  <c r="AN83" i="94"/>
  <c r="AN82" i="94"/>
  <c r="AN81" i="94"/>
  <c r="AN80" i="94"/>
  <c r="AN79" i="94"/>
  <c r="AN78" i="94"/>
  <c r="AN77" i="94"/>
  <c r="AN76" i="94"/>
  <c r="AN75" i="94"/>
  <c r="AN74" i="94"/>
  <c r="AN73" i="94"/>
  <c r="AN72" i="94"/>
  <c r="AN71" i="94"/>
  <c r="AN70" i="94"/>
  <c r="AN69" i="94"/>
  <c r="AH19" i="8" l="1"/>
  <c r="AC113" i="8" s="1"/>
  <c r="AN113" i="8" s="1"/>
  <c r="AH20" i="8"/>
  <c r="AH21" i="8"/>
  <c r="AH22" i="8"/>
  <c r="AC116" i="8" s="1"/>
  <c r="AN116" i="8" s="1"/>
  <c r="AH23" i="8"/>
  <c r="AC117" i="8" s="1"/>
  <c r="AN117" i="8" s="1"/>
  <c r="AH18" i="8"/>
  <c r="AC112" i="8" s="1"/>
  <c r="AN112" i="8" s="1"/>
  <c r="AN19" i="8" l="1"/>
  <c r="AN23" i="8"/>
  <c r="AN22" i="8"/>
  <c r="AN21" i="8"/>
  <c r="AC115" i="8"/>
  <c r="AN115" i="8" s="1"/>
  <c r="AN20" i="8"/>
  <c r="AC114" i="8"/>
  <c r="AN114" i="8" s="1"/>
  <c r="AN18" i="8"/>
  <c r="AH25" i="9"/>
  <c r="AN25" i="9" s="1"/>
  <c r="AH13" i="9"/>
  <c r="AN13" i="9" s="1"/>
  <c r="AH12" i="9"/>
  <c r="AN12" i="9" s="1"/>
  <c r="AK106" i="65"/>
  <c r="AK107" i="65"/>
  <c r="AK108" i="65"/>
  <c r="AK109" i="65"/>
  <c r="AK110" i="65"/>
  <c r="AK111" i="65"/>
  <c r="AK112" i="65"/>
  <c r="AK113" i="65"/>
  <c r="AK114" i="65"/>
  <c r="AK115" i="65"/>
  <c r="AK116" i="65"/>
  <c r="AR116" i="65" s="1"/>
  <c r="AK117" i="65"/>
  <c r="AR117" i="65" s="1"/>
  <c r="AK118" i="65"/>
  <c r="AR118" i="65" s="1"/>
  <c r="AK119" i="65"/>
  <c r="AR119" i="65" s="1"/>
  <c r="AK120" i="65"/>
  <c r="AR120" i="65" s="1"/>
  <c r="AK121" i="65"/>
  <c r="AR121" i="65" s="1"/>
  <c r="AK122" i="65"/>
  <c r="AR122" i="65" s="1"/>
  <c r="AK123" i="65"/>
  <c r="AR123" i="65" s="1"/>
  <c r="AK124" i="65"/>
  <c r="AR124" i="65" s="1"/>
  <c r="AK125" i="65"/>
  <c r="AR125" i="65" s="1"/>
  <c r="AK126" i="65"/>
  <c r="AR126" i="65" s="1"/>
  <c r="AK127" i="65"/>
  <c r="AR127" i="65" s="1"/>
  <c r="AK128" i="65"/>
  <c r="AR128" i="65" s="1"/>
  <c r="AK129" i="65"/>
  <c r="AR129" i="65" s="1"/>
  <c r="AK130" i="65"/>
  <c r="AR130" i="65" s="1"/>
  <c r="AK131" i="65"/>
  <c r="AR131" i="65" s="1"/>
  <c r="AK132" i="65"/>
  <c r="AR132" i="65" s="1"/>
  <c r="AK105" i="65"/>
  <c r="AK276" i="59"/>
  <c r="AP276" i="59" s="1"/>
  <c r="AK275" i="59"/>
  <c r="AP275" i="59" s="1"/>
  <c r="AK274" i="59"/>
  <c r="AP274" i="59" s="1"/>
  <c r="AK273" i="59"/>
  <c r="AP273" i="59" s="1"/>
  <c r="AK272" i="59"/>
  <c r="AP272" i="59" s="1"/>
  <c r="AK271" i="59"/>
  <c r="AP271" i="59" s="1"/>
  <c r="AK270" i="59"/>
  <c r="AP270" i="59" s="1"/>
  <c r="AK269" i="59"/>
  <c r="AP269" i="59" s="1"/>
  <c r="AK268" i="59"/>
  <c r="AP268" i="59" s="1"/>
  <c r="AK267" i="59"/>
  <c r="AP267" i="59" s="1"/>
  <c r="AK266" i="59"/>
  <c r="AP266" i="59" s="1"/>
  <c r="AK265" i="59"/>
  <c r="AP265" i="59" s="1"/>
  <c r="AK264" i="59"/>
  <c r="AP264" i="59" s="1"/>
  <c r="AK263" i="59"/>
  <c r="AP263" i="59" s="1"/>
  <c r="AK262" i="59"/>
  <c r="AP262" i="59" s="1"/>
  <c r="AK261" i="59"/>
  <c r="AP261" i="59" s="1"/>
  <c r="AK260" i="59"/>
  <c r="AP260" i="59" s="1"/>
  <c r="AK259" i="59"/>
  <c r="AP259" i="59" s="1"/>
  <c r="AK258" i="59"/>
  <c r="AP258" i="59" s="1"/>
  <c r="AK257" i="59"/>
  <c r="AP257" i="59" s="1"/>
  <c r="AK256" i="59"/>
  <c r="AP256" i="59" s="1"/>
  <c r="AK255" i="59"/>
  <c r="AP255" i="59" s="1"/>
  <c r="AK254" i="59"/>
  <c r="AP254" i="59" s="1"/>
  <c r="AK253" i="59"/>
  <c r="AP253" i="59" s="1"/>
  <c r="AK252" i="59"/>
  <c r="AP252" i="59" s="1"/>
  <c r="AK251" i="59"/>
  <c r="AP251" i="59" s="1"/>
  <c r="AK250" i="59"/>
  <c r="AP250" i="59" s="1"/>
  <c r="AK249" i="59"/>
  <c r="AP249" i="59" s="1"/>
  <c r="AK248" i="59"/>
  <c r="AP248" i="59" s="1"/>
  <c r="AK247" i="59"/>
  <c r="AP247" i="59" s="1"/>
  <c r="AK246" i="59"/>
  <c r="AP246" i="59" s="1"/>
  <c r="AK245" i="59"/>
  <c r="AP245" i="59" s="1"/>
  <c r="AK244" i="59"/>
  <c r="AP244" i="59" s="1"/>
  <c r="AK243" i="59"/>
  <c r="AP243" i="59" s="1"/>
  <c r="AK242" i="59"/>
  <c r="AP242" i="59" s="1"/>
  <c r="AK241" i="59"/>
  <c r="AP241" i="59" s="1"/>
  <c r="AK240" i="59"/>
  <c r="AP240" i="59" s="1"/>
  <c r="AK239" i="59"/>
  <c r="AK238" i="59"/>
  <c r="AP238" i="59" s="1"/>
  <c r="AK237" i="59"/>
  <c r="AP237" i="59" s="1"/>
  <c r="AK236" i="59"/>
  <c r="AP236" i="59" s="1"/>
  <c r="AK235" i="59"/>
  <c r="AP235" i="59" s="1"/>
  <c r="AK234" i="59"/>
  <c r="AP234" i="59" s="1"/>
  <c r="AK233" i="59"/>
  <c r="AP233" i="59" s="1"/>
  <c r="AK232" i="59"/>
  <c r="AP232" i="59" s="1"/>
  <c r="AK231" i="59"/>
  <c r="AP231" i="59" s="1"/>
  <c r="AK230" i="59"/>
  <c r="AP230" i="59" s="1"/>
  <c r="AK229" i="59"/>
  <c r="AP229" i="59" s="1"/>
  <c r="AK228" i="59"/>
  <c r="AK227" i="59"/>
  <c r="AK226" i="59"/>
  <c r="AK225" i="59"/>
  <c r="AK224" i="59"/>
  <c r="AK223" i="59"/>
  <c r="AK222" i="59"/>
  <c r="AK221" i="59"/>
  <c r="AK220" i="59"/>
  <c r="AK219" i="59"/>
  <c r="AK218" i="59"/>
  <c r="AK217" i="59"/>
  <c r="AK216" i="59"/>
  <c r="AK215" i="59"/>
  <c r="AK214" i="59"/>
  <c r="AK213" i="59"/>
  <c r="AK212" i="59"/>
  <c r="AK211" i="59"/>
  <c r="AK210" i="59"/>
  <c r="AK209" i="59"/>
  <c r="AK208" i="59"/>
  <c r="AK207" i="59"/>
  <c r="AK206" i="59"/>
  <c r="AK205" i="59"/>
  <c r="AK204" i="59"/>
  <c r="AK203" i="59"/>
  <c r="AK202" i="59"/>
  <c r="AK201" i="59"/>
  <c r="AK200" i="59"/>
  <c r="AK199" i="59"/>
  <c r="AK198" i="59"/>
  <c r="AK197" i="59"/>
  <c r="AK196" i="59"/>
  <c r="AK195" i="59"/>
  <c r="AK194" i="59"/>
  <c r="AK193" i="59"/>
  <c r="AK192" i="59"/>
  <c r="AK191" i="59"/>
  <c r="AK190" i="59"/>
  <c r="AK189" i="59"/>
  <c r="AK188" i="59"/>
  <c r="AK187" i="59"/>
  <c r="AK186" i="59"/>
  <c r="AK185" i="59"/>
  <c r="AK184" i="59"/>
  <c r="AK183" i="59"/>
  <c r="AK182" i="59"/>
  <c r="AK181" i="59"/>
  <c r="AP239" i="59"/>
  <c r="AH100" i="66" l="1"/>
  <c r="AN100" i="66" s="1"/>
  <c r="AH99" i="66"/>
  <c r="AN99" i="66" s="1"/>
  <c r="AH98" i="66"/>
  <c r="AN98" i="66" s="1"/>
  <c r="AH97" i="66"/>
  <c r="AH96" i="66"/>
  <c r="AH95" i="66"/>
  <c r="AN95" i="66" s="1"/>
  <c r="AH94" i="66"/>
  <c r="AN94" i="66" s="1"/>
  <c r="AH93" i="66"/>
  <c r="AN93" i="66" s="1"/>
  <c r="AH92" i="66"/>
  <c r="AN92" i="66" s="1"/>
  <c r="AH91" i="66"/>
  <c r="AN91" i="66" s="1"/>
  <c r="AH90" i="66"/>
  <c r="AN90" i="66" s="1"/>
  <c r="AH89" i="66"/>
  <c r="AN89" i="66" s="1"/>
  <c r="AH88" i="66"/>
  <c r="AN88" i="66" s="1"/>
  <c r="AH87" i="66"/>
  <c r="AN87" i="66" s="1"/>
  <c r="AH86" i="66"/>
  <c r="AN86" i="66" s="1"/>
  <c r="AH85" i="66"/>
  <c r="AN85" i="66" s="1"/>
  <c r="AH81" i="66"/>
  <c r="AH84" i="66"/>
  <c r="AH83" i="66"/>
  <c r="AH82" i="66"/>
  <c r="AH80" i="66"/>
  <c r="AH79" i="66"/>
  <c r="AH78" i="66"/>
  <c r="AH77" i="66"/>
  <c r="AH76" i="66"/>
  <c r="AH75" i="66"/>
  <c r="AH74" i="66"/>
  <c r="AH73" i="66"/>
  <c r="AH72" i="66"/>
  <c r="AH71" i="66"/>
  <c r="AH70" i="66"/>
  <c r="AH69" i="66"/>
  <c r="AN97" i="66"/>
  <c r="AN96" i="66"/>
  <c r="AH13" i="8" l="1"/>
  <c r="AH14" i="8"/>
  <c r="AH15" i="8"/>
  <c r="AH16" i="8"/>
  <c r="AH17" i="8"/>
  <c r="AH12" i="8"/>
  <c r="AN12" i="8" l="1"/>
  <c r="AC106" i="8"/>
  <c r="AN106" i="8" s="1"/>
  <c r="AN15" i="8"/>
  <c r="AC109" i="8"/>
  <c r="AN109" i="8" s="1"/>
  <c r="AN13" i="8"/>
  <c r="AC107" i="8"/>
  <c r="AN107" i="8" s="1"/>
  <c r="AN17" i="8"/>
  <c r="AC111" i="8"/>
  <c r="AN111" i="8" s="1"/>
  <c r="AN16" i="8"/>
  <c r="AC110" i="8"/>
  <c r="AN110" i="8" s="1"/>
  <c r="AN14" i="8"/>
  <c r="AC108" i="8"/>
  <c r="AN108" i="8" s="1"/>
  <c r="AJ9" i="85"/>
  <c r="AP9" i="85" s="1"/>
  <c r="AH24" i="9" l="1"/>
  <c r="AN24" i="9" l="1"/>
  <c r="AN148" i="9" l="1"/>
  <c r="AH11" i="9"/>
  <c r="AN11" i="9" s="1"/>
  <c r="AH10" i="9"/>
  <c r="AN10" i="9" s="1"/>
  <c r="AK78" i="65"/>
  <c r="AR78" i="65" s="1"/>
  <c r="AK79" i="65"/>
  <c r="AR79" i="65" s="1"/>
  <c r="AK80" i="65"/>
  <c r="AR80" i="65" s="1"/>
  <c r="AK81" i="65"/>
  <c r="AR81" i="65" s="1"/>
  <c r="AK82" i="65"/>
  <c r="AR82" i="65" s="1"/>
  <c r="AK83" i="65"/>
  <c r="AR83" i="65" s="1"/>
  <c r="AK84" i="65"/>
  <c r="AR84" i="65" s="1"/>
  <c r="AK85" i="65"/>
  <c r="AR85" i="65" s="1"/>
  <c r="AK86" i="65"/>
  <c r="AR86" i="65" s="1"/>
  <c r="AK87" i="65"/>
  <c r="AR87" i="65" s="1"/>
  <c r="AK88" i="65"/>
  <c r="AR88" i="65" s="1"/>
  <c r="AK89" i="65"/>
  <c r="AR89" i="65" s="1"/>
  <c r="AK90" i="65"/>
  <c r="AR90" i="65" s="1"/>
  <c r="AK91" i="65"/>
  <c r="AR91" i="65" s="1"/>
  <c r="AK92" i="65"/>
  <c r="AR92" i="65" s="1"/>
  <c r="AK93" i="65"/>
  <c r="AR93" i="65" s="1"/>
  <c r="AK94" i="65"/>
  <c r="AR94" i="65" s="1"/>
  <c r="AK95" i="65"/>
  <c r="AR95" i="65" s="1"/>
  <c r="AK96" i="65"/>
  <c r="AR96" i="65" s="1"/>
  <c r="AK97" i="65"/>
  <c r="AR97" i="65" s="1"/>
  <c r="AK98" i="65"/>
  <c r="AR98" i="65" s="1"/>
  <c r="AK99" i="65"/>
  <c r="AR99" i="65" s="1"/>
  <c r="AK100" i="65"/>
  <c r="AR100" i="65" s="1"/>
  <c r="AK101" i="65"/>
  <c r="AR101" i="65" s="1"/>
  <c r="AK102" i="65"/>
  <c r="AR102" i="65" s="1"/>
  <c r="AK103" i="65"/>
  <c r="AR103" i="65" s="1"/>
  <c r="AK104" i="65"/>
  <c r="AR104" i="65" s="1"/>
  <c r="AK77" i="65"/>
  <c r="AR77" i="65" s="1"/>
  <c r="AP228" i="59" l="1"/>
  <c r="AP227" i="59"/>
  <c r="AP226" i="59"/>
  <c r="AP225" i="59"/>
  <c r="AP224" i="59"/>
  <c r="AP223" i="59"/>
  <c r="AP222" i="59"/>
  <c r="AP221" i="59"/>
  <c r="AP220" i="59"/>
  <c r="AP219" i="59"/>
  <c r="AP218" i="59"/>
  <c r="AP217" i="59"/>
  <c r="AP216" i="59"/>
  <c r="AP215" i="59"/>
  <c r="AP214" i="59"/>
  <c r="AP213" i="59"/>
  <c r="AP212" i="59"/>
  <c r="AP211" i="59"/>
  <c r="AP210" i="59"/>
  <c r="AP209" i="59"/>
  <c r="AP208" i="59"/>
  <c r="AP207" i="59"/>
  <c r="AP206" i="59"/>
  <c r="AP205" i="59"/>
  <c r="AP204" i="59"/>
  <c r="AP203" i="59"/>
  <c r="AP202" i="59"/>
  <c r="AP201" i="59"/>
  <c r="AP200" i="59"/>
  <c r="AP199" i="59"/>
  <c r="AP198" i="59"/>
  <c r="AP197" i="59"/>
  <c r="AP196" i="59"/>
  <c r="AP195" i="59"/>
  <c r="AP194" i="59"/>
  <c r="AP193" i="59"/>
  <c r="AP192" i="59"/>
  <c r="AP191" i="59"/>
  <c r="AP190" i="59"/>
  <c r="AP189" i="59"/>
  <c r="AP188" i="59"/>
  <c r="AP187" i="59"/>
  <c r="AP186" i="59"/>
  <c r="AP185" i="59"/>
  <c r="AP184" i="59"/>
  <c r="AP183" i="59"/>
  <c r="AP182" i="59"/>
  <c r="AP181" i="59"/>
  <c r="AN69" i="66" l="1"/>
  <c r="AN73" i="66"/>
  <c r="AN74" i="66"/>
  <c r="AN75" i="66"/>
  <c r="AN76" i="66"/>
  <c r="AN77" i="66"/>
  <c r="AN79" i="66"/>
  <c r="AN80" i="66"/>
  <c r="AN81" i="66"/>
  <c r="AN82" i="66"/>
  <c r="AN83" i="66"/>
  <c r="AN84" i="66"/>
  <c r="AN78" i="66"/>
  <c r="AN72" i="66"/>
  <c r="AN71" i="66"/>
  <c r="AN70" i="66"/>
  <c r="O38" i="66" l="1"/>
  <c r="O40" i="66"/>
  <c r="O42" i="66"/>
  <c r="O44" i="66"/>
  <c r="O46" i="66"/>
  <c r="AF37" i="9" l="1"/>
  <c r="AN157" i="9" l="1"/>
  <c r="AN156" i="9"/>
  <c r="AN159" i="9"/>
  <c r="AN160" i="9"/>
  <c r="AN149" i="9"/>
  <c r="AN158" i="9"/>
  <c r="AR147" i="65"/>
  <c r="AR146" i="65"/>
  <c r="AP291" i="59"/>
  <c r="AP290" i="59"/>
  <c r="AN116" i="66" l="1"/>
  <c r="AN115" i="66"/>
  <c r="X65" i="8"/>
  <c r="AN65" i="8" s="1"/>
  <c r="X66" i="8"/>
  <c r="AN66" i="8" s="1"/>
  <c r="X67" i="8"/>
  <c r="AN67" i="8" s="1"/>
  <c r="X68" i="8"/>
  <c r="AN68" i="8" s="1"/>
  <c r="X69" i="8"/>
  <c r="AN69" i="8" s="1"/>
  <c r="X70" i="8"/>
  <c r="AN70" i="8" s="1"/>
  <c r="AR142" i="65" l="1"/>
  <c r="AP286" i="59"/>
  <c r="AN111" i="66"/>
  <c r="AP21" i="85"/>
  <c r="AP24" i="85" l="1"/>
  <c r="AN39" i="8" l="1"/>
  <c r="AN46" i="8" l="1"/>
  <c r="AN49" i="8" l="1"/>
  <c r="AN48" i="8"/>
  <c r="AN53" i="8"/>
  <c r="AN52" i="8"/>
  <c r="AN51" i="8"/>
  <c r="AN50" i="8"/>
  <c r="AN45" i="8" l="1"/>
  <c r="AN44" i="8"/>
  <c r="AN20" i="9" l="1"/>
  <c r="AN25" i="8" l="1"/>
  <c r="AN161" i="9" l="1"/>
  <c r="AN163" i="9"/>
  <c r="AN162" i="9"/>
  <c r="AR148" i="65"/>
  <c r="AR150" i="65"/>
  <c r="AR149" i="65"/>
  <c r="AP292" i="59"/>
  <c r="AP294" i="59"/>
  <c r="AP293" i="59"/>
  <c r="AN117" i="66"/>
  <c r="AN119" i="66"/>
  <c r="AN118" i="66"/>
  <c r="AN27" i="84" l="1"/>
  <c r="AN30" i="84"/>
  <c r="AN47" i="8" l="1"/>
  <c r="AN43" i="8" l="1"/>
  <c r="AN42" i="8"/>
  <c r="AN38" i="8"/>
  <c r="AN37" i="8"/>
  <c r="AN36" i="8"/>
  <c r="AN35" i="8"/>
  <c r="AN34" i="8"/>
  <c r="AN33" i="8"/>
  <c r="AN21" i="9" l="1"/>
  <c r="AN18" i="9"/>
  <c r="AN14" i="9"/>
  <c r="AP23" i="85" l="1"/>
  <c r="AK9" i="84"/>
  <c r="AN103" i="66" l="1"/>
  <c r="AN40" i="8"/>
  <c r="AP26" i="85" l="1"/>
  <c r="AN29" i="84" l="1"/>
  <c r="AN28" i="84"/>
  <c r="Y175" i="9" l="1"/>
  <c r="AA33" i="9" l="1"/>
  <c r="AD34" i="65" l="1"/>
  <c r="AR105" i="65" s="1"/>
  <c r="AD35" i="65"/>
  <c r="AR106" i="65" s="1"/>
  <c r="AD36" i="65"/>
  <c r="AR107" i="65" s="1"/>
  <c r="AD37" i="65"/>
  <c r="AR108" i="65" s="1"/>
  <c r="AD38" i="65"/>
  <c r="AR109" i="65" s="1"/>
  <c r="AD39" i="65"/>
  <c r="AR110" i="65" s="1"/>
  <c r="AD40" i="65"/>
  <c r="AR111" i="65" s="1"/>
  <c r="AD41" i="65"/>
  <c r="AR112" i="65" s="1"/>
  <c r="AD42" i="65"/>
  <c r="AR113" i="65" s="1"/>
  <c r="AD43" i="65"/>
  <c r="AR114" i="65" s="1"/>
  <c r="AD44" i="65"/>
  <c r="AR115" i="65" s="1"/>
  <c r="AD33" i="65"/>
  <c r="AR18" i="62" l="1"/>
  <c r="AP289" i="59" l="1"/>
  <c r="AP288" i="59"/>
  <c r="AP287" i="59"/>
  <c r="AP285" i="59"/>
  <c r="AP284" i="59"/>
  <c r="AP282" i="59"/>
  <c r="AP281" i="59"/>
  <c r="AP280" i="59"/>
  <c r="AP279" i="59"/>
  <c r="AP283" i="59"/>
  <c r="AP278" i="59"/>
  <c r="AP277" i="59"/>
  <c r="AN29" i="9" l="1"/>
  <c r="AN28" i="9"/>
  <c r="AN27" i="9"/>
  <c r="AN50" i="9" l="1"/>
  <c r="AN49" i="9"/>
  <c r="AJ32" i="9"/>
  <c r="AJ31" i="9"/>
  <c r="AG143" i="9"/>
  <c r="AG142" i="9"/>
  <c r="AG141" i="9"/>
  <c r="AG140" i="9"/>
  <c r="AG139" i="9"/>
  <c r="AG138" i="9"/>
  <c r="AG137" i="9"/>
  <c r="AG136" i="9"/>
  <c r="AG135" i="9"/>
  <c r="AG134" i="9"/>
  <c r="AF130" i="9"/>
  <c r="AF129" i="9"/>
  <c r="AF128" i="9"/>
  <c r="AF127" i="9"/>
  <c r="AF126" i="9"/>
  <c r="AF125" i="9"/>
  <c r="AF124" i="9"/>
  <c r="AF123" i="9"/>
  <c r="AF122" i="9"/>
  <c r="AF121" i="9"/>
  <c r="AF120" i="9"/>
  <c r="AF119" i="9"/>
  <c r="AF116" i="9"/>
  <c r="AF115" i="9"/>
  <c r="AF114" i="9"/>
  <c r="AF113" i="9"/>
  <c r="AF112" i="9"/>
  <c r="AF111" i="9"/>
  <c r="AF110" i="9"/>
  <c r="AF109" i="9"/>
  <c r="AF108" i="9"/>
  <c r="AF107" i="9"/>
  <c r="AF106" i="9"/>
  <c r="AF105" i="9"/>
  <c r="AF102" i="9"/>
  <c r="AF101" i="9"/>
  <c r="AF100" i="9"/>
  <c r="AF99" i="9"/>
  <c r="AF98" i="9"/>
  <c r="AF97" i="9"/>
  <c r="AF96" i="9"/>
  <c r="AF95" i="9"/>
  <c r="AF94" i="9"/>
  <c r="AF93" i="9"/>
  <c r="AF92" i="9"/>
  <c r="AF91" i="9"/>
  <c r="AF68" i="9"/>
  <c r="AF67" i="9"/>
  <c r="AF66" i="9"/>
  <c r="AF65" i="9"/>
  <c r="AF64" i="9"/>
  <c r="AF63" i="9"/>
  <c r="AF62" i="9"/>
  <c r="AF61" i="9"/>
  <c r="AF60" i="9"/>
  <c r="AF59" i="9"/>
  <c r="AF58" i="9"/>
  <c r="AF57" i="9"/>
  <c r="AF48" i="9"/>
  <c r="AF47" i="9"/>
  <c r="AF46" i="9"/>
  <c r="AF45" i="9"/>
  <c r="AF44" i="9"/>
  <c r="AF43" i="9"/>
  <c r="AF41" i="9"/>
  <c r="AF39" i="9"/>
  <c r="AF38" i="9"/>
  <c r="AF36" i="9"/>
  <c r="AF34" i="9"/>
  <c r="AF42" i="9"/>
  <c r="AA118" i="9" l="1"/>
  <c r="AA117" i="9"/>
  <c r="AA104" i="9"/>
  <c r="AA103" i="9"/>
  <c r="AA90" i="9"/>
  <c r="AA89" i="9"/>
  <c r="AJ36" i="90" l="1"/>
  <c r="AN6" i="84"/>
  <c r="AN16" i="9" l="1"/>
  <c r="AN105" i="66"/>
  <c r="AN15" i="9" l="1"/>
  <c r="AL116" i="88" l="1"/>
  <c r="AL72" i="92"/>
  <c r="AP22" i="85" l="1"/>
  <c r="AE148" i="92" l="1"/>
  <c r="AL146" i="92"/>
  <c r="AI146" i="92"/>
  <c r="AE146" i="92"/>
  <c r="AE144" i="92"/>
  <c r="AE142" i="92"/>
  <c r="AE140" i="92"/>
  <c r="AE138" i="92"/>
  <c r="AE136" i="92"/>
  <c r="AE134" i="92"/>
  <c r="AH132" i="92"/>
  <c r="AL130" i="92"/>
  <c r="AH130" i="92"/>
  <c r="AH128" i="92"/>
  <c r="AH126" i="92"/>
  <c r="AH124" i="92"/>
  <c r="AH122" i="92"/>
  <c r="AH120" i="92"/>
  <c r="AH118" i="92"/>
  <c r="AL116" i="92"/>
  <c r="AI116" i="92"/>
  <c r="AE116" i="92"/>
  <c r="AE114" i="92"/>
  <c r="AE112" i="92"/>
  <c r="AE110" i="92"/>
  <c r="AL108" i="92"/>
  <c r="AH108" i="92"/>
  <c r="AH106" i="92"/>
  <c r="AH104" i="92"/>
  <c r="AH102" i="92"/>
  <c r="AE100" i="92"/>
  <c r="AI98" i="92"/>
  <c r="AE98" i="92"/>
  <c r="AE96" i="92"/>
  <c r="AE94" i="92"/>
  <c r="AE92" i="92"/>
  <c r="AE90" i="92"/>
  <c r="AE88" i="92"/>
  <c r="AE86" i="92"/>
  <c r="AH84" i="92"/>
  <c r="AH82" i="92"/>
  <c r="AH80" i="92"/>
  <c r="AH78" i="92"/>
  <c r="AH76" i="92"/>
  <c r="AH74" i="92"/>
  <c r="AH72" i="92"/>
  <c r="AH70" i="92"/>
  <c r="AH68" i="92"/>
  <c r="AN67" i="92"/>
  <c r="AH66" i="92"/>
  <c r="AN65" i="92"/>
  <c r="AH64" i="92"/>
  <c r="AN63" i="92"/>
  <c r="AH62" i="92"/>
  <c r="AN61" i="92"/>
  <c r="AH60" i="92"/>
  <c r="AN59" i="92"/>
  <c r="AH58" i="92"/>
  <c r="AN57" i="92"/>
  <c r="AH56" i="92"/>
  <c r="AN55" i="92"/>
  <c r="AH54" i="92"/>
  <c r="AN53" i="92"/>
  <c r="AH52" i="92"/>
  <c r="AN51" i="92"/>
  <c r="AH50" i="92"/>
  <c r="AH48" i="92"/>
  <c r="AH46" i="92"/>
  <c r="AH44" i="92"/>
  <c r="AH42" i="92"/>
  <c r="AH40" i="92"/>
  <c r="AH38" i="92"/>
  <c r="AH36" i="92"/>
  <c r="AH34" i="92"/>
  <c r="AH32" i="92"/>
  <c r="AH30" i="92"/>
  <c r="AH28" i="92"/>
  <c r="AH26" i="92"/>
  <c r="AH24" i="92"/>
  <c r="AH22" i="92"/>
  <c r="AH20" i="92"/>
  <c r="AH18" i="92"/>
  <c r="AH16" i="92"/>
  <c r="AH14" i="92"/>
  <c r="AN13" i="92"/>
  <c r="AH12" i="92"/>
  <c r="AN11" i="92"/>
  <c r="AH10" i="92"/>
  <c r="AN9" i="92"/>
  <c r="AH8" i="92"/>
  <c r="AN7" i="92"/>
  <c r="AN6" i="92"/>
  <c r="AN147" i="92" l="1"/>
  <c r="AN89" i="92"/>
  <c r="AN97" i="92"/>
  <c r="AN109" i="92"/>
  <c r="AN113" i="92"/>
  <c r="AN85" i="92"/>
  <c r="AN93" i="92"/>
  <c r="AN87" i="92"/>
  <c r="AN91" i="92"/>
  <c r="AN95" i="92"/>
  <c r="AN99" i="92"/>
  <c r="AN131" i="92"/>
  <c r="AN62" i="92"/>
  <c r="AN133" i="92"/>
  <c r="AN137" i="92"/>
  <c r="AN141" i="92"/>
  <c r="AN145" i="92"/>
  <c r="AN135" i="92"/>
  <c r="AN139" i="92"/>
  <c r="AN143" i="92"/>
  <c r="AN72" i="92"/>
  <c r="AN111" i="92"/>
  <c r="AN115" i="92"/>
  <c r="AN80" i="92"/>
  <c r="AN78" i="92"/>
  <c r="AN70" i="92"/>
  <c r="AN64" i="92"/>
  <c r="AN12" i="92"/>
  <c r="AN5" i="92"/>
  <c r="AN14" i="92"/>
  <c r="AN66" i="92"/>
  <c r="AN74" i="92"/>
  <c r="AN82" i="92"/>
  <c r="AN122" i="92"/>
  <c r="AN60" i="92"/>
  <c r="AN68" i="92"/>
  <c r="AN76" i="92"/>
  <c r="AN84" i="92"/>
  <c r="AN148" i="92"/>
  <c r="AN15" i="92"/>
  <c r="AN16" i="92"/>
  <c r="AN19" i="92"/>
  <c r="AN20" i="92"/>
  <c r="AN23" i="92"/>
  <c r="AN24" i="92"/>
  <c r="AN27" i="92"/>
  <c r="AN28" i="92"/>
  <c r="AN31" i="92"/>
  <c r="AN32" i="92"/>
  <c r="AN35" i="92"/>
  <c r="AN36" i="92"/>
  <c r="AN39" i="92"/>
  <c r="AN40" i="92"/>
  <c r="AN43" i="92"/>
  <c r="AN44" i="92"/>
  <c r="AN47" i="92"/>
  <c r="AN48" i="92"/>
  <c r="AN10" i="92"/>
  <c r="AN8" i="92"/>
  <c r="AN17" i="92"/>
  <c r="AN18" i="92"/>
  <c r="AN21" i="92"/>
  <c r="AN22" i="92"/>
  <c r="AN25" i="92"/>
  <c r="AN26" i="92"/>
  <c r="AN29" i="92"/>
  <c r="AN30" i="92"/>
  <c r="AN33" i="92"/>
  <c r="AN34" i="92"/>
  <c r="AN37" i="92"/>
  <c r="AN38" i="92"/>
  <c r="AN41" i="92"/>
  <c r="AN42" i="92"/>
  <c r="AN45" i="92"/>
  <c r="AN46" i="92"/>
  <c r="AN49" i="92"/>
  <c r="AN50" i="92"/>
  <c r="AN52" i="92"/>
  <c r="AN54" i="92"/>
  <c r="AN56" i="92"/>
  <c r="AN58" i="92"/>
  <c r="AN69" i="92"/>
  <c r="AN71" i="92"/>
  <c r="AN73" i="92"/>
  <c r="AN75" i="92"/>
  <c r="AN77" i="92"/>
  <c r="AN79" i="92"/>
  <c r="AN81" i="92"/>
  <c r="AN83" i="92"/>
  <c r="AN104" i="92"/>
  <c r="AN108" i="92"/>
  <c r="AN107" i="92"/>
  <c r="AN120" i="92"/>
  <c r="AN128" i="92"/>
  <c r="AN102" i="92"/>
  <c r="AN106" i="92"/>
  <c r="AN118" i="92"/>
  <c r="AN126" i="92"/>
  <c r="AN132" i="92"/>
  <c r="AN124" i="92"/>
  <c r="AN138" i="92"/>
  <c r="AN146" i="92"/>
  <c r="AN136" i="92"/>
  <c r="AN144" i="92"/>
  <c r="AN134" i="92"/>
  <c r="AN142" i="92"/>
  <c r="AN86" i="92"/>
  <c r="AN88" i="92"/>
  <c r="AN90" i="92"/>
  <c r="AN92" i="92"/>
  <c r="AN94" i="92"/>
  <c r="AN96" i="92"/>
  <c r="AN98" i="92"/>
  <c r="AN100" i="92"/>
  <c r="AN140" i="92"/>
  <c r="AN116" i="92"/>
  <c r="AN117" i="92"/>
  <c r="AN119" i="92"/>
  <c r="AN121" i="92"/>
  <c r="AN123" i="92"/>
  <c r="AN125" i="92"/>
  <c r="AN127" i="92"/>
  <c r="AN129" i="92"/>
  <c r="AN130" i="92"/>
  <c r="AN101" i="92"/>
  <c r="AN103" i="92"/>
  <c r="AN105" i="92"/>
  <c r="AN110" i="92"/>
  <c r="AN112" i="92"/>
  <c r="AN114" i="92"/>
  <c r="AM52" i="90" l="1"/>
  <c r="AJ52" i="90"/>
  <c r="AF52" i="90"/>
  <c r="AF50" i="90"/>
  <c r="AF48" i="90"/>
  <c r="AF46" i="90"/>
  <c r="AM44" i="90"/>
  <c r="AI44" i="90"/>
  <c r="AI42" i="90"/>
  <c r="AI40" i="90"/>
  <c r="AI38" i="90"/>
  <c r="AF36" i="90"/>
  <c r="AF34" i="90"/>
  <c r="AF32" i="90"/>
  <c r="AF30" i="90"/>
  <c r="AI28" i="90"/>
  <c r="AO35" i="90"/>
  <c r="AI26" i="90"/>
  <c r="AO33" i="90"/>
  <c r="AI24" i="90"/>
  <c r="AI22" i="90"/>
  <c r="AO29" i="90"/>
  <c r="AI20" i="90"/>
  <c r="AO19" i="90"/>
  <c r="AI18" i="90"/>
  <c r="AO17" i="90"/>
  <c r="AI16" i="90"/>
  <c r="AO15" i="90"/>
  <c r="AI14" i="90"/>
  <c r="AO13" i="90"/>
  <c r="AI12" i="90"/>
  <c r="AO11" i="90"/>
  <c r="AI10" i="90"/>
  <c r="AO9" i="90"/>
  <c r="AI8" i="90"/>
  <c r="AE148" i="88"/>
  <c r="AL146" i="88"/>
  <c r="AI146" i="88"/>
  <c r="AE146" i="88"/>
  <c r="AE144" i="88"/>
  <c r="AE142" i="88"/>
  <c r="AE140" i="88"/>
  <c r="AE138" i="88"/>
  <c r="AE136" i="88"/>
  <c r="AE134" i="88"/>
  <c r="AH132" i="88"/>
  <c r="AL130" i="88"/>
  <c r="AH130" i="88"/>
  <c r="AH128" i="88"/>
  <c r="AH126" i="88"/>
  <c r="AH124" i="88"/>
  <c r="AH122" i="88"/>
  <c r="AH120" i="88"/>
  <c r="AH118" i="88"/>
  <c r="AI116" i="88"/>
  <c r="AE116" i="88"/>
  <c r="AE114" i="88"/>
  <c r="AE112" i="88"/>
  <c r="AE110" i="88"/>
  <c r="AL108" i="88"/>
  <c r="AH108" i="88"/>
  <c r="AH106" i="88"/>
  <c r="AH104" i="88"/>
  <c r="AH102" i="88"/>
  <c r="AE100" i="88"/>
  <c r="AI98" i="88"/>
  <c r="AE98" i="88"/>
  <c r="AE96" i="88"/>
  <c r="AE94" i="88"/>
  <c r="AE92" i="88"/>
  <c r="AE90" i="88"/>
  <c r="AE88" i="88"/>
  <c r="AE86" i="88"/>
  <c r="AH84" i="88"/>
  <c r="AH82" i="88"/>
  <c r="AH80" i="88"/>
  <c r="AH78" i="88"/>
  <c r="AH76" i="88"/>
  <c r="AH74" i="88"/>
  <c r="AN73" i="88"/>
  <c r="AH72" i="88"/>
  <c r="AH70" i="88"/>
  <c r="AH68" i="88"/>
  <c r="AN67" i="88"/>
  <c r="AH66" i="88"/>
  <c r="AN65" i="88"/>
  <c r="AH64" i="88"/>
  <c r="AN63" i="88"/>
  <c r="AH62" i="88"/>
  <c r="AN61" i="88"/>
  <c r="AH60" i="88"/>
  <c r="AN59" i="88"/>
  <c r="AH58" i="88"/>
  <c r="AN57" i="88"/>
  <c r="AH56" i="88"/>
  <c r="AN55" i="88"/>
  <c r="AH54" i="88"/>
  <c r="AN53" i="88"/>
  <c r="AH52" i="88"/>
  <c r="AN51" i="88"/>
  <c r="AH50" i="88"/>
  <c r="AN49" i="88"/>
  <c r="AH48" i="88"/>
  <c r="AN47" i="88"/>
  <c r="AH46" i="88"/>
  <c r="AN45" i="88"/>
  <c r="AH44" i="88"/>
  <c r="AN43" i="88"/>
  <c r="AH42" i="88"/>
  <c r="AN41" i="88"/>
  <c r="AH40" i="88"/>
  <c r="AN39" i="88"/>
  <c r="AH38" i="88"/>
  <c r="AN37" i="88"/>
  <c r="AH36" i="88"/>
  <c r="AN35" i="88"/>
  <c r="AH34" i="88"/>
  <c r="AN33" i="88"/>
  <c r="AH32" i="88"/>
  <c r="AN31" i="88"/>
  <c r="AH30" i="88"/>
  <c r="AN29" i="88"/>
  <c r="AH28" i="88"/>
  <c r="AN27" i="88"/>
  <c r="AH26" i="88"/>
  <c r="AN25" i="88"/>
  <c r="AH24" i="88"/>
  <c r="AN23" i="88"/>
  <c r="AH22" i="88"/>
  <c r="AN21" i="88"/>
  <c r="AH20" i="88"/>
  <c r="AH18" i="88"/>
  <c r="AH16" i="88"/>
  <c r="AN15" i="88"/>
  <c r="AH14" i="88"/>
  <c r="AN13" i="88"/>
  <c r="AH12" i="88"/>
  <c r="AN11" i="88"/>
  <c r="AH10" i="88"/>
  <c r="AN9" i="88"/>
  <c r="AH8" i="88"/>
  <c r="AN127" i="88" l="1"/>
  <c r="AO45" i="90"/>
  <c r="AO49" i="90"/>
  <c r="AN139" i="88"/>
  <c r="AN145" i="88"/>
  <c r="AN115" i="88"/>
  <c r="AN137" i="88"/>
  <c r="AN131" i="88"/>
  <c r="AN86" i="88"/>
  <c r="AN85" i="88"/>
  <c r="AN93" i="88"/>
  <c r="AN94" i="88"/>
  <c r="AN98" i="88"/>
  <c r="AN97" i="88"/>
  <c r="AO51" i="90"/>
  <c r="AN92" i="88"/>
  <c r="AN91" i="88"/>
  <c r="AN99" i="88"/>
  <c r="AN83" i="88"/>
  <c r="AN84" i="88"/>
  <c r="AN113" i="88"/>
  <c r="AN135" i="88"/>
  <c r="AN123" i="88"/>
  <c r="AN75" i="88"/>
  <c r="AN69" i="88"/>
  <c r="AO27" i="90"/>
  <c r="AN81" i="88"/>
  <c r="AO42" i="90"/>
  <c r="AO26" i="90"/>
  <c r="AO21" i="90"/>
  <c r="AN8" i="88"/>
  <c r="AN7" i="88"/>
  <c r="AN66" i="88"/>
  <c r="AO8" i="90"/>
  <c r="AO7" i="90"/>
  <c r="AN17" i="88"/>
  <c r="AN18" i="88"/>
  <c r="AN42" i="88"/>
  <c r="AN48" i="88"/>
  <c r="AN114" i="88"/>
  <c r="AO30" i="90"/>
  <c r="AO25" i="90"/>
  <c r="AO36" i="90"/>
  <c r="AN19" i="88"/>
  <c r="AN20" i="88"/>
  <c r="AN6" i="88"/>
  <c r="AN5" i="88"/>
  <c r="AN119" i="88"/>
  <c r="AN129" i="88"/>
  <c r="AO6" i="90"/>
  <c r="AO5" i="90"/>
  <c r="AO34" i="90"/>
  <c r="AO50" i="90"/>
  <c r="AN34" i="88"/>
  <c r="AN58" i="88"/>
  <c r="AN128" i="88"/>
  <c r="AO18" i="90"/>
  <c r="AN10" i="88"/>
  <c r="AN12" i="88"/>
  <c r="AN14" i="88"/>
  <c r="AN16" i="88"/>
  <c r="AN22" i="88"/>
  <c r="AN24" i="88"/>
  <c r="AN26" i="88"/>
  <c r="AN28" i="88"/>
  <c r="AN30" i="88"/>
  <c r="AN32" i="88"/>
  <c r="AN82" i="88"/>
  <c r="AN108" i="88"/>
  <c r="AN120" i="88"/>
  <c r="AN143" i="88"/>
  <c r="AO10" i="90"/>
  <c r="AN50" i="88"/>
  <c r="AN74" i="88"/>
  <c r="AN77" i="88"/>
  <c r="AN80" i="88"/>
  <c r="AN106" i="88"/>
  <c r="AN121" i="88"/>
  <c r="AO44" i="90"/>
  <c r="AN87" i="88"/>
  <c r="AN71" i="88"/>
  <c r="AN141" i="88"/>
  <c r="AN125" i="88"/>
  <c r="AN40" i="88"/>
  <c r="AN72" i="88"/>
  <c r="AN111" i="88"/>
  <c r="AN104" i="88"/>
  <c r="AN133" i="88"/>
  <c r="AN117" i="88"/>
  <c r="AN126" i="88"/>
  <c r="AN64" i="88"/>
  <c r="AN118" i="88"/>
  <c r="AO31" i="90"/>
  <c r="AO23" i="90"/>
  <c r="AN56" i="88"/>
  <c r="AN79" i="88"/>
  <c r="AN95" i="88"/>
  <c r="AN109" i="88"/>
  <c r="AN102" i="88"/>
  <c r="AO47" i="90"/>
  <c r="AO40" i="90"/>
  <c r="AO16" i="90"/>
  <c r="AO24" i="90"/>
  <c r="AO46" i="90"/>
  <c r="AN38" i="88"/>
  <c r="AN46" i="88"/>
  <c r="AN54" i="88"/>
  <c r="AN62" i="88"/>
  <c r="AN70" i="88"/>
  <c r="AN78" i="88"/>
  <c r="AN124" i="88"/>
  <c r="AO14" i="90"/>
  <c r="AO22" i="90"/>
  <c r="AN36" i="88"/>
  <c r="AN44" i="88"/>
  <c r="AN52" i="88"/>
  <c r="AN60" i="88"/>
  <c r="AN68" i="88"/>
  <c r="AN76" i="88"/>
  <c r="AN122" i="88"/>
  <c r="AN130" i="88"/>
  <c r="AO12" i="90"/>
  <c r="AO20" i="90"/>
  <c r="AO28" i="90"/>
  <c r="AO38" i="90"/>
  <c r="AN146" i="88"/>
  <c r="AN147" i="88"/>
  <c r="AN101" i="88"/>
  <c r="AN103" i="88"/>
  <c r="AN105" i="88"/>
  <c r="AN107" i="88"/>
  <c r="AN132" i="88"/>
  <c r="AN136" i="88"/>
  <c r="AN138" i="88"/>
  <c r="AN140" i="88"/>
  <c r="AO37" i="90"/>
  <c r="AO39" i="90"/>
  <c r="AO41" i="90"/>
  <c r="AO43" i="90"/>
  <c r="AN116" i="88"/>
  <c r="AO52" i="90"/>
  <c r="AH9" i="9"/>
  <c r="AN9" i="9" s="1"/>
  <c r="AH8" i="9"/>
  <c r="AN8" i="9" s="1"/>
  <c r="AN100" i="88" l="1"/>
  <c r="AN142" i="88"/>
  <c r="AN90" i="88"/>
  <c r="AN89" i="88"/>
  <c r="AN134" i="88"/>
  <c r="AO32" i="90"/>
  <c r="AN144" i="88"/>
  <c r="AN110" i="88"/>
  <c r="AN96" i="88"/>
  <c r="AO48" i="90"/>
  <c r="AN112" i="88"/>
  <c r="AN88" i="88"/>
  <c r="AN148" i="88"/>
  <c r="AN114" i="66" l="1"/>
  <c r="AN113" i="66"/>
  <c r="AN102" i="66" l="1"/>
  <c r="AN104" i="66"/>
  <c r="S76" i="64" l="1"/>
  <c r="S74" i="64"/>
  <c r="S72" i="64"/>
  <c r="S70" i="64"/>
  <c r="S44" i="64"/>
  <c r="S42" i="64"/>
  <c r="S40" i="64"/>
  <c r="S38" i="64"/>
  <c r="S36" i="64"/>
  <c r="S34" i="64"/>
  <c r="S32" i="64"/>
  <c r="S30" i="64"/>
  <c r="S28" i="64"/>
  <c r="S26" i="64"/>
  <c r="S24" i="64"/>
  <c r="S22" i="64"/>
  <c r="S20" i="64"/>
  <c r="S18" i="64"/>
  <c r="S16" i="64"/>
  <c r="S14" i="64"/>
  <c r="S12" i="64"/>
  <c r="S10" i="64"/>
  <c r="S8" i="64"/>
  <c r="AM6" i="64"/>
  <c r="S6" i="64"/>
  <c r="T124" i="63"/>
  <c r="T122" i="63"/>
  <c r="T120" i="63"/>
  <c r="T118" i="63"/>
  <c r="T92" i="63"/>
  <c r="T90" i="63"/>
  <c r="T88" i="63"/>
  <c r="T86" i="63"/>
  <c r="T84" i="63"/>
  <c r="T82" i="63"/>
  <c r="T80" i="63"/>
  <c r="T78" i="63"/>
  <c r="T76" i="63"/>
  <c r="T74" i="63"/>
  <c r="T72" i="63"/>
  <c r="T70" i="63"/>
  <c r="T68" i="63"/>
  <c r="T66" i="63"/>
  <c r="T64" i="63"/>
  <c r="T62" i="63"/>
  <c r="T60" i="63"/>
  <c r="T58" i="63"/>
  <c r="T56" i="63"/>
  <c r="T54" i="63"/>
  <c r="T52" i="63"/>
  <c r="T50" i="63"/>
  <c r="T48" i="63"/>
  <c r="T46" i="63"/>
  <c r="T44" i="63"/>
  <c r="T42" i="63"/>
  <c r="T40" i="63"/>
  <c r="T38" i="63"/>
  <c r="T36" i="63"/>
  <c r="T34" i="63"/>
  <c r="T32" i="63"/>
  <c r="T30" i="63"/>
  <c r="T28" i="63"/>
  <c r="T26" i="63"/>
  <c r="T24" i="63"/>
  <c r="T22" i="63"/>
  <c r="T20" i="63"/>
  <c r="T18" i="63"/>
  <c r="T16" i="63"/>
  <c r="T14" i="63"/>
  <c r="T12" i="63"/>
  <c r="T10" i="63"/>
  <c r="T8" i="63"/>
  <c r="AM6" i="63"/>
  <c r="T6" i="63"/>
  <c r="S76" i="62"/>
  <c r="S74" i="62"/>
  <c r="S72" i="62"/>
  <c r="S70" i="62"/>
  <c r="S44" i="62"/>
  <c r="S42" i="62"/>
  <c r="S40" i="62"/>
  <c r="S38" i="62"/>
  <c r="S36" i="62"/>
  <c r="S34" i="62"/>
  <c r="S32" i="62"/>
  <c r="S30" i="62"/>
  <c r="S28" i="62"/>
  <c r="S26" i="62"/>
  <c r="S24" i="62"/>
  <c r="S22" i="62"/>
  <c r="S20" i="62"/>
  <c r="S18" i="62"/>
  <c r="S16" i="62"/>
  <c r="S14" i="62"/>
  <c r="S12" i="62"/>
  <c r="S10" i="62"/>
  <c r="S8" i="62"/>
  <c r="AM6" i="62"/>
  <c r="S6" i="62"/>
  <c r="S76" i="61"/>
  <c r="S74" i="61"/>
  <c r="S72" i="61"/>
  <c r="S70" i="61"/>
  <c r="S44" i="61"/>
  <c r="S42" i="61"/>
  <c r="S40" i="61"/>
  <c r="S38" i="61"/>
  <c r="S36" i="61"/>
  <c r="S34" i="61"/>
  <c r="S32" i="61"/>
  <c r="S30" i="61"/>
  <c r="S28" i="61"/>
  <c r="S26" i="61"/>
  <c r="S24" i="61"/>
  <c r="S22" i="61"/>
  <c r="S20" i="61"/>
  <c r="S18" i="61"/>
  <c r="S16" i="61"/>
  <c r="S14" i="61"/>
  <c r="S12" i="61"/>
  <c r="S10" i="61"/>
  <c r="S8" i="61"/>
  <c r="AL6" i="61"/>
  <c r="S6" i="61"/>
  <c r="S124" i="60"/>
  <c r="S122" i="60"/>
  <c r="S120" i="60"/>
  <c r="S118" i="60"/>
  <c r="S92" i="60"/>
  <c r="S90" i="60"/>
  <c r="S88" i="60"/>
  <c r="S86" i="60"/>
  <c r="S84" i="60"/>
  <c r="S82" i="60"/>
  <c r="S80" i="60"/>
  <c r="S78" i="60"/>
  <c r="S76" i="60"/>
  <c r="S74" i="60"/>
  <c r="S72" i="60"/>
  <c r="S70" i="60"/>
  <c r="S68" i="60"/>
  <c r="S66" i="60"/>
  <c r="S64" i="60"/>
  <c r="S62" i="60"/>
  <c r="S60" i="60"/>
  <c r="S58" i="60"/>
  <c r="S56" i="60"/>
  <c r="S54" i="60"/>
  <c r="S52" i="60"/>
  <c r="S50" i="60"/>
  <c r="S48" i="60"/>
  <c r="S46" i="60"/>
  <c r="S44" i="60"/>
  <c r="S42" i="60"/>
  <c r="S40" i="60"/>
  <c r="S38" i="60"/>
  <c r="S36" i="60"/>
  <c r="S34" i="60"/>
  <c r="S32" i="60"/>
  <c r="S30" i="60"/>
  <c r="S28" i="60"/>
  <c r="S26" i="60"/>
  <c r="S24" i="60"/>
  <c r="S22" i="60"/>
  <c r="S20" i="60"/>
  <c r="S18" i="60"/>
  <c r="S16" i="60"/>
  <c r="S14" i="60"/>
  <c r="S12" i="60"/>
  <c r="S10" i="60"/>
  <c r="S8" i="60"/>
  <c r="AL6" i="60"/>
  <c r="S6" i="60"/>
  <c r="AV83" i="64" l="1"/>
  <c r="AQ84" i="64"/>
  <c r="AM80" i="64"/>
  <c r="AM78" i="64"/>
  <c r="AX71" i="64"/>
  <c r="AX69" i="64"/>
  <c r="AX43" i="64"/>
  <c r="AX41" i="64"/>
  <c r="AX39" i="64"/>
  <c r="AX37" i="64"/>
  <c r="AX35" i="64"/>
  <c r="AX33" i="64"/>
  <c r="AX31" i="64"/>
  <c r="AX29" i="64"/>
  <c r="AX27" i="64"/>
  <c r="AX23" i="64"/>
  <c r="AX21" i="64"/>
  <c r="AR19" i="64"/>
  <c r="AR29" i="64" s="1"/>
  <c r="AR75" i="64" s="1"/>
  <c r="AX11" i="64"/>
  <c r="AX9" i="64"/>
  <c r="AX7" i="64"/>
  <c r="AX5" i="64"/>
  <c r="AQ131" i="63"/>
  <c r="AV131" i="63"/>
  <c r="AM128" i="63"/>
  <c r="AM124" i="63"/>
  <c r="AR123" i="63"/>
  <c r="AQ106" i="63"/>
  <c r="AR80" i="63"/>
  <c r="AX87" i="63" s="1"/>
  <c r="AX67" i="63"/>
  <c r="AX65" i="63"/>
  <c r="AX63" i="63"/>
  <c r="AX61" i="63"/>
  <c r="AX59" i="63"/>
  <c r="AX57" i="63"/>
  <c r="AX55" i="63"/>
  <c r="AX53" i="63"/>
  <c r="AX51" i="63"/>
  <c r="AX49" i="63"/>
  <c r="AR63" i="63"/>
  <c r="AM48" i="63"/>
  <c r="AX48" i="63" s="1"/>
  <c r="AX47" i="63"/>
  <c r="AX45" i="63"/>
  <c r="AM44" i="63"/>
  <c r="AX43" i="63"/>
  <c r="AX41" i="63"/>
  <c r="AM40" i="63"/>
  <c r="AX39" i="63"/>
  <c r="AX37" i="63"/>
  <c r="AM36" i="63"/>
  <c r="AX35" i="63"/>
  <c r="AM34" i="63"/>
  <c r="AX34" i="63" s="1"/>
  <c r="AX33" i="63"/>
  <c r="AM126" i="63"/>
  <c r="AT83" i="62"/>
  <c r="AQ83" i="62"/>
  <c r="AM74" i="62"/>
  <c r="AV74" i="62" s="1"/>
  <c r="AV73" i="62"/>
  <c r="AV71" i="62"/>
  <c r="AV69" i="62"/>
  <c r="AV43" i="62"/>
  <c r="AV41" i="62"/>
  <c r="AV35" i="62"/>
  <c r="AV33" i="62"/>
  <c r="AV31" i="62"/>
  <c r="AV27" i="62"/>
  <c r="AM24" i="62"/>
  <c r="AV24" i="62" s="1"/>
  <c r="AV23" i="62"/>
  <c r="AM22" i="62"/>
  <c r="AV22" i="62" s="1"/>
  <c r="AV21" i="62"/>
  <c r="AM20" i="62"/>
  <c r="AM18" i="62"/>
  <c r="AV19" i="62"/>
  <c r="AV11" i="62"/>
  <c r="AV9" i="62"/>
  <c r="AV7" i="62"/>
  <c r="AV6" i="62"/>
  <c r="AM80" i="62"/>
  <c r="AV5" i="62"/>
  <c r="AS83" i="61"/>
  <c r="AP83" i="61"/>
  <c r="AL80" i="61"/>
  <c r="AL76" i="61"/>
  <c r="AL72" i="61"/>
  <c r="AU71" i="61"/>
  <c r="AU69" i="61"/>
  <c r="AU43" i="61"/>
  <c r="AU41" i="61"/>
  <c r="AL40" i="61"/>
  <c r="AU40" i="61" s="1"/>
  <c r="AU39" i="61"/>
  <c r="AU37" i="61"/>
  <c r="AL36" i="61"/>
  <c r="AU36" i="61" s="1"/>
  <c r="AU35" i="61"/>
  <c r="AU33" i="61"/>
  <c r="AL32" i="61"/>
  <c r="AU32" i="61" s="1"/>
  <c r="AU31" i="61"/>
  <c r="AU29" i="61"/>
  <c r="AL28" i="61"/>
  <c r="AU28" i="61" s="1"/>
  <c r="AU27" i="61"/>
  <c r="AU25" i="61"/>
  <c r="AL24" i="61"/>
  <c r="AU23" i="61"/>
  <c r="AU21" i="61"/>
  <c r="AQ18" i="61"/>
  <c r="AU11" i="61"/>
  <c r="AU7" i="61"/>
  <c r="AU5" i="61"/>
  <c r="AS131" i="60"/>
  <c r="AP131" i="60"/>
  <c r="AQ121" i="60"/>
  <c r="AP107" i="60"/>
  <c r="AQ72" i="60"/>
  <c r="AU87" i="60" s="1"/>
  <c r="AQ65" i="60"/>
  <c r="AQ57" i="60"/>
  <c r="AU59" i="60" s="1"/>
  <c r="AU51" i="60"/>
  <c r="AQ49" i="60"/>
  <c r="AU47" i="60"/>
  <c r="AU45" i="60"/>
  <c r="AL44" i="60"/>
  <c r="AU43" i="60"/>
  <c r="AU39" i="60"/>
  <c r="AU37" i="60"/>
  <c r="AL36" i="60"/>
  <c r="AU35" i="60"/>
  <c r="AQ32" i="60"/>
  <c r="AU29" i="60"/>
  <c r="AU27" i="60"/>
  <c r="AU25" i="60"/>
  <c r="AU23" i="60"/>
  <c r="AU21" i="60"/>
  <c r="AU19" i="60"/>
  <c r="AU17" i="60"/>
  <c r="AU15" i="60"/>
  <c r="AU13" i="60"/>
  <c r="AU11" i="60"/>
  <c r="AU9" i="60"/>
  <c r="AU7" i="60"/>
  <c r="AL92" i="60"/>
  <c r="AU5" i="60"/>
  <c r="AJ132" i="59"/>
  <c r="T132" i="59"/>
  <c r="AJ130" i="59"/>
  <c r="T130" i="59"/>
  <c r="AJ128" i="59"/>
  <c r="T128" i="59"/>
  <c r="AJ126" i="59"/>
  <c r="T126" i="59"/>
  <c r="AL124" i="59"/>
  <c r="AP124" i="59" s="1"/>
  <c r="AP123" i="59"/>
  <c r="AL122" i="59"/>
  <c r="AP122" i="59" s="1"/>
  <c r="AP121" i="59"/>
  <c r="AL120" i="59"/>
  <c r="AP120" i="59" s="1"/>
  <c r="AP119" i="59"/>
  <c r="AL118" i="59"/>
  <c r="AP118" i="59" s="1"/>
  <c r="AP117" i="59"/>
  <c r="AJ116" i="59"/>
  <c r="T116" i="59"/>
  <c r="AJ114" i="59"/>
  <c r="T114" i="59"/>
  <c r="AJ112" i="59"/>
  <c r="T112" i="59"/>
  <c r="AJ110" i="59"/>
  <c r="T110" i="59"/>
  <c r="AJ108" i="59"/>
  <c r="T108" i="59"/>
  <c r="AJ106" i="59"/>
  <c r="T106" i="59"/>
  <c r="AJ104" i="59"/>
  <c r="T104" i="59"/>
  <c r="AJ102" i="59"/>
  <c r="T102" i="59"/>
  <c r="AJ100" i="59"/>
  <c r="T100" i="59"/>
  <c r="AJ98" i="59"/>
  <c r="T98" i="59"/>
  <c r="AJ96" i="59"/>
  <c r="T96" i="59"/>
  <c r="AJ94" i="59"/>
  <c r="T94" i="59"/>
  <c r="AL92" i="59"/>
  <c r="AP92" i="59" s="1"/>
  <c r="AP91" i="59"/>
  <c r="AL90" i="59"/>
  <c r="AP90" i="59" s="1"/>
  <c r="AP89" i="59"/>
  <c r="AL88" i="59"/>
  <c r="AP88" i="59" s="1"/>
  <c r="AP87" i="59"/>
  <c r="AL86" i="59"/>
  <c r="AP86" i="59" s="1"/>
  <c r="AP85" i="59"/>
  <c r="AL84" i="59"/>
  <c r="AP84" i="59" s="1"/>
  <c r="AP83" i="59"/>
  <c r="AL82" i="59"/>
  <c r="AP82" i="59" s="1"/>
  <c r="AP81" i="59"/>
  <c r="AL80" i="59"/>
  <c r="AP80" i="59" s="1"/>
  <c r="AP79" i="59"/>
  <c r="AL78" i="59"/>
  <c r="AP78" i="59" s="1"/>
  <c r="AP77" i="59"/>
  <c r="AL76" i="59"/>
  <c r="AP76" i="59" s="1"/>
  <c r="AP75" i="59"/>
  <c r="AL74" i="59"/>
  <c r="AP74" i="59" s="1"/>
  <c r="AP73" i="59"/>
  <c r="AL72" i="59"/>
  <c r="AP72" i="59" s="1"/>
  <c r="AP71" i="59"/>
  <c r="AL70" i="59"/>
  <c r="AP70" i="59" s="1"/>
  <c r="AP69" i="59"/>
  <c r="AL68" i="59"/>
  <c r="AP68" i="59" s="1"/>
  <c r="AP67" i="59"/>
  <c r="AL66" i="59"/>
  <c r="AP66" i="59" s="1"/>
  <c r="AP65" i="59"/>
  <c r="AL64" i="59"/>
  <c r="AP64" i="59" s="1"/>
  <c r="AP63" i="59"/>
  <c r="AL62" i="59"/>
  <c r="AP62" i="59" s="1"/>
  <c r="AP61" i="59"/>
  <c r="AL60" i="59"/>
  <c r="AP60" i="59" s="1"/>
  <c r="AP59" i="59"/>
  <c r="AL58" i="59"/>
  <c r="AP58" i="59" s="1"/>
  <c r="AP57" i="59"/>
  <c r="AL56" i="59"/>
  <c r="AP56" i="59" s="1"/>
  <c r="AP55" i="59"/>
  <c r="AL54" i="59"/>
  <c r="AP54" i="59" s="1"/>
  <c r="AP53" i="59"/>
  <c r="AL52" i="59"/>
  <c r="AP52" i="59" s="1"/>
  <c r="AP51" i="59"/>
  <c r="AL50" i="59"/>
  <c r="AP50" i="59" s="1"/>
  <c r="AP49" i="59"/>
  <c r="AL48" i="59"/>
  <c r="AP48" i="59" s="1"/>
  <c r="AP47" i="59"/>
  <c r="AL46" i="59"/>
  <c r="AP46" i="59" s="1"/>
  <c r="AP45" i="59"/>
  <c r="AL44" i="59"/>
  <c r="AP44" i="59" s="1"/>
  <c r="AP43" i="59"/>
  <c r="AL42" i="59"/>
  <c r="AP42" i="59" s="1"/>
  <c r="AP41" i="59"/>
  <c r="AL40" i="59"/>
  <c r="AP40" i="59" s="1"/>
  <c r="AP39" i="59"/>
  <c r="AL38" i="59"/>
  <c r="AP38" i="59" s="1"/>
  <c r="AP37" i="59"/>
  <c r="AL36" i="59"/>
  <c r="AP36" i="59" s="1"/>
  <c r="AP35" i="59"/>
  <c r="AL34" i="59"/>
  <c r="AP34" i="59" s="1"/>
  <c r="AP33" i="59"/>
  <c r="AL32" i="59"/>
  <c r="AP32" i="59" s="1"/>
  <c r="AP31" i="59"/>
  <c r="AL30" i="59"/>
  <c r="AP30" i="59" s="1"/>
  <c r="AP29" i="59"/>
  <c r="AL28" i="59"/>
  <c r="AP28" i="59" s="1"/>
  <c r="AP27" i="59"/>
  <c r="AL26" i="59"/>
  <c r="AP26" i="59" s="1"/>
  <c r="AP25" i="59"/>
  <c r="AL24" i="59"/>
  <c r="AP24" i="59" s="1"/>
  <c r="AP23" i="59"/>
  <c r="AL22" i="59"/>
  <c r="AP22" i="59" s="1"/>
  <c r="AP21" i="59"/>
  <c r="AL20" i="59"/>
  <c r="AP20" i="59" s="1"/>
  <c r="AP19" i="59"/>
  <c r="AL18" i="59"/>
  <c r="AP18" i="59" s="1"/>
  <c r="AP17" i="59"/>
  <c r="AL16" i="59"/>
  <c r="AP16" i="59" s="1"/>
  <c r="AP15" i="59"/>
  <c r="AL14" i="59"/>
  <c r="AP14" i="59" s="1"/>
  <c r="AP13" i="59"/>
  <c r="AL12" i="59"/>
  <c r="AP12" i="59" s="1"/>
  <c r="AP11" i="59"/>
  <c r="AL10" i="59"/>
  <c r="AP10" i="59" s="1"/>
  <c r="AP9" i="59"/>
  <c r="AL8" i="59"/>
  <c r="AP8" i="59" s="1"/>
  <c r="AP7" i="59"/>
  <c r="AP6" i="59"/>
  <c r="AP5" i="59"/>
  <c r="AV20" i="62" l="1"/>
  <c r="AV13" i="62"/>
  <c r="AV15" i="62"/>
  <c r="AV17" i="62"/>
  <c r="AV18" i="62"/>
  <c r="AR26" i="62"/>
  <c r="AR74" i="62" s="1"/>
  <c r="AX17" i="64"/>
  <c r="AX13" i="64"/>
  <c r="AX19" i="64"/>
  <c r="AX15" i="64"/>
  <c r="AX75" i="63"/>
  <c r="AX69" i="63"/>
  <c r="AX83" i="63"/>
  <c r="AX89" i="63"/>
  <c r="AX79" i="63"/>
  <c r="AX81" i="63"/>
  <c r="AX91" i="63"/>
  <c r="AX85" i="63"/>
  <c r="AX73" i="63"/>
  <c r="AX77" i="63"/>
  <c r="AX124" i="63"/>
  <c r="AU53" i="60"/>
  <c r="AU57" i="60"/>
  <c r="AU79" i="60"/>
  <c r="AU85" i="60"/>
  <c r="AU55" i="60"/>
  <c r="AU77" i="60"/>
  <c r="AU73" i="60"/>
  <c r="AP100" i="59"/>
  <c r="AP109" i="59"/>
  <c r="S62" i="62"/>
  <c r="AV61" i="62" s="1"/>
  <c r="S62" i="61"/>
  <c r="S62" i="64"/>
  <c r="S110" i="60"/>
  <c r="AU109" i="60" s="1"/>
  <c r="T110" i="63"/>
  <c r="AP113" i="59"/>
  <c r="S66" i="64"/>
  <c r="S114" i="60"/>
  <c r="AU113" i="60" s="1"/>
  <c r="T114" i="63"/>
  <c r="S66" i="62"/>
  <c r="S66" i="61"/>
  <c r="AU65" i="61" s="1"/>
  <c r="AP115" i="59"/>
  <c r="T116" i="63"/>
  <c r="S68" i="62"/>
  <c r="AV67" i="62" s="1"/>
  <c r="S68" i="61"/>
  <c r="S68" i="64"/>
  <c r="S116" i="60"/>
  <c r="AP93" i="59"/>
  <c r="S46" i="62"/>
  <c r="AV45" i="62" s="1"/>
  <c r="S46" i="61"/>
  <c r="AU45" i="61" s="1"/>
  <c r="S46" i="64"/>
  <c r="AX45" i="64" s="1"/>
  <c r="S94" i="60"/>
  <c r="T94" i="63"/>
  <c r="AP97" i="59"/>
  <c r="S50" i="64"/>
  <c r="AX49" i="64" s="1"/>
  <c r="S98" i="60"/>
  <c r="AU97" i="60" s="1"/>
  <c r="T98" i="63"/>
  <c r="S50" i="62"/>
  <c r="S50" i="61"/>
  <c r="AU49" i="61" s="1"/>
  <c r="AP98" i="59"/>
  <c r="AP99" i="59"/>
  <c r="T100" i="63"/>
  <c r="AX99" i="63" s="1"/>
  <c r="S52" i="62"/>
  <c r="AV51" i="62" s="1"/>
  <c r="S52" i="61"/>
  <c r="S52" i="64"/>
  <c r="AX51" i="64" s="1"/>
  <c r="S100" i="60"/>
  <c r="AP116" i="59"/>
  <c r="AP95" i="59"/>
  <c r="S48" i="61"/>
  <c r="AU47" i="61" s="1"/>
  <c r="S48" i="64"/>
  <c r="AX47" i="64" s="1"/>
  <c r="S96" i="60"/>
  <c r="AU95" i="60" s="1"/>
  <c r="T96" i="63"/>
  <c r="AX95" i="63" s="1"/>
  <c r="S48" i="62"/>
  <c r="AV47" i="62" s="1"/>
  <c r="AP103" i="59"/>
  <c r="S56" i="61"/>
  <c r="S56" i="64"/>
  <c r="AX55" i="64" s="1"/>
  <c r="S104" i="60"/>
  <c r="T104" i="63"/>
  <c r="AX103" i="63" s="1"/>
  <c r="S56" i="62"/>
  <c r="AV55" i="62" s="1"/>
  <c r="AP114" i="59"/>
  <c r="AP101" i="59"/>
  <c r="S54" i="62"/>
  <c r="S54" i="61"/>
  <c r="S54" i="64"/>
  <c r="S102" i="60"/>
  <c r="AU101" i="60" s="1"/>
  <c r="T102" i="63"/>
  <c r="AP105" i="59"/>
  <c r="S58" i="64"/>
  <c r="AX57" i="64" s="1"/>
  <c r="S106" i="60"/>
  <c r="T106" i="63"/>
  <c r="AX105" i="63" s="1"/>
  <c r="S58" i="62"/>
  <c r="S58" i="61"/>
  <c r="AU57" i="61" s="1"/>
  <c r="AP106" i="59"/>
  <c r="AP111" i="59"/>
  <c r="S64" i="61"/>
  <c r="AU63" i="61" s="1"/>
  <c r="S64" i="64"/>
  <c r="AX63" i="64" s="1"/>
  <c r="S112" i="60"/>
  <c r="T112" i="63"/>
  <c r="AX111" i="63" s="1"/>
  <c r="S64" i="62"/>
  <c r="S82" i="64"/>
  <c r="S130" i="60"/>
  <c r="T130" i="63"/>
  <c r="S82" i="62"/>
  <c r="AV81" i="62" s="1"/>
  <c r="S82" i="61"/>
  <c r="AU81" i="61" s="1"/>
  <c r="AP107" i="59"/>
  <c r="T108" i="63"/>
  <c r="AX107" i="63" s="1"/>
  <c r="S60" i="62"/>
  <c r="AV59" i="62" s="1"/>
  <c r="S60" i="61"/>
  <c r="S60" i="64"/>
  <c r="AX59" i="64" s="1"/>
  <c r="S108" i="60"/>
  <c r="AU107" i="60" s="1"/>
  <c r="AP108" i="59"/>
  <c r="S78" i="62"/>
  <c r="S78" i="61"/>
  <c r="S78" i="64"/>
  <c r="AX78" i="64" s="1"/>
  <c r="S126" i="60"/>
  <c r="AU125" i="60" s="1"/>
  <c r="T126" i="63"/>
  <c r="AX125" i="63" s="1"/>
  <c r="S80" i="61"/>
  <c r="AU80" i="61" s="1"/>
  <c r="S80" i="64"/>
  <c r="S128" i="60"/>
  <c r="AU127" i="60" s="1"/>
  <c r="T128" i="63"/>
  <c r="AX127" i="63" s="1"/>
  <c r="S80" i="62"/>
  <c r="AV80" i="62" s="1"/>
  <c r="T132" i="63"/>
  <c r="AX131" i="63" s="1"/>
  <c r="S84" i="62"/>
  <c r="AV83" i="62" s="1"/>
  <c r="S84" i="61"/>
  <c r="AU83" i="61" s="1"/>
  <c r="S84" i="64"/>
  <c r="AX83" i="64" s="1"/>
  <c r="S132" i="60"/>
  <c r="AX6" i="64"/>
  <c r="AM72" i="64"/>
  <c r="AX72" i="64" s="1"/>
  <c r="AM70" i="64"/>
  <c r="AX70" i="64" s="1"/>
  <c r="AM68" i="64"/>
  <c r="AM66" i="64"/>
  <c r="AM64" i="64"/>
  <c r="AM62" i="64"/>
  <c r="AM60" i="64"/>
  <c r="AM58" i="64"/>
  <c r="AM56" i="64"/>
  <c r="AM54" i="64"/>
  <c r="AM52" i="64"/>
  <c r="AM50" i="64"/>
  <c r="AM48" i="64"/>
  <c r="AM46" i="64"/>
  <c r="AM44" i="64"/>
  <c r="AX44" i="64" s="1"/>
  <c r="AM42" i="64"/>
  <c r="AX42" i="64" s="1"/>
  <c r="AM40" i="64"/>
  <c r="AX40" i="64" s="1"/>
  <c r="AM38" i="64"/>
  <c r="AX38" i="64" s="1"/>
  <c r="AM36" i="64"/>
  <c r="AX36" i="64" s="1"/>
  <c r="AM34" i="64"/>
  <c r="AX34" i="64" s="1"/>
  <c r="AM32" i="64"/>
  <c r="AX32" i="64" s="1"/>
  <c r="AM30" i="64"/>
  <c r="AX30" i="64" s="1"/>
  <c r="AM28" i="64"/>
  <c r="AX28" i="64" s="1"/>
  <c r="AM26" i="64"/>
  <c r="AX26" i="64" s="1"/>
  <c r="AM84" i="64"/>
  <c r="AM82" i="64"/>
  <c r="AM8" i="64"/>
  <c r="AX8" i="64" s="1"/>
  <c r="AM10" i="64"/>
  <c r="AX10" i="64" s="1"/>
  <c r="AM12" i="64"/>
  <c r="AX12" i="64" s="1"/>
  <c r="AM14" i="64"/>
  <c r="AX14" i="64" s="1"/>
  <c r="AM16" i="64"/>
  <c r="AX16" i="64" s="1"/>
  <c r="AX25" i="64"/>
  <c r="AM76" i="64"/>
  <c r="AX76" i="64" s="1"/>
  <c r="AM18" i="64"/>
  <c r="AX18" i="64" s="1"/>
  <c r="AM20" i="64"/>
  <c r="AX20" i="64" s="1"/>
  <c r="AM22" i="64"/>
  <c r="AX22" i="64" s="1"/>
  <c r="AM24" i="64"/>
  <c r="AX24" i="64" s="1"/>
  <c r="AM74" i="64"/>
  <c r="AX74" i="64" s="1"/>
  <c r="AX73" i="64"/>
  <c r="AX75" i="64"/>
  <c r="AX6" i="63"/>
  <c r="AX5" i="63"/>
  <c r="AX7" i="63"/>
  <c r="AX9" i="63"/>
  <c r="AX11" i="63"/>
  <c r="AX13" i="63"/>
  <c r="AX15" i="63"/>
  <c r="AX17" i="63"/>
  <c r="AX19" i="63"/>
  <c r="AX21" i="63"/>
  <c r="AX23" i="63"/>
  <c r="AX25" i="63"/>
  <c r="AX27" i="63"/>
  <c r="AX29" i="63"/>
  <c r="AX31" i="63"/>
  <c r="AM42" i="63"/>
  <c r="AX42" i="63" s="1"/>
  <c r="AM72" i="63"/>
  <c r="AX72" i="63" s="1"/>
  <c r="AM120" i="63"/>
  <c r="AX120" i="63" s="1"/>
  <c r="AM118" i="63"/>
  <c r="AX118" i="63" s="1"/>
  <c r="AM116" i="63"/>
  <c r="AM114" i="63"/>
  <c r="AM112" i="63"/>
  <c r="AM110" i="63"/>
  <c r="AM108" i="63"/>
  <c r="AM106" i="63"/>
  <c r="AM104" i="63"/>
  <c r="AM102" i="63"/>
  <c r="AM100" i="63"/>
  <c r="AM98" i="63"/>
  <c r="AM96" i="63"/>
  <c r="AM132" i="63"/>
  <c r="AM130" i="63"/>
  <c r="AM94" i="63"/>
  <c r="AM92" i="63"/>
  <c r="AX92" i="63" s="1"/>
  <c r="AM90" i="63"/>
  <c r="AX90" i="63" s="1"/>
  <c r="AM88" i="63"/>
  <c r="AX88" i="63" s="1"/>
  <c r="AM86" i="63"/>
  <c r="AX86" i="63" s="1"/>
  <c r="AM84" i="63"/>
  <c r="AX84" i="63" s="1"/>
  <c r="AM82" i="63"/>
  <c r="AX82" i="63" s="1"/>
  <c r="AM80" i="63"/>
  <c r="AX80" i="63" s="1"/>
  <c r="AM78" i="63"/>
  <c r="AX78" i="63" s="1"/>
  <c r="AM76" i="63"/>
  <c r="AX76" i="63" s="1"/>
  <c r="AM74" i="63"/>
  <c r="AX74" i="63" s="1"/>
  <c r="AM70" i="63"/>
  <c r="AX70" i="63" s="1"/>
  <c r="AM68" i="63"/>
  <c r="AX68" i="63" s="1"/>
  <c r="AM66" i="63"/>
  <c r="AX66" i="63" s="1"/>
  <c r="AM64" i="63"/>
  <c r="AX64" i="63" s="1"/>
  <c r="AM62" i="63"/>
  <c r="AX62" i="63" s="1"/>
  <c r="AM60" i="63"/>
  <c r="AX60" i="63" s="1"/>
  <c r="AM58" i="63"/>
  <c r="AX58" i="63" s="1"/>
  <c r="AM56" i="63"/>
  <c r="AX56" i="63" s="1"/>
  <c r="AM54" i="63"/>
  <c r="AX54" i="63" s="1"/>
  <c r="AM52" i="63"/>
  <c r="AX52" i="63" s="1"/>
  <c r="AM50" i="63"/>
  <c r="AX50" i="63" s="1"/>
  <c r="AM8" i="63"/>
  <c r="AX8" i="63" s="1"/>
  <c r="AM10" i="63"/>
  <c r="AX10" i="63" s="1"/>
  <c r="AM12" i="63"/>
  <c r="AX12" i="63" s="1"/>
  <c r="AM14" i="63"/>
  <c r="AX14" i="63" s="1"/>
  <c r="AM16" i="63"/>
  <c r="AX16" i="63" s="1"/>
  <c r="AM18" i="63"/>
  <c r="AX18" i="63" s="1"/>
  <c r="AM20" i="63"/>
  <c r="AX20" i="63" s="1"/>
  <c r="AM22" i="63"/>
  <c r="AX22" i="63" s="1"/>
  <c r="AM24" i="63"/>
  <c r="AX24" i="63" s="1"/>
  <c r="AM26" i="63"/>
  <c r="AX26" i="63" s="1"/>
  <c r="AM28" i="63"/>
  <c r="AX28" i="63" s="1"/>
  <c r="AM30" i="63"/>
  <c r="AX30" i="63" s="1"/>
  <c r="AM32" i="63"/>
  <c r="AX32" i="63" s="1"/>
  <c r="AX36" i="63"/>
  <c r="AM38" i="63"/>
  <c r="AX38" i="63" s="1"/>
  <c r="AM46" i="63"/>
  <c r="AX46" i="63" s="1"/>
  <c r="AX71" i="63"/>
  <c r="AM122" i="63"/>
  <c r="AX122" i="63" s="1"/>
  <c r="AX40" i="63"/>
  <c r="AX44" i="63"/>
  <c r="AX121" i="63"/>
  <c r="AX119" i="63"/>
  <c r="AX117" i="63"/>
  <c r="AX123" i="63"/>
  <c r="AV29" i="62"/>
  <c r="AV37" i="62"/>
  <c r="AV39" i="62"/>
  <c r="AV25" i="62"/>
  <c r="AM78" i="62"/>
  <c r="AM72" i="62"/>
  <c r="AV72" i="62" s="1"/>
  <c r="AM70" i="62"/>
  <c r="AV70" i="62" s="1"/>
  <c r="AM68" i="62"/>
  <c r="AM66" i="62"/>
  <c r="AM64" i="62"/>
  <c r="AM62" i="62"/>
  <c r="AM60" i="62"/>
  <c r="AM58" i="62"/>
  <c r="AM56" i="62"/>
  <c r="AM54" i="62"/>
  <c r="AM52" i="62"/>
  <c r="AM50" i="62"/>
  <c r="AM48" i="62"/>
  <c r="AM46" i="62"/>
  <c r="AM44" i="62"/>
  <c r="AV44" i="62" s="1"/>
  <c r="AM42" i="62"/>
  <c r="AV42" i="62" s="1"/>
  <c r="AM40" i="62"/>
  <c r="AV40" i="62" s="1"/>
  <c r="AM38" i="62"/>
  <c r="AV38" i="62" s="1"/>
  <c r="AM36" i="62"/>
  <c r="AV36" i="62" s="1"/>
  <c r="AM34" i="62"/>
  <c r="AV34" i="62" s="1"/>
  <c r="AM32" i="62"/>
  <c r="AV32" i="62" s="1"/>
  <c r="AM30" i="62"/>
  <c r="AV30" i="62" s="1"/>
  <c r="AM28" i="62"/>
  <c r="AV28" i="62" s="1"/>
  <c r="AM26" i="62"/>
  <c r="AV26" i="62" s="1"/>
  <c r="AM84" i="62"/>
  <c r="AM82" i="62"/>
  <c r="AM8" i="62"/>
  <c r="AV8" i="62" s="1"/>
  <c r="AM10" i="62"/>
  <c r="AV10" i="62" s="1"/>
  <c r="AM12" i="62"/>
  <c r="AV12" i="62" s="1"/>
  <c r="AM14" i="62"/>
  <c r="AV14" i="62" s="1"/>
  <c r="AM16" i="62"/>
  <c r="AV16" i="62" s="1"/>
  <c r="AM76" i="62"/>
  <c r="AV76" i="62" s="1"/>
  <c r="AV75" i="62"/>
  <c r="AU6" i="61"/>
  <c r="AQ26" i="61"/>
  <c r="AQ74" i="61" s="1"/>
  <c r="AU17" i="61"/>
  <c r="AU19" i="61"/>
  <c r="AU73" i="61"/>
  <c r="AU9" i="61"/>
  <c r="AU13" i="61"/>
  <c r="AU15" i="61"/>
  <c r="AL84" i="61"/>
  <c r="AL82" i="61"/>
  <c r="AL22" i="61"/>
  <c r="AU22" i="61" s="1"/>
  <c r="AL20" i="61"/>
  <c r="AU20" i="61" s="1"/>
  <c r="AL18" i="61"/>
  <c r="AU18" i="61" s="1"/>
  <c r="AL16" i="61"/>
  <c r="AU16" i="61" s="1"/>
  <c r="AL8" i="61"/>
  <c r="AU8" i="61" s="1"/>
  <c r="AL10" i="61"/>
  <c r="AU10" i="61" s="1"/>
  <c r="AL12" i="61"/>
  <c r="AU12" i="61" s="1"/>
  <c r="AU24" i="61"/>
  <c r="AL74" i="61"/>
  <c r="AU74" i="61" s="1"/>
  <c r="AL78" i="61"/>
  <c r="AL14" i="61"/>
  <c r="AU14" i="61" s="1"/>
  <c r="AL26" i="61"/>
  <c r="AU26" i="61" s="1"/>
  <c r="AL30" i="61"/>
  <c r="AU30" i="61" s="1"/>
  <c r="AL34" i="61"/>
  <c r="AU34" i="61" s="1"/>
  <c r="AL38" i="61"/>
  <c r="AU38" i="61" s="1"/>
  <c r="AL42" i="61"/>
  <c r="AU42" i="61" s="1"/>
  <c r="AL44" i="61"/>
  <c r="AU44" i="61" s="1"/>
  <c r="AL46" i="61"/>
  <c r="AL48" i="61"/>
  <c r="AL50" i="61"/>
  <c r="AL52" i="61"/>
  <c r="AL54" i="61"/>
  <c r="AL56" i="61"/>
  <c r="AL58" i="61"/>
  <c r="AL60" i="61"/>
  <c r="AL62" i="61"/>
  <c r="AL64" i="61"/>
  <c r="AL66" i="61"/>
  <c r="AL68" i="61"/>
  <c r="AL70" i="61"/>
  <c r="AU70" i="61" s="1"/>
  <c r="AU75" i="61"/>
  <c r="AU76" i="61"/>
  <c r="AU72" i="61"/>
  <c r="AL10" i="60"/>
  <c r="AU10" i="60" s="1"/>
  <c r="AL12" i="60"/>
  <c r="AU12" i="60" s="1"/>
  <c r="AL22" i="60"/>
  <c r="AU22" i="60" s="1"/>
  <c r="AL24" i="60"/>
  <c r="AU24" i="60" s="1"/>
  <c r="AL26" i="60"/>
  <c r="AU26" i="60" s="1"/>
  <c r="AL30" i="60"/>
  <c r="AU30" i="60" s="1"/>
  <c r="AL32" i="60"/>
  <c r="AU32" i="60" s="1"/>
  <c r="AU36" i="60"/>
  <c r="AL124" i="60"/>
  <c r="AU124" i="60" s="1"/>
  <c r="AU6" i="60"/>
  <c r="AL40" i="60"/>
  <c r="AU40" i="60" s="1"/>
  <c r="AL62" i="60"/>
  <c r="AU62" i="60" s="1"/>
  <c r="AU67" i="60"/>
  <c r="AU71" i="60"/>
  <c r="AL74" i="60"/>
  <c r="AU74" i="60" s="1"/>
  <c r="AL76" i="60"/>
  <c r="AU76" i="60" s="1"/>
  <c r="AL82" i="60"/>
  <c r="AU82" i="60" s="1"/>
  <c r="AL84" i="60"/>
  <c r="AU84" i="60" s="1"/>
  <c r="AL90" i="60"/>
  <c r="AU90" i="60" s="1"/>
  <c r="AU121" i="60"/>
  <c r="AU69" i="60"/>
  <c r="AL120" i="60"/>
  <c r="AU120" i="60" s="1"/>
  <c r="AL118" i="60"/>
  <c r="AU118" i="60" s="1"/>
  <c r="AL116" i="60"/>
  <c r="AL114" i="60"/>
  <c r="AL112" i="60"/>
  <c r="AL110" i="60"/>
  <c r="AL108" i="60"/>
  <c r="AL106" i="60"/>
  <c r="AL104" i="60"/>
  <c r="AL102" i="60"/>
  <c r="AL100" i="60"/>
  <c r="AL98" i="60"/>
  <c r="AL132" i="60"/>
  <c r="AL128" i="60"/>
  <c r="AL94" i="60"/>
  <c r="AL86" i="60"/>
  <c r="AU86" i="60" s="1"/>
  <c r="AL78" i="60"/>
  <c r="AU78" i="60" s="1"/>
  <c r="AL56" i="60"/>
  <c r="AU56" i="60" s="1"/>
  <c r="AL54" i="60"/>
  <c r="AU54" i="60" s="1"/>
  <c r="AL52" i="60"/>
  <c r="AU52" i="60" s="1"/>
  <c r="AL50" i="60"/>
  <c r="AU50" i="60" s="1"/>
  <c r="AL122" i="60"/>
  <c r="AU122" i="60" s="1"/>
  <c r="AL96" i="60"/>
  <c r="AL88" i="60"/>
  <c r="AU88" i="60" s="1"/>
  <c r="AL80" i="60"/>
  <c r="AU80" i="60" s="1"/>
  <c r="AL48" i="60"/>
  <c r="AU48" i="60" s="1"/>
  <c r="AL46" i="60"/>
  <c r="AU46" i="60" s="1"/>
  <c r="AL8" i="60"/>
  <c r="AU8" i="60" s="1"/>
  <c r="AL14" i="60"/>
  <c r="AU14" i="60" s="1"/>
  <c r="AL16" i="60"/>
  <c r="AU16" i="60" s="1"/>
  <c r="AL18" i="60"/>
  <c r="AU18" i="60" s="1"/>
  <c r="AL20" i="60"/>
  <c r="AU20" i="60" s="1"/>
  <c r="AL28" i="60"/>
  <c r="AU28" i="60" s="1"/>
  <c r="AL38" i="60"/>
  <c r="AU38" i="60" s="1"/>
  <c r="AU44" i="60"/>
  <c r="AL64" i="60"/>
  <c r="AU64" i="60" s="1"/>
  <c r="AL66" i="60"/>
  <c r="AU66" i="60" s="1"/>
  <c r="AL70" i="60"/>
  <c r="AU70" i="60" s="1"/>
  <c r="AL126" i="60"/>
  <c r="AU31" i="60"/>
  <c r="AU33" i="60"/>
  <c r="AL34" i="60"/>
  <c r="AU34" i="60" s="1"/>
  <c r="AU41" i="60"/>
  <c r="AL42" i="60"/>
  <c r="AU42" i="60" s="1"/>
  <c r="AU49" i="60"/>
  <c r="AL58" i="60"/>
  <c r="AU58" i="60" s="1"/>
  <c r="AL60" i="60"/>
  <c r="AU60" i="60" s="1"/>
  <c r="AL68" i="60"/>
  <c r="AU68" i="60" s="1"/>
  <c r="AL72" i="60"/>
  <c r="AU72" i="60" s="1"/>
  <c r="AU117" i="60"/>
  <c r="AL130" i="60"/>
  <c r="AU61" i="60"/>
  <c r="AU63" i="60"/>
  <c r="AU65" i="60"/>
  <c r="AU75" i="60"/>
  <c r="AU83" i="60"/>
  <c r="AU91" i="60"/>
  <c r="AU119" i="60"/>
  <c r="AU81" i="60"/>
  <c r="AU89" i="60"/>
  <c r="AU92" i="60"/>
  <c r="AU123" i="60"/>
  <c r="AP131" i="59"/>
  <c r="AP132" i="59"/>
  <c r="AP96" i="59"/>
  <c r="AP104" i="59"/>
  <c r="AP112" i="59"/>
  <c r="AP127" i="59"/>
  <c r="AP128" i="59"/>
  <c r="AP129" i="59"/>
  <c r="AP130" i="59"/>
  <c r="AP94" i="59"/>
  <c r="AP102" i="59"/>
  <c r="AP110" i="59"/>
  <c r="AP125" i="59"/>
  <c r="AP126" i="59"/>
  <c r="AU68" i="61" l="1"/>
  <c r="AU128" i="60"/>
  <c r="AU106" i="60"/>
  <c r="AU48" i="61"/>
  <c r="AU46" i="61"/>
  <c r="AX66" i="64"/>
  <c r="AX129" i="63"/>
  <c r="AX60" i="64"/>
  <c r="AV68" i="62"/>
  <c r="AU105" i="60"/>
  <c r="AU112" i="60"/>
  <c r="AX130" i="63"/>
  <c r="AX54" i="64"/>
  <c r="AU111" i="60"/>
  <c r="AU102" i="60"/>
  <c r="AU110" i="60"/>
  <c r="AV50" i="62"/>
  <c r="AX104" i="63"/>
  <c r="AX112" i="63"/>
  <c r="AU126" i="60"/>
  <c r="AX56" i="64"/>
  <c r="AX64" i="64"/>
  <c r="AU58" i="61"/>
  <c r="AX58" i="64"/>
  <c r="AU114" i="60"/>
  <c r="AV48" i="62"/>
  <c r="AX52" i="64"/>
  <c r="AU79" i="61"/>
  <c r="AV60" i="62"/>
  <c r="AX77" i="64"/>
  <c r="AX84" i="64"/>
  <c r="AU78" i="61"/>
  <c r="AU82" i="61"/>
  <c r="AV79" i="62"/>
  <c r="AU99" i="60"/>
  <c r="AU50" i="61"/>
  <c r="AX108" i="63"/>
  <c r="AX68" i="64"/>
  <c r="AU131" i="60"/>
  <c r="AU59" i="61"/>
  <c r="AU129" i="60"/>
  <c r="AU130" i="60"/>
  <c r="AU93" i="60"/>
  <c r="AV65" i="62"/>
  <c r="AU132" i="60"/>
  <c r="AU64" i="61"/>
  <c r="AU60" i="61"/>
  <c r="AU56" i="61"/>
  <c r="AX79" i="64"/>
  <c r="AU67" i="61"/>
  <c r="AX109" i="63"/>
  <c r="AX113" i="63"/>
  <c r="AX132" i="63"/>
  <c r="AX102" i="63"/>
  <c r="AX110" i="63"/>
  <c r="AX50" i="64"/>
  <c r="AU103" i="60"/>
  <c r="AU104" i="60"/>
  <c r="AV49" i="62"/>
  <c r="AU96" i="60"/>
  <c r="AU100" i="60"/>
  <c r="AU108" i="60"/>
  <c r="AU84" i="61"/>
  <c r="AV56" i="62"/>
  <c r="AV64" i="62"/>
  <c r="AX106" i="63"/>
  <c r="AX114" i="63"/>
  <c r="AX82" i="64"/>
  <c r="AX46" i="64"/>
  <c r="AV77" i="62"/>
  <c r="AU51" i="61"/>
  <c r="AX93" i="63"/>
  <c r="AX94" i="63"/>
  <c r="AX65" i="64"/>
  <c r="AX61" i="64"/>
  <c r="AU116" i="60"/>
  <c r="AU115" i="60"/>
  <c r="AV78" i="62"/>
  <c r="AX126" i="63"/>
  <c r="AV63" i="62"/>
  <c r="AV57" i="62"/>
  <c r="AU53" i="61"/>
  <c r="AU55" i="61"/>
  <c r="AX67" i="64"/>
  <c r="AU61" i="61"/>
  <c r="AU94" i="60"/>
  <c r="AU98" i="60"/>
  <c r="AV84" i="62"/>
  <c r="AV58" i="62"/>
  <c r="AV66" i="62"/>
  <c r="AX97" i="63"/>
  <c r="AX96" i="63"/>
  <c r="AX62" i="64"/>
  <c r="AX81" i="64"/>
  <c r="AX101" i="63"/>
  <c r="AV53" i="62"/>
  <c r="AU52" i="61"/>
  <c r="AV52" i="62"/>
  <c r="AX115" i="63"/>
  <c r="AX98" i="63"/>
  <c r="AX128" i="63"/>
  <c r="AU77" i="61"/>
  <c r="AX80" i="64"/>
  <c r="AU66" i="61"/>
  <c r="AU62" i="61"/>
  <c r="AU54" i="61"/>
  <c r="AV82" i="62"/>
  <c r="AV46" i="62"/>
  <c r="AV54" i="62"/>
  <c r="AV62" i="62"/>
  <c r="AX100" i="63"/>
  <c r="AX116" i="63"/>
  <c r="AX48" i="64"/>
  <c r="AX53" i="64"/>
  <c r="AJ67" i="9" l="1"/>
  <c r="AJ68" i="9" s="1"/>
  <c r="AJ63" i="9"/>
  <c r="AJ64" i="9" s="1"/>
  <c r="AJ60" i="9"/>
  <c r="AA66" i="9" l="1"/>
  <c r="AA68" i="9" s="1"/>
  <c r="AA65" i="9"/>
  <c r="AA67" i="9" s="1"/>
  <c r="AN67" i="9" l="1"/>
  <c r="AN68" i="9"/>
  <c r="AN66" i="9"/>
  <c r="AN65" i="9"/>
  <c r="AK27" i="69"/>
  <c r="AK26" i="69"/>
  <c r="AK25" i="69"/>
  <c r="AK24" i="69"/>
  <c r="AK23" i="69"/>
  <c r="AR138" i="65" l="1"/>
  <c r="AR145" i="65"/>
  <c r="AR144" i="65"/>
  <c r="AN19" i="9" l="1"/>
  <c r="AN17" i="9"/>
  <c r="AA46" i="9" l="1"/>
  <c r="AA40" i="9" l="1"/>
  <c r="AN32" i="8" l="1"/>
  <c r="AN31" i="8"/>
  <c r="T93" i="8"/>
  <c r="T105" i="8" s="1"/>
  <c r="T92" i="8"/>
  <c r="T98" i="8" s="1"/>
  <c r="X81" i="8"/>
  <c r="AN81" i="8" s="1"/>
  <c r="X80" i="8"/>
  <c r="AN80" i="8" s="1"/>
  <c r="AN11" i="8"/>
  <c r="AN10" i="8"/>
  <c r="AN92" i="8" l="1"/>
  <c r="T104" i="8"/>
  <c r="T99" i="8"/>
  <c r="AN93" i="8"/>
  <c r="AP25" i="85" l="1"/>
  <c r="AP20" i="85"/>
  <c r="P7" i="85"/>
  <c r="AJ13" i="85" s="1"/>
  <c r="AP13" i="85" s="1"/>
  <c r="AP6" i="85"/>
  <c r="P8" i="85" l="1"/>
  <c r="AJ10" i="85"/>
  <c r="AP10" i="85" s="1"/>
  <c r="AP7" i="85"/>
  <c r="AA47" i="9"/>
  <c r="AN32" i="84"/>
  <c r="AN31" i="84"/>
  <c r="AN9" i="84"/>
  <c r="AN8" i="84"/>
  <c r="AN7" i="84"/>
  <c r="AJ11" i="85" l="1"/>
  <c r="AP11" i="85" s="1"/>
  <c r="AJ14" i="85"/>
  <c r="AP14" i="85" s="1"/>
  <c r="AP8" i="85"/>
  <c r="AA48" i="9"/>
  <c r="AN48" i="9" s="1"/>
  <c r="AJ124" i="37"/>
  <c r="AJ122" i="37"/>
  <c r="AJ120" i="37"/>
  <c r="AJ118" i="37"/>
  <c r="AJ124" i="36"/>
  <c r="AJ122" i="36"/>
  <c r="AJ120" i="36"/>
  <c r="AJ118" i="36"/>
  <c r="AJ84" i="37"/>
  <c r="AJ82" i="37"/>
  <c r="AJ80" i="37"/>
  <c r="AJ78" i="37"/>
  <c r="AJ84" i="36"/>
  <c r="AJ82" i="36"/>
  <c r="AJ80" i="36"/>
  <c r="AJ78" i="36"/>
  <c r="AJ44" i="37"/>
  <c r="AJ42" i="37"/>
  <c r="AJ40" i="37"/>
  <c r="AJ38" i="37"/>
  <c r="AJ44" i="36"/>
  <c r="AJ42" i="36"/>
  <c r="AJ40" i="36"/>
  <c r="AJ38" i="36"/>
  <c r="AR40" i="37" l="1"/>
  <c r="AR44" i="37"/>
  <c r="AR40" i="36"/>
  <c r="AR44" i="36"/>
  <c r="AR80" i="36"/>
  <c r="AR84" i="36"/>
  <c r="AR80" i="37"/>
  <c r="AR84" i="37"/>
  <c r="AR38" i="36"/>
  <c r="AR42" i="36"/>
  <c r="AR38" i="37"/>
  <c r="AR42" i="37"/>
  <c r="AR78" i="36"/>
  <c r="AR82" i="36"/>
  <c r="AR78" i="37"/>
  <c r="AR82" i="37"/>
  <c r="AR83" i="37"/>
  <c r="AR41" i="37"/>
  <c r="AR81" i="36"/>
  <c r="AR77" i="37"/>
  <c r="AR43" i="36"/>
  <c r="AR37" i="36"/>
  <c r="AR41" i="36"/>
  <c r="AR77" i="36"/>
  <c r="AR83" i="36"/>
  <c r="AR37" i="37"/>
  <c r="AR43" i="37"/>
  <c r="AR81" i="37"/>
  <c r="AR79" i="36"/>
  <c r="AR79" i="37"/>
  <c r="AR39" i="36"/>
  <c r="AR39" i="37"/>
  <c r="AO14" i="5"/>
  <c r="AO11" i="5"/>
  <c r="AO8" i="5"/>
  <c r="AN130" i="9" l="1"/>
  <c r="AN129" i="9"/>
  <c r="AN126" i="9"/>
  <c r="AN125" i="9"/>
  <c r="AN122" i="9"/>
  <c r="AN121" i="9"/>
  <c r="AN116" i="9"/>
  <c r="AN115" i="9"/>
  <c r="AN112" i="9"/>
  <c r="AN111" i="9"/>
  <c r="AN108" i="9"/>
  <c r="AN107" i="9"/>
  <c r="AN102" i="9"/>
  <c r="AN101" i="9"/>
  <c r="AN98" i="9"/>
  <c r="AN97" i="9"/>
  <c r="AN94" i="9"/>
  <c r="AN93" i="9"/>
  <c r="AJ116" i="37" l="1"/>
  <c r="AJ114" i="37"/>
  <c r="AJ112" i="37"/>
  <c r="AJ110" i="37"/>
  <c r="AJ108" i="37"/>
  <c r="AJ106" i="37"/>
  <c r="AJ104" i="37"/>
  <c r="AJ102" i="37"/>
  <c r="AJ76" i="37"/>
  <c r="AJ74" i="37"/>
  <c r="AJ72" i="37"/>
  <c r="AJ70" i="37"/>
  <c r="AJ68" i="37"/>
  <c r="AJ66" i="37"/>
  <c r="AJ64" i="37"/>
  <c r="AJ62" i="37"/>
  <c r="AJ36" i="37"/>
  <c r="AJ34" i="37"/>
  <c r="AJ32" i="37"/>
  <c r="AJ30" i="37"/>
  <c r="AJ28" i="37"/>
  <c r="AJ26" i="37"/>
  <c r="AJ24" i="37"/>
  <c r="AJ22" i="37"/>
  <c r="AJ10" i="37"/>
  <c r="AJ116" i="36"/>
  <c r="AJ114" i="36"/>
  <c r="AJ112" i="36"/>
  <c r="AJ110" i="36"/>
  <c r="AJ108" i="36"/>
  <c r="AJ106" i="36"/>
  <c r="AJ104" i="36"/>
  <c r="AJ102" i="36"/>
  <c r="AJ76" i="36"/>
  <c r="AJ74" i="36"/>
  <c r="AJ72" i="36"/>
  <c r="AJ70" i="36"/>
  <c r="AJ68" i="36"/>
  <c r="AJ66" i="36"/>
  <c r="AJ64" i="36"/>
  <c r="AJ62" i="36"/>
  <c r="AJ36" i="36"/>
  <c r="AJ34" i="36"/>
  <c r="AJ32" i="36"/>
  <c r="AJ30" i="36"/>
  <c r="AJ28" i="36"/>
  <c r="AJ26" i="36"/>
  <c r="AJ24" i="36"/>
  <c r="AJ22" i="36"/>
  <c r="AJ10" i="36"/>
  <c r="AN145" i="9" l="1"/>
  <c r="AN144" i="9"/>
  <c r="AN143" i="9"/>
  <c r="AN141" i="9"/>
  <c r="AN139" i="9"/>
  <c r="AN137" i="9"/>
  <c r="AN135" i="9"/>
  <c r="AK22" i="69"/>
  <c r="AK21" i="69"/>
  <c r="AK20" i="69"/>
  <c r="AK19" i="69"/>
  <c r="AK18" i="69"/>
  <c r="AK16" i="69"/>
  <c r="AK15" i="69"/>
  <c r="AK14" i="69"/>
  <c r="AK13" i="69"/>
  <c r="AK12" i="69"/>
  <c r="AK11" i="69"/>
  <c r="AK10" i="69"/>
  <c r="AK9" i="69"/>
  <c r="AK8" i="69"/>
  <c r="AK7" i="69"/>
  <c r="AJ52" i="9"/>
  <c r="AJ51" i="9"/>
  <c r="AG52" i="68"/>
  <c r="O52" i="68"/>
  <c r="AM50" i="68"/>
  <c r="AJ50" i="68"/>
  <c r="AG50" i="68"/>
  <c r="O50" i="68"/>
  <c r="AG48" i="68"/>
  <c r="O48" i="68"/>
  <c r="AG46" i="68"/>
  <c r="O46" i="68"/>
  <c r="AG44" i="68"/>
  <c r="O44" i="68"/>
  <c r="AG42" i="68"/>
  <c r="O42" i="68"/>
  <c r="AG40" i="68"/>
  <c r="O40" i="68"/>
  <c r="AG38" i="68"/>
  <c r="O38" i="68"/>
  <c r="AG36" i="68"/>
  <c r="O36" i="68"/>
  <c r="AG34" i="68"/>
  <c r="O34" i="68"/>
  <c r="AO33" i="68" s="1"/>
  <c r="AG32" i="68"/>
  <c r="O32" i="68"/>
  <c r="AG30" i="68"/>
  <c r="O30" i="68"/>
  <c r="AG28" i="68"/>
  <c r="O28" i="68"/>
  <c r="AO27" i="68" s="1"/>
  <c r="AG26" i="68"/>
  <c r="O26" i="68"/>
  <c r="AO25" i="68" s="1"/>
  <c r="AG24" i="68"/>
  <c r="O24" i="68"/>
  <c r="AO23" i="68" s="1"/>
  <c r="AG22" i="68"/>
  <c r="O22" i="68"/>
  <c r="AG20" i="68"/>
  <c r="O20" i="68"/>
  <c r="AO19" i="68" s="1"/>
  <c r="AG18" i="68"/>
  <c r="O18" i="68"/>
  <c r="AG16" i="68"/>
  <c r="O16" i="68"/>
  <c r="AG14" i="68"/>
  <c r="O14" i="68"/>
  <c r="AG12" i="68"/>
  <c r="O12" i="68"/>
  <c r="AG10" i="68"/>
  <c r="O10" i="68"/>
  <c r="AO9" i="68" s="1"/>
  <c r="AG8" i="68"/>
  <c r="O8" i="68"/>
  <c r="O6" i="68"/>
  <c r="AG52" i="67"/>
  <c r="O52" i="67"/>
  <c r="AM50" i="67"/>
  <c r="AJ50" i="67"/>
  <c r="AG50" i="67"/>
  <c r="O50" i="67"/>
  <c r="AG48" i="67"/>
  <c r="O48" i="67"/>
  <c r="AG46" i="67"/>
  <c r="O46" i="67"/>
  <c r="AG44" i="67"/>
  <c r="O44" i="67"/>
  <c r="AG42" i="67"/>
  <c r="O42" i="67"/>
  <c r="AG40" i="67"/>
  <c r="O40" i="67"/>
  <c r="AG38" i="67"/>
  <c r="O38" i="67"/>
  <c r="AG36" i="67"/>
  <c r="O36" i="67"/>
  <c r="AG34" i="67"/>
  <c r="O34" i="67"/>
  <c r="AG32" i="67"/>
  <c r="O32" i="67"/>
  <c r="AO31" i="67" s="1"/>
  <c r="AG30" i="67"/>
  <c r="O30" i="67"/>
  <c r="AG28" i="67"/>
  <c r="O28" i="67"/>
  <c r="AG26" i="67"/>
  <c r="O26" i="67"/>
  <c r="AG24" i="67"/>
  <c r="O24" i="67"/>
  <c r="AO23" i="67" s="1"/>
  <c r="AG22" i="67"/>
  <c r="O22" i="67"/>
  <c r="AO21" i="67" s="1"/>
  <c r="AG20" i="67"/>
  <c r="O20" i="67"/>
  <c r="AG18" i="67"/>
  <c r="O18" i="67"/>
  <c r="AG16" i="67"/>
  <c r="O16" i="67"/>
  <c r="AO15" i="67" s="1"/>
  <c r="AG14" i="67"/>
  <c r="O14" i="67"/>
  <c r="AG12" i="67"/>
  <c r="O12" i="67"/>
  <c r="AG10" i="67"/>
  <c r="O10" i="67"/>
  <c r="AG8" i="67"/>
  <c r="O8" i="67"/>
  <c r="AO7" i="67" s="1"/>
  <c r="O6" i="67"/>
  <c r="AO5" i="67" s="1"/>
  <c r="AN112" i="66"/>
  <c r="AN110" i="66"/>
  <c r="AN109" i="66"/>
  <c r="AN108" i="66"/>
  <c r="AN107" i="66"/>
  <c r="AN106" i="66"/>
  <c r="AI52" i="66"/>
  <c r="O52" i="66"/>
  <c r="AI50" i="66"/>
  <c r="O50" i="66"/>
  <c r="AN49" i="66" s="1"/>
  <c r="AI48" i="66"/>
  <c r="O48" i="66"/>
  <c r="AI46" i="66"/>
  <c r="AI44" i="66"/>
  <c r="AN43" i="66"/>
  <c r="AI42" i="66"/>
  <c r="AN41" i="66"/>
  <c r="AI40" i="66"/>
  <c r="AN39" i="66"/>
  <c r="AI38" i="66"/>
  <c r="AN37" i="66"/>
  <c r="AI36" i="66"/>
  <c r="AN36" i="66" s="1"/>
  <c r="AN35" i="66"/>
  <c r="AI34" i="66"/>
  <c r="AN34" i="66" s="1"/>
  <c r="AN33" i="66"/>
  <c r="AI32" i="66"/>
  <c r="AN32" i="66" s="1"/>
  <c r="AN31" i="66"/>
  <c r="AI30" i="66"/>
  <c r="AN30" i="66" s="1"/>
  <c r="AN29" i="66"/>
  <c r="AI28" i="66"/>
  <c r="AN28" i="66" s="1"/>
  <c r="AN27" i="66"/>
  <c r="AI26" i="66"/>
  <c r="AN26" i="66" s="1"/>
  <c r="AN25" i="66"/>
  <c r="AI24" i="66"/>
  <c r="AN24" i="66" s="1"/>
  <c r="AN23" i="66"/>
  <c r="AI22" i="66"/>
  <c r="AN22" i="66" s="1"/>
  <c r="AN21" i="66"/>
  <c r="AI20" i="66"/>
  <c r="AN20" i="66" s="1"/>
  <c r="AN19" i="66"/>
  <c r="AI18" i="66"/>
  <c r="AN18" i="66" s="1"/>
  <c r="AN17" i="66"/>
  <c r="AI16" i="66"/>
  <c r="AN16" i="66" s="1"/>
  <c r="AN15" i="66"/>
  <c r="AI14" i="66"/>
  <c r="AN14" i="66" s="1"/>
  <c r="AN13" i="66"/>
  <c r="AI12" i="66"/>
  <c r="AN12" i="66" s="1"/>
  <c r="AN11" i="66"/>
  <c r="AI10" i="66"/>
  <c r="AN10" i="66" s="1"/>
  <c r="AN9" i="66"/>
  <c r="AI8" i="66"/>
  <c r="AN8" i="66" s="1"/>
  <c r="AN7" i="66"/>
  <c r="AN6" i="66"/>
  <c r="AN5" i="66"/>
  <c r="AD201" i="65"/>
  <c r="AR201" i="65" s="1"/>
  <c r="AD200" i="65"/>
  <c r="AR200" i="65" s="1"/>
  <c r="AD199" i="65"/>
  <c r="AR199" i="65" s="1"/>
  <c r="AD198" i="65"/>
  <c r="AR198" i="65" s="1"/>
  <c r="AD197" i="65"/>
  <c r="AR197" i="65" s="1"/>
  <c r="AD196" i="65"/>
  <c r="AR196" i="65" s="1"/>
  <c r="AD195" i="65"/>
  <c r="AR195" i="65" s="1"/>
  <c r="AD194" i="65"/>
  <c r="AR194" i="65" s="1"/>
  <c r="AD193" i="65"/>
  <c r="AR193" i="65" s="1"/>
  <c r="AD192" i="65"/>
  <c r="AR192" i="65" s="1"/>
  <c r="AD191" i="65"/>
  <c r="AR191" i="65" s="1"/>
  <c r="AD190" i="65"/>
  <c r="AR190" i="65" s="1"/>
  <c r="AD189" i="65"/>
  <c r="AR189" i="65" s="1"/>
  <c r="AD188" i="65"/>
  <c r="AR188" i="65" s="1"/>
  <c r="AD187" i="65"/>
  <c r="AR187" i="65" s="1"/>
  <c r="AD186" i="65"/>
  <c r="AR186" i="65" s="1"/>
  <c r="AD185" i="65"/>
  <c r="AR185" i="65" s="1"/>
  <c r="AD184" i="65"/>
  <c r="AR184" i="65" s="1"/>
  <c r="AD183" i="65"/>
  <c r="AR183" i="65" s="1"/>
  <c r="AD182" i="65"/>
  <c r="AR182" i="65" s="1"/>
  <c r="AD181" i="65"/>
  <c r="AR181" i="65" s="1"/>
  <c r="AD180" i="65"/>
  <c r="AR180" i="65" s="1"/>
  <c r="AD179" i="65"/>
  <c r="AR179" i="65" s="1"/>
  <c r="AD178" i="65"/>
  <c r="AR178" i="65" s="1"/>
  <c r="AD177" i="65"/>
  <c r="AR177" i="65" s="1"/>
  <c r="AD176" i="65"/>
  <c r="AR176" i="65" s="1"/>
  <c r="AD175" i="65"/>
  <c r="AR175" i="65" s="1"/>
  <c r="AD174" i="65"/>
  <c r="AR174" i="65" s="1"/>
  <c r="AD173" i="65"/>
  <c r="AR173" i="65" s="1"/>
  <c r="AD172" i="65"/>
  <c r="AR172" i="65" s="1"/>
  <c r="AD171" i="65"/>
  <c r="AR171" i="65" s="1"/>
  <c r="AD170" i="65"/>
  <c r="AR170" i="65" s="1"/>
  <c r="AD169" i="65"/>
  <c r="AR169" i="65" s="1"/>
  <c r="AD168" i="65"/>
  <c r="AR168" i="65" s="1"/>
  <c r="AD167" i="65"/>
  <c r="AR167" i="65" s="1"/>
  <c r="AD166" i="65"/>
  <c r="AR166" i="65" s="1"/>
  <c r="AD165" i="65"/>
  <c r="AR165" i="65" s="1"/>
  <c r="AD164" i="65"/>
  <c r="AR164" i="65" s="1"/>
  <c r="AD163" i="65"/>
  <c r="AR163" i="65" s="1"/>
  <c r="AD162" i="65"/>
  <c r="AR162" i="65" s="1"/>
  <c r="AR143" i="65"/>
  <c r="AR141" i="65"/>
  <c r="AR140" i="65"/>
  <c r="AR139" i="65"/>
  <c r="AR137" i="65"/>
  <c r="AR44" i="65"/>
  <c r="AR43" i="65"/>
  <c r="AR42" i="65"/>
  <c r="AR41" i="65"/>
  <c r="AR40" i="65"/>
  <c r="AR39" i="65"/>
  <c r="AR38" i="65"/>
  <c r="AR37" i="65"/>
  <c r="AR36" i="65"/>
  <c r="AR35" i="65"/>
  <c r="AR34" i="65"/>
  <c r="AR33" i="65"/>
  <c r="AR32" i="65"/>
  <c r="AR31" i="65"/>
  <c r="AR30" i="65"/>
  <c r="AR29" i="65"/>
  <c r="AR28" i="65"/>
  <c r="AR27" i="65"/>
  <c r="AR26" i="65"/>
  <c r="AR25" i="65"/>
  <c r="AR24" i="65"/>
  <c r="AR23" i="65"/>
  <c r="AR22" i="65"/>
  <c r="AR21" i="65"/>
  <c r="AR20" i="65"/>
  <c r="AR19" i="65"/>
  <c r="AR18" i="65"/>
  <c r="AR17" i="65"/>
  <c r="AR16" i="65"/>
  <c r="AR15" i="65"/>
  <c r="AR14" i="65"/>
  <c r="AR13" i="65"/>
  <c r="AR12" i="65"/>
  <c r="AR11" i="65"/>
  <c r="AR10" i="65"/>
  <c r="AR9" i="65"/>
  <c r="AR8" i="65"/>
  <c r="AR7" i="65"/>
  <c r="AR6" i="65"/>
  <c r="AR5" i="65"/>
  <c r="AN155" i="9"/>
  <c r="AN154" i="9"/>
  <c r="AA57" i="9"/>
  <c r="AA59" i="9" s="1"/>
  <c r="AN70" i="9"/>
  <c r="AN69" i="9"/>
  <c r="AA62" i="9"/>
  <c r="AA64" i="9" s="1"/>
  <c r="AA61" i="9"/>
  <c r="AA63" i="9" s="1"/>
  <c r="AA58" i="9"/>
  <c r="AA60" i="9" s="1"/>
  <c r="AF118" i="9"/>
  <c r="AF117" i="9"/>
  <c r="AF104" i="9"/>
  <c r="AF103" i="9"/>
  <c r="AN128" i="9"/>
  <c r="AN127" i="9"/>
  <c r="AN124" i="9"/>
  <c r="AN123" i="9"/>
  <c r="AN120" i="9"/>
  <c r="AN119" i="9"/>
  <c r="AN114" i="9"/>
  <c r="AN113" i="9"/>
  <c r="AN110" i="9"/>
  <c r="AN109" i="9"/>
  <c r="AN106" i="9"/>
  <c r="AN105" i="9"/>
  <c r="AN100" i="9"/>
  <c r="AN99" i="9"/>
  <c r="AN96" i="9"/>
  <c r="AN95" i="9"/>
  <c r="AN92" i="9"/>
  <c r="AN91" i="9"/>
  <c r="AF90" i="9"/>
  <c r="AN90" i="9" s="1"/>
  <c r="AN47" i="9"/>
  <c r="AN46" i="9"/>
  <c r="AN43" i="9"/>
  <c r="AN38" i="9"/>
  <c r="AN37" i="9"/>
  <c r="AN36" i="9"/>
  <c r="AN34" i="9"/>
  <c r="AN40" i="9"/>
  <c r="AA42" i="9"/>
  <c r="AR76" i="37"/>
  <c r="AR63" i="37"/>
  <c r="AR62" i="37"/>
  <c r="AR59" i="37"/>
  <c r="AR74" i="37"/>
  <c r="AR71" i="37"/>
  <c r="AR69" i="37"/>
  <c r="AR67" i="37"/>
  <c r="AR65" i="37"/>
  <c r="AR22" i="37"/>
  <c r="AR36" i="37"/>
  <c r="AR34" i="37"/>
  <c r="AR32" i="37"/>
  <c r="AR29" i="37"/>
  <c r="AR28" i="37"/>
  <c r="AR25" i="37"/>
  <c r="AM101" i="37"/>
  <c r="AR64" i="36"/>
  <c r="AR61" i="36"/>
  <c r="AR75" i="36"/>
  <c r="AR74" i="36"/>
  <c r="AR71" i="36"/>
  <c r="AR69" i="36"/>
  <c r="AR67" i="36"/>
  <c r="AR65" i="36"/>
  <c r="AR25" i="36"/>
  <c r="AR24" i="36"/>
  <c r="AR36" i="36"/>
  <c r="AR34" i="36"/>
  <c r="AR31" i="36"/>
  <c r="AR29" i="36"/>
  <c r="T91" i="8"/>
  <c r="T97" i="8" s="1"/>
  <c r="AD101" i="8"/>
  <c r="T90" i="8"/>
  <c r="AN90" i="8" s="1"/>
  <c r="T89" i="8"/>
  <c r="AN89" i="8" s="1"/>
  <c r="T88" i="8"/>
  <c r="AD95" i="8"/>
  <c r="X79" i="8"/>
  <c r="AN79" i="8" s="1"/>
  <c r="X78" i="8"/>
  <c r="AN78" i="8" s="1"/>
  <c r="X76" i="8"/>
  <c r="AN76" i="8" s="1"/>
  <c r="AN30" i="8"/>
  <c r="AN29" i="8"/>
  <c r="AN9" i="8"/>
  <c r="AN8" i="8"/>
  <c r="AN28" i="8"/>
  <c r="AN27" i="8"/>
  <c r="AO13" i="5"/>
  <c r="AO12" i="5"/>
  <c r="AJ100" i="37"/>
  <c r="AJ98" i="37"/>
  <c r="AJ92" i="37"/>
  <c r="AJ90" i="37"/>
  <c r="AJ96" i="37"/>
  <c r="AJ94" i="37"/>
  <c r="AJ88" i="37"/>
  <c r="AJ86" i="37"/>
  <c r="AJ60" i="37"/>
  <c r="AR57" i="37"/>
  <c r="AJ58" i="37"/>
  <c r="AR51" i="37"/>
  <c r="AJ52" i="37"/>
  <c r="AR49" i="37"/>
  <c r="AJ50" i="37"/>
  <c r="AR55" i="37"/>
  <c r="AJ56" i="37"/>
  <c r="AR53" i="37"/>
  <c r="AJ54" i="37"/>
  <c r="AR47" i="37"/>
  <c r="AJ48" i="37"/>
  <c r="AJ46" i="37"/>
  <c r="AR19" i="37"/>
  <c r="AJ20" i="37"/>
  <c r="AR17" i="37"/>
  <c r="AJ18" i="37"/>
  <c r="AR11" i="37"/>
  <c r="AJ12" i="37"/>
  <c r="AR10" i="37"/>
  <c r="AR15" i="37"/>
  <c r="AJ16" i="37"/>
  <c r="AR13" i="37"/>
  <c r="AJ14" i="37"/>
  <c r="AR7" i="37"/>
  <c r="AJ8" i="37"/>
  <c r="AR6" i="37"/>
  <c r="AM99" i="36"/>
  <c r="AJ100" i="36"/>
  <c r="AJ98" i="36"/>
  <c r="AJ92" i="36"/>
  <c r="AJ90" i="36"/>
  <c r="AJ96" i="36"/>
  <c r="AJ94" i="36"/>
  <c r="AJ88" i="36"/>
  <c r="AJ86" i="36"/>
  <c r="AR59" i="36"/>
  <c r="AJ60" i="36"/>
  <c r="AR57" i="36"/>
  <c r="AJ58" i="36"/>
  <c r="AR51" i="36"/>
  <c r="AJ52" i="36"/>
  <c r="AR49" i="36"/>
  <c r="AJ50" i="36"/>
  <c r="AR55" i="36"/>
  <c r="AJ56" i="36"/>
  <c r="AJ54" i="36"/>
  <c r="AR47" i="36"/>
  <c r="AJ48" i="36"/>
  <c r="AJ46" i="36"/>
  <c r="AJ20" i="36"/>
  <c r="AR17" i="36"/>
  <c r="AJ18" i="36"/>
  <c r="AJ12" i="36"/>
  <c r="AR9" i="36"/>
  <c r="AO10" i="5"/>
  <c r="AO7" i="5"/>
  <c r="AH118" i="8"/>
  <c r="AN131" i="9"/>
  <c r="AN26" i="9"/>
  <c r="AN147" i="9"/>
  <c r="AN26" i="8"/>
  <c r="AO6" i="5"/>
  <c r="AO9" i="5"/>
  <c r="AR7" i="36"/>
  <c r="AJ8" i="36"/>
  <c r="AR15" i="36"/>
  <c r="AJ16" i="36"/>
  <c r="AR13" i="36"/>
  <c r="AJ14" i="36"/>
  <c r="AR6" i="36"/>
  <c r="X77" i="8"/>
  <c r="AN77" i="8" s="1"/>
  <c r="AN7" i="8"/>
  <c r="AN41" i="8"/>
  <c r="AN6" i="8"/>
  <c r="AN89" i="9"/>
  <c r="AN133" i="9"/>
  <c r="AN132" i="9"/>
  <c r="Y177" i="9"/>
  <c r="AN177" i="9" s="1"/>
  <c r="AA32" i="9"/>
  <c r="AN32" i="9" s="1"/>
  <c r="AA31" i="9"/>
  <c r="AN31" i="9" s="1"/>
  <c r="AA30" i="9"/>
  <c r="AN30" i="9" s="1"/>
  <c r="Y176" i="9"/>
  <c r="AN176" i="9" s="1"/>
  <c r="AN175" i="9"/>
  <c r="AN22" i="9"/>
  <c r="AN7" i="9"/>
  <c r="AN6" i="9"/>
  <c r="AO28" i="68" l="1"/>
  <c r="AN46" i="66"/>
  <c r="AO16" i="68"/>
  <c r="AR86" i="36"/>
  <c r="AR88" i="37"/>
  <c r="AO30" i="68"/>
  <c r="AR91" i="37"/>
  <c r="AR88" i="36"/>
  <c r="AR99" i="36"/>
  <c r="AR46" i="36"/>
  <c r="AR54" i="36"/>
  <c r="AR100" i="37"/>
  <c r="AR91" i="36"/>
  <c r="AR110" i="36"/>
  <c r="AR95" i="37"/>
  <c r="AN50" i="66"/>
  <c r="AO24" i="67"/>
  <c r="AO15" i="68"/>
  <c r="AR117" i="36"/>
  <c r="AR124" i="36"/>
  <c r="AR118" i="36"/>
  <c r="AR121" i="36"/>
  <c r="AR122" i="36"/>
  <c r="AR119" i="36"/>
  <c r="AR123" i="36"/>
  <c r="AR120" i="36"/>
  <c r="AR122" i="37"/>
  <c r="AR121" i="37"/>
  <c r="AR118" i="37"/>
  <c r="AR124" i="37"/>
  <c r="AR117" i="37"/>
  <c r="AR123" i="37"/>
  <c r="AR120" i="37"/>
  <c r="AR119" i="37"/>
  <c r="AR112" i="37"/>
  <c r="AR101" i="37"/>
  <c r="AO28" i="67"/>
  <c r="AO36" i="67"/>
  <c r="AR12" i="36"/>
  <c r="AR20" i="36"/>
  <c r="AN98" i="8"/>
  <c r="AN99" i="8"/>
  <c r="AN105" i="8"/>
  <c r="AN104" i="8"/>
  <c r="AN97" i="8"/>
  <c r="AN142" i="9"/>
  <c r="AN117" i="9"/>
  <c r="T103" i="8"/>
  <c r="AN103" i="8" s="1"/>
  <c r="AN91" i="8"/>
  <c r="T100" i="8"/>
  <c r="AN100" i="8" s="1"/>
  <c r="AN88" i="8"/>
  <c r="AN40" i="66"/>
  <c r="AN44" i="66"/>
  <c r="AN45" i="66"/>
  <c r="AO40" i="68"/>
  <c r="AO45" i="68"/>
  <c r="AO47" i="67"/>
  <c r="AO10" i="68"/>
  <c r="AR26" i="37"/>
  <c r="AR58" i="36"/>
  <c r="AR61" i="37"/>
  <c r="AN118" i="9"/>
  <c r="AN103" i="9"/>
  <c r="AN59" i="9"/>
  <c r="AA51" i="9"/>
  <c r="AN51" i="9" s="1"/>
  <c r="T94" i="8"/>
  <c r="AN94" i="8" s="1"/>
  <c r="AR53" i="36"/>
  <c r="AR89" i="36"/>
  <c r="AR35" i="37"/>
  <c r="AR66" i="37"/>
  <c r="AR64" i="37"/>
  <c r="AR31" i="37"/>
  <c r="AR27" i="37"/>
  <c r="AR33" i="36"/>
  <c r="AR72" i="36"/>
  <c r="AR19" i="36"/>
  <c r="AR30" i="36"/>
  <c r="AR76" i="36"/>
  <c r="AR30" i="37"/>
  <c r="AR60" i="36"/>
  <c r="AR10" i="36"/>
  <c r="AR11" i="36"/>
  <c r="AR23" i="36"/>
  <c r="AR5" i="37"/>
  <c r="AR33" i="37"/>
  <c r="AR58" i="37"/>
  <c r="AR52" i="36"/>
  <c r="AR18" i="36"/>
  <c r="AR48" i="36"/>
  <c r="AR63" i="36"/>
  <c r="AR12" i="37"/>
  <c r="AR8" i="37"/>
  <c r="AR70" i="36"/>
  <c r="AR56" i="37"/>
  <c r="AR16" i="36"/>
  <c r="AR66" i="36"/>
  <c r="AR72" i="37"/>
  <c r="AR21" i="37"/>
  <c r="AR32" i="36"/>
  <c r="AR14" i="36"/>
  <c r="AR16" i="37"/>
  <c r="AR60" i="37"/>
  <c r="AN134" i="9"/>
  <c r="AN58" i="9"/>
  <c r="AN61" i="9"/>
  <c r="AN136" i="9"/>
  <c r="AA35" i="9"/>
  <c r="AN35" i="9" s="1"/>
  <c r="AN41" i="9"/>
  <c r="AR52" i="37"/>
  <c r="AR22" i="36"/>
  <c r="AR21" i="36"/>
  <c r="AR23" i="37"/>
  <c r="AR24" i="37"/>
  <c r="AR46" i="37"/>
  <c r="AR45" i="37"/>
  <c r="AR98" i="36"/>
  <c r="AR97" i="37"/>
  <c r="AR96" i="36"/>
  <c r="AO12" i="67"/>
  <c r="AO11" i="67"/>
  <c r="AO20" i="67"/>
  <c r="AO19" i="67"/>
  <c r="AO39" i="67"/>
  <c r="AO40" i="67"/>
  <c r="AO44" i="67"/>
  <c r="AO43" i="67"/>
  <c r="AR86" i="37"/>
  <c r="AN38" i="66"/>
  <c r="AO31" i="68"/>
  <c r="AO32" i="68"/>
  <c r="AO35" i="68"/>
  <c r="AO36" i="68"/>
  <c r="AO44" i="68"/>
  <c r="AO43" i="68"/>
  <c r="AO47" i="68"/>
  <c r="AO48" i="68"/>
  <c r="AR28" i="36"/>
  <c r="AR27" i="36"/>
  <c r="AN44" i="9"/>
  <c r="AN140" i="9"/>
  <c r="AN33" i="9"/>
  <c r="T101" i="8"/>
  <c r="AN101" i="8" s="1"/>
  <c r="T95" i="8"/>
  <c r="AN95" i="8" s="1"/>
  <c r="AN60" i="9"/>
  <c r="AN63" i="9"/>
  <c r="AN104" i="9"/>
  <c r="AR18" i="37"/>
  <c r="AR90" i="37"/>
  <c r="AR107" i="37"/>
  <c r="AO6" i="67"/>
  <c r="AO38" i="67"/>
  <c r="AO14" i="68"/>
  <c r="AO13" i="68"/>
  <c r="AO22" i="68"/>
  <c r="AO46" i="68"/>
  <c r="AO49" i="68"/>
  <c r="AN42" i="9"/>
  <c r="AN64" i="9"/>
  <c r="AN52" i="66"/>
  <c r="AO10" i="67"/>
  <c r="AO18" i="67"/>
  <c r="AO26" i="67"/>
  <c r="AO34" i="67"/>
  <c r="AO37" i="67"/>
  <c r="AO41" i="67"/>
  <c r="AO50" i="67"/>
  <c r="AO52" i="67"/>
  <c r="AO12" i="68"/>
  <c r="AO20" i="68"/>
  <c r="AO34" i="68"/>
  <c r="AN39" i="9"/>
  <c r="AN45" i="9"/>
  <c r="AR5" i="36"/>
  <c r="AR50" i="37"/>
  <c r="AR8" i="36"/>
  <c r="AR62" i="36"/>
  <c r="AR45" i="36"/>
  <c r="AR103" i="36"/>
  <c r="AR20" i="37"/>
  <c r="AR35" i="36"/>
  <c r="AR70" i="37"/>
  <c r="AR56" i="36"/>
  <c r="AR73" i="36"/>
  <c r="AR89" i="37"/>
  <c r="AO26" i="68"/>
  <c r="AO35" i="67"/>
  <c r="AO17" i="67"/>
  <c r="AO11" i="68"/>
  <c r="AO22" i="67"/>
  <c r="AO21" i="68"/>
  <c r="AO51" i="67"/>
  <c r="AO33" i="67"/>
  <c r="AO49" i="67"/>
  <c r="AO27" i="67"/>
  <c r="AO42" i="67"/>
  <c r="AO16" i="67"/>
  <c r="AO8" i="67"/>
  <c r="AO32" i="67"/>
  <c r="AO48" i="67"/>
  <c r="AO39" i="68"/>
  <c r="AR116" i="36"/>
  <c r="AR14" i="37"/>
  <c r="AR50" i="36"/>
  <c r="AR106" i="36"/>
  <c r="AR110" i="37"/>
  <c r="AR48" i="37"/>
  <c r="AR68" i="37"/>
  <c r="AR111" i="37"/>
  <c r="AR105" i="37"/>
  <c r="AN138" i="9"/>
  <c r="AA52" i="9"/>
  <c r="AN52" i="9" s="1"/>
  <c r="T102" i="8"/>
  <c r="AN102" i="8" s="1"/>
  <c r="AR26" i="36"/>
  <c r="AR73" i="37"/>
  <c r="AR75" i="37"/>
  <c r="AR106" i="37"/>
  <c r="AR109" i="37"/>
  <c r="AR116" i="37"/>
  <c r="AR111" i="36"/>
  <c r="AR102" i="36"/>
  <c r="AR112" i="36"/>
  <c r="AR107" i="36"/>
  <c r="AR85" i="37"/>
  <c r="AR102" i="37"/>
  <c r="AN62" i="9"/>
  <c r="AR68" i="36"/>
  <c r="AR54" i="37"/>
  <c r="AR104" i="37"/>
  <c r="AR108" i="37"/>
  <c r="AR103" i="37"/>
  <c r="AR115" i="36"/>
  <c r="AN57" i="9"/>
  <c r="AR92" i="36"/>
  <c r="AR101" i="36"/>
  <c r="AR109" i="36"/>
  <c r="AR99" i="37"/>
  <c r="AR9" i="37"/>
  <c r="T96" i="8"/>
  <c r="AN96" i="8" s="1"/>
  <c r="AR114" i="36"/>
  <c r="AR114" i="37"/>
  <c r="AR113" i="37"/>
  <c r="AR104" i="36"/>
  <c r="AO37" i="68"/>
  <c r="AO38" i="68"/>
  <c r="AO42" i="68"/>
  <c r="AO41" i="68"/>
  <c r="AO52" i="68"/>
  <c r="AO51" i="68"/>
  <c r="AO17" i="68"/>
  <c r="AO18" i="68"/>
  <c r="AO50" i="68"/>
  <c r="AO6" i="68"/>
  <c r="AO5" i="68"/>
  <c r="AO24" i="68"/>
  <c r="AO25" i="67"/>
  <c r="AO9" i="67"/>
  <c r="AN47" i="66"/>
  <c r="AN48" i="66"/>
  <c r="AN51" i="66"/>
  <c r="AO8" i="68"/>
  <c r="AO7" i="68"/>
  <c r="AO29" i="68"/>
  <c r="AN42" i="66"/>
  <c r="AO14" i="67"/>
  <c r="AO13" i="67"/>
  <c r="AO30" i="67"/>
  <c r="AO29" i="67"/>
  <c r="AO46" i="67"/>
  <c r="AO45" i="67"/>
  <c r="AR115" i="37"/>
  <c r="AR113" i="36"/>
  <c r="AR108" i="36"/>
  <c r="AR105" i="36"/>
  <c r="AR96" i="37" l="1"/>
  <c r="AR85" i="36"/>
  <c r="AR87" i="37"/>
  <c r="AR87" i="36"/>
  <c r="AR100" i="36"/>
  <c r="AR92" i="37"/>
  <c r="AR90" i="36"/>
  <c r="AR95" i="36"/>
  <c r="AR97" i="36"/>
  <c r="AR98" i="37"/>
  <c r="AR94" i="37"/>
  <c r="AR93" i="37"/>
  <c r="AR93" i="36"/>
  <c r="AR94" i="36"/>
</calcChain>
</file>

<file path=xl/sharedStrings.xml><?xml version="1.0" encoding="utf-8"?>
<sst xmlns="http://schemas.openxmlformats.org/spreadsheetml/2006/main" count="18349" uniqueCount="6069">
  <si>
    <t>1日につき</t>
    <rPh sb="1" eb="2">
      <t>ニチ</t>
    </rPh>
    <phoneticPr fontId="3"/>
  </si>
  <si>
    <t>(2)薬局の薬剤師の場合</t>
    <rPh sb="3" eb="5">
      <t>ヤッキョク</t>
    </rPh>
    <rPh sb="6" eb="9">
      <t>ヤクザイシ</t>
    </rPh>
    <rPh sb="10" eb="12">
      <t>バアイ</t>
    </rPh>
    <phoneticPr fontId="3"/>
  </si>
  <si>
    <t>(1) 20分未満</t>
    <rPh sb="6" eb="7">
      <t>プン</t>
    </rPh>
    <rPh sb="7" eb="9">
      <t>ミマン</t>
    </rPh>
    <phoneticPr fontId="3"/>
  </si>
  <si>
    <t>(2) 30分未満</t>
    <rPh sb="4" eb="7">
      <t>３０プン</t>
    </rPh>
    <rPh sb="7" eb="9">
      <t>ミマン</t>
    </rPh>
    <phoneticPr fontId="3"/>
  </si>
  <si>
    <t>予防訪問看護退院時共同指導加算</t>
    <rPh sb="2" eb="4">
      <t>ホウモン</t>
    </rPh>
    <rPh sb="4" eb="6">
      <t>カンゴ</t>
    </rPh>
    <phoneticPr fontId="3"/>
  </si>
  <si>
    <t>特別管理加算（Ⅰ）</t>
    <rPh sb="0" eb="2">
      <t>トクベツ</t>
    </rPh>
    <rPh sb="2" eb="4">
      <t>カンリ</t>
    </rPh>
    <rPh sb="4" eb="6">
      <t>カサン</t>
    </rPh>
    <phoneticPr fontId="3"/>
  </si>
  <si>
    <t>特別管理加算（Ⅱ）</t>
    <rPh sb="0" eb="2">
      <t>トクベツ</t>
    </rPh>
    <rPh sb="2" eb="4">
      <t>カンリ</t>
    </rPh>
    <rPh sb="4" eb="6">
      <t>カサン</t>
    </rPh>
    <phoneticPr fontId="3"/>
  </si>
  <si>
    <t>予防短期生活従来型個室</t>
    <rPh sb="4" eb="6">
      <t>セイカツ</t>
    </rPh>
    <rPh sb="6" eb="8">
      <t>ジュウライ</t>
    </rPh>
    <rPh sb="8" eb="9">
      <t>カタ</t>
    </rPh>
    <rPh sb="9" eb="11">
      <t>コシツ</t>
    </rPh>
    <phoneticPr fontId="3"/>
  </si>
  <si>
    <t>従来型個室</t>
    <rPh sb="0" eb="2">
      <t>ジュウライ</t>
    </rPh>
    <rPh sb="2" eb="3">
      <t>カタ</t>
    </rPh>
    <rPh sb="3" eb="5">
      <t>コシツ</t>
    </rPh>
    <phoneticPr fontId="3"/>
  </si>
  <si>
    <t>予病院療短Ⅲⅱ１・夜減・欠４</t>
  </si>
  <si>
    <t>予病院療短Ⅲⅱ２・欠４</t>
  </si>
  <si>
    <t>予防短期生活食費</t>
    <rPh sb="0" eb="2">
      <t>ヨボウ</t>
    </rPh>
    <rPh sb="2" eb="4">
      <t>タンキ</t>
    </rPh>
    <rPh sb="4" eb="6">
      <t>セイカツ</t>
    </rPh>
    <rPh sb="6" eb="8">
      <t>ショクヒ</t>
    </rPh>
    <phoneticPr fontId="3"/>
  </si>
  <si>
    <t>介護予防短期入所生活介護</t>
    <rPh sb="0" eb="2">
      <t>カイゴ</t>
    </rPh>
    <rPh sb="2" eb="4">
      <t>ヨボウ</t>
    </rPh>
    <rPh sb="4" eb="6">
      <t>タンキ</t>
    </rPh>
    <rPh sb="6" eb="8">
      <t>ニュウショ</t>
    </rPh>
    <rPh sb="8" eb="10">
      <t>セイカツ</t>
    </rPh>
    <rPh sb="10" eb="12">
      <t>カイゴ</t>
    </rPh>
    <phoneticPr fontId="3"/>
  </si>
  <si>
    <t>介護老人保健施設の場合</t>
    <rPh sb="0" eb="2">
      <t>カイゴ</t>
    </rPh>
    <rPh sb="2" eb="4">
      <t>ロウジン</t>
    </rPh>
    <rPh sb="4" eb="6">
      <t>ホケン</t>
    </rPh>
    <rPh sb="6" eb="8">
      <t>シセツ</t>
    </rPh>
    <rPh sb="9" eb="11">
      <t>バアイ</t>
    </rPh>
    <phoneticPr fontId="3"/>
  </si>
  <si>
    <t>予防薬剤師居宅療養Ⅱ１</t>
  </si>
  <si>
    <t>予病院療養療養環境減算</t>
    <rPh sb="5" eb="7">
      <t>リョウヨウ</t>
    </rPh>
    <rPh sb="7" eb="9">
      <t>カンキョウ</t>
    </rPh>
    <rPh sb="9" eb="11">
      <t>ゲンサン</t>
    </rPh>
    <phoneticPr fontId="3"/>
  </si>
  <si>
    <t>廊下幅が設備基準を満たさない場合</t>
    <rPh sb="0" eb="2">
      <t>ロウカ</t>
    </rPh>
    <rPh sb="2" eb="3">
      <t>ハバ</t>
    </rPh>
    <rPh sb="4" eb="6">
      <t>セツビ</t>
    </rPh>
    <rPh sb="6" eb="8">
      <t>キジュン</t>
    </rPh>
    <rPh sb="9" eb="10">
      <t>ミ</t>
    </rPh>
    <rPh sb="14" eb="16">
      <t>バアイ</t>
    </rPh>
    <phoneticPr fontId="3"/>
  </si>
  <si>
    <t>(一)　診療所介護予防短期入所療養介護費（Ⅰ）
看護＜６：１＞
介護＜６：１＞</t>
    <rPh sb="7" eb="9">
      <t>カイゴ</t>
    </rPh>
    <rPh sb="9" eb="11">
      <t>ヨボウ</t>
    </rPh>
    <phoneticPr fontId="3"/>
  </si>
  <si>
    <t>(2)ユニ ッ ト型診療所介護予防短期入所療養介護費</t>
    <rPh sb="13" eb="15">
      <t>カイゴ</t>
    </rPh>
    <rPh sb="15" eb="17">
      <t>ヨボウ</t>
    </rPh>
    <phoneticPr fontId="3"/>
  </si>
  <si>
    <t>診療所設備基準減算の基準に該当する場合</t>
    <rPh sb="0" eb="3">
      <t>シンリョウショ</t>
    </rPh>
    <rPh sb="3" eb="5">
      <t>セツビ</t>
    </rPh>
    <rPh sb="5" eb="7">
      <t>キジュン</t>
    </rPh>
    <rPh sb="7" eb="9">
      <t>ゲンサン</t>
    </rPh>
    <phoneticPr fontId="3"/>
  </si>
  <si>
    <t>療養型老健以外の場合</t>
    <rPh sb="0" eb="2">
      <t>リョウヨウ</t>
    </rPh>
    <rPh sb="2" eb="3">
      <t>カタ</t>
    </rPh>
    <rPh sb="3" eb="4">
      <t>ロウ</t>
    </rPh>
    <rPh sb="4" eb="5">
      <t>ケン</t>
    </rPh>
    <rPh sb="5" eb="7">
      <t>イガイ</t>
    </rPh>
    <rPh sb="8" eb="10">
      <t>バアイ</t>
    </rPh>
    <phoneticPr fontId="3"/>
  </si>
  <si>
    <t>療養型老健の場合</t>
    <rPh sb="0" eb="2">
      <t>リョウヨウ</t>
    </rPh>
    <rPh sb="2" eb="3">
      <t>カタ</t>
    </rPh>
    <rPh sb="3" eb="4">
      <t>ロウ</t>
    </rPh>
    <rPh sb="4" eb="5">
      <t>ケン</t>
    </rPh>
    <rPh sb="6" eb="8">
      <t>バアイ</t>
    </rPh>
    <phoneticPr fontId="3"/>
  </si>
  <si>
    <t>　　　ハ　診療所における介護予防短期入所療養介護</t>
    <rPh sb="5" eb="7">
      <t>シンリョウ</t>
    </rPh>
    <rPh sb="7" eb="8">
      <t>ショ</t>
    </rPh>
    <rPh sb="16" eb="18">
      <t>タンキ</t>
    </rPh>
    <rPh sb="18" eb="20">
      <t>ニュウショ</t>
    </rPh>
    <rPh sb="20" eb="22">
      <t>リョウヨウ</t>
    </rPh>
    <rPh sb="22" eb="24">
      <t>カイゴ</t>
    </rPh>
    <phoneticPr fontId="3"/>
  </si>
  <si>
    <t>⇒</t>
    <phoneticPr fontId="3"/>
  </si>
  <si>
    <t>×○○％</t>
    <phoneticPr fontId="3"/>
  </si>
  <si>
    <t>＋○○単位</t>
    <phoneticPr fontId="3"/>
  </si>
  <si>
    <t>サービスコード</t>
    <phoneticPr fontId="3"/>
  </si>
  <si>
    <t>×</t>
    <phoneticPr fontId="3"/>
  </si>
  <si>
    <t>合成</t>
    <phoneticPr fontId="3"/>
  </si>
  <si>
    <t>算定</t>
    <phoneticPr fontId="3"/>
  </si>
  <si>
    <t>×</t>
    <phoneticPr fontId="3"/>
  </si>
  <si>
    <t>合成</t>
    <phoneticPr fontId="3"/>
  </si>
  <si>
    <t>算定</t>
    <phoneticPr fontId="3"/>
  </si>
  <si>
    <t>＋</t>
    <phoneticPr fontId="3"/>
  </si>
  <si>
    <t>予防訪問リハ１</t>
    <phoneticPr fontId="3"/>
  </si>
  <si>
    <t>合成</t>
    <phoneticPr fontId="3"/>
  </si>
  <si>
    <t>算定</t>
    <phoneticPr fontId="3"/>
  </si>
  <si>
    <t>イ  医師が行う場合
（月２回限度）</t>
    <phoneticPr fontId="3"/>
  </si>
  <si>
    <t>（（２）以外）</t>
    <phoneticPr fontId="3"/>
  </si>
  <si>
    <t>ロ  歯科医師が行う場合
（月２回限度）</t>
    <phoneticPr fontId="3"/>
  </si>
  <si>
    <t>予防薬剤師居宅療養Ⅰ１</t>
    <phoneticPr fontId="3"/>
  </si>
  <si>
    <t>ハ  薬剤師が行う場合</t>
    <phoneticPr fontId="3"/>
  </si>
  <si>
    <t>予防薬剤師居宅療養Ⅰ１・特薬</t>
    <phoneticPr fontId="3"/>
  </si>
  <si>
    <t>特別な薬剤の場合</t>
    <phoneticPr fontId="3"/>
  </si>
  <si>
    <t>予防薬剤師居宅療養Ⅱ１・特薬</t>
    <phoneticPr fontId="3"/>
  </si>
  <si>
    <t>予防薬剤師居宅療養Ⅱ２</t>
    <phoneticPr fontId="3"/>
  </si>
  <si>
    <t>予防薬剤師居宅療養Ⅱ２・特薬</t>
    <phoneticPr fontId="3"/>
  </si>
  <si>
    <t>予防薬剤師居宅療養Ⅱ３</t>
    <phoneticPr fontId="3"/>
  </si>
  <si>
    <t>予防薬剤師居宅療養Ⅱ３・特薬</t>
    <phoneticPr fontId="3"/>
  </si>
  <si>
    <t>予防薬剤師居宅療養Ⅱ４</t>
    <phoneticPr fontId="3"/>
  </si>
  <si>
    <t>予防薬剤師居宅療養Ⅱ４・特薬</t>
    <phoneticPr fontId="3"/>
  </si>
  <si>
    <t>合成</t>
    <phoneticPr fontId="3"/>
  </si>
  <si>
    <t>算定</t>
    <phoneticPr fontId="3"/>
  </si>
  <si>
    <t>定員超過の場合</t>
    <phoneticPr fontId="3"/>
  </si>
  <si>
    <t>合成</t>
    <phoneticPr fontId="3"/>
  </si>
  <si>
    <t>算定</t>
    <phoneticPr fontId="3"/>
  </si>
  <si>
    <t>÷</t>
    <phoneticPr fontId="3"/>
  </si>
  <si>
    <t>予防通所リハビリ１２</t>
    <phoneticPr fontId="3"/>
  </si>
  <si>
    <t>予防通所リハビリ２１</t>
    <phoneticPr fontId="3"/>
  </si>
  <si>
    <t>予防通所リハビリ２２</t>
    <phoneticPr fontId="3"/>
  </si>
  <si>
    <t>イ　介護予防通所
　　リハビリテーション費</t>
    <phoneticPr fontId="3"/>
  </si>
  <si>
    <t>予防通所リハビリ１２・定超</t>
    <phoneticPr fontId="3"/>
  </si>
  <si>
    <t>予防通所リハビリ２１・定超</t>
    <phoneticPr fontId="3"/>
  </si>
  <si>
    <t>予防通所リハビリ２２・定超</t>
    <phoneticPr fontId="3"/>
  </si>
  <si>
    <t>イ　介護予防通所
　　リハビリテーション費</t>
    <phoneticPr fontId="3"/>
  </si>
  <si>
    <t>医師、PT・OT・ＳＴ、看護・介護職員が</t>
    <phoneticPr fontId="3"/>
  </si>
  <si>
    <t>予防通所リハビリ１２・人欠</t>
    <phoneticPr fontId="3"/>
  </si>
  <si>
    <t>欠員の場合</t>
    <phoneticPr fontId="3"/>
  </si>
  <si>
    <t>予防通所リハビリ２１・人欠</t>
    <phoneticPr fontId="3"/>
  </si>
  <si>
    <t>イ　介護予防通所
リハビリテーション費</t>
    <phoneticPr fontId="3"/>
  </si>
  <si>
    <t>病院又は診療所の場合</t>
    <phoneticPr fontId="3"/>
  </si>
  <si>
    <t>介護老人保健施設の場合</t>
    <phoneticPr fontId="3"/>
  </si>
  <si>
    <t>単独型介護予防短期入所生活介護費(Ⅱ)</t>
    <phoneticPr fontId="3"/>
  </si>
  <si>
    <t>＜多床室＞</t>
    <phoneticPr fontId="3"/>
  </si>
  <si>
    <t>併設型介護予防短期入所生活介護費(Ⅰ)</t>
    <phoneticPr fontId="3"/>
  </si>
  <si>
    <t>併設型介護予防短期入所生活介護費(Ⅱ)</t>
    <phoneticPr fontId="3"/>
  </si>
  <si>
    <t>単位加算</t>
    <phoneticPr fontId="3"/>
  </si>
  <si>
    <t>単位加算</t>
    <phoneticPr fontId="3"/>
  </si>
  <si>
    <t>予短期入所生活介護送迎加算</t>
    <phoneticPr fontId="3"/>
  </si>
  <si>
    <t>若年性認知症利用者受入加算</t>
    <rPh sb="0" eb="2">
      <t>ジャクネン</t>
    </rPh>
    <rPh sb="2" eb="3">
      <t>セイ</t>
    </rPh>
    <rPh sb="3" eb="5">
      <t>ニンチ</t>
    </rPh>
    <rPh sb="5" eb="6">
      <t>ショウ</t>
    </rPh>
    <rPh sb="6" eb="9">
      <t>リヨウシャ</t>
    </rPh>
    <rPh sb="9" eb="11">
      <t>ウケイレ</t>
    </rPh>
    <rPh sb="11" eb="13">
      <t>カサン</t>
    </rPh>
    <phoneticPr fontId="3"/>
  </si>
  <si>
    <t>特殊寝台付属品</t>
  </si>
  <si>
    <t>床ずれ防止用具</t>
    <rPh sb="0" eb="1">
      <t>トコ</t>
    </rPh>
    <phoneticPr fontId="3"/>
  </si>
  <si>
    <t>体位変換器</t>
  </si>
  <si>
    <t>手すり</t>
  </si>
  <si>
    <t>スロープ</t>
  </si>
  <si>
    <t>歩行器</t>
  </si>
  <si>
    <t>歩行補助つえ</t>
  </si>
  <si>
    <t>予病院療短Ⅲⅰ１・夜減・定超</t>
  </si>
  <si>
    <t>予病院療短Ⅲⅰ２・夜減・定超</t>
  </si>
  <si>
    <t>(一)緊急時治療管理</t>
    <rPh sb="1" eb="2">
      <t>１</t>
    </rPh>
    <rPh sb="3" eb="6">
      <t>キンキュウジ</t>
    </rPh>
    <rPh sb="6" eb="8">
      <t>チリョウ</t>
    </rPh>
    <rPh sb="8" eb="10">
      <t>カンリ</t>
    </rPh>
    <phoneticPr fontId="3"/>
  </si>
  <si>
    <t>月3日限度</t>
    <rPh sb="0" eb="1">
      <t>ツキ</t>
    </rPh>
    <rPh sb="2" eb="3">
      <t>ニチ</t>
    </rPh>
    <rPh sb="3" eb="5">
      <t>ゲンド</t>
    </rPh>
    <phoneticPr fontId="3"/>
  </si>
  <si>
    <t>機能訓練体制加算</t>
    <rPh sb="0" eb="2">
      <t>キノウ</t>
    </rPh>
    <rPh sb="2" eb="4">
      <t>クンレン</t>
    </rPh>
    <rPh sb="4" eb="6">
      <t>タイセイ</t>
    </rPh>
    <rPh sb="6" eb="8">
      <t>カサン</t>
    </rPh>
    <phoneticPr fontId="3"/>
  </si>
  <si>
    <t>予短期生活機能訓練体制加算</t>
    <rPh sb="3" eb="5">
      <t>セイカツ</t>
    </rPh>
    <rPh sb="5" eb="7">
      <t>キノウ</t>
    </rPh>
    <rPh sb="7" eb="9">
      <t>クンレン</t>
    </rPh>
    <rPh sb="9" eb="11">
      <t>タイセイ</t>
    </rPh>
    <rPh sb="11" eb="13">
      <t>カサン</t>
    </rPh>
    <phoneticPr fontId="3"/>
  </si>
  <si>
    <t>予短期生活認知症緊急対応加算</t>
    <rPh sb="5" eb="7">
      <t>ニンチ</t>
    </rPh>
    <rPh sb="7" eb="8">
      <t>ショウ</t>
    </rPh>
    <rPh sb="8" eb="10">
      <t>キンキュウ</t>
    </rPh>
    <rPh sb="10" eb="12">
      <t>タイオウ</t>
    </rPh>
    <phoneticPr fontId="3"/>
  </si>
  <si>
    <t>予短期生活若年性認知症受入加算</t>
    <rPh sb="5" eb="8">
      <t>ジャクネンセイ</t>
    </rPh>
    <rPh sb="8" eb="11">
      <t>ニンチショウ</t>
    </rPh>
    <rPh sb="11" eb="13">
      <t>ウケイレ</t>
    </rPh>
    <rPh sb="13" eb="15">
      <t>カサン</t>
    </rPh>
    <phoneticPr fontId="3"/>
  </si>
  <si>
    <t>予通リハサービス提供体制加算Ⅱ２</t>
    <rPh sb="8" eb="10">
      <t>テイキョウ</t>
    </rPh>
    <rPh sb="10" eb="12">
      <t>タイセイ</t>
    </rPh>
    <rPh sb="12" eb="14">
      <t>カサン</t>
    </rPh>
    <phoneticPr fontId="3"/>
  </si>
  <si>
    <t>医師、理学療法士・作業療法士・言語聴覚士、看護・介護職員が欠員の場合</t>
    <rPh sb="0" eb="2">
      <t>イシ</t>
    </rPh>
    <rPh sb="3" eb="5">
      <t>リガク</t>
    </rPh>
    <rPh sb="5" eb="8">
      <t>リョウホウシ</t>
    </rPh>
    <rPh sb="9" eb="11">
      <t>サギョウ</t>
    </rPh>
    <rPh sb="11" eb="14">
      <t>リョウホウシ</t>
    </rPh>
    <rPh sb="15" eb="17">
      <t>ゲンゴ</t>
    </rPh>
    <rPh sb="17" eb="19">
      <t>チョウカク</t>
    </rPh>
    <rPh sb="19" eb="20">
      <t>シ</t>
    </rPh>
    <rPh sb="21" eb="23">
      <t>カンゴ</t>
    </rPh>
    <rPh sb="24" eb="26">
      <t>カイゴ</t>
    </rPh>
    <rPh sb="26" eb="28">
      <t>ショクイン</t>
    </rPh>
    <rPh sb="29" eb="31">
      <t>ケツイン</t>
    </rPh>
    <rPh sb="32" eb="34">
      <t>バアイ</t>
    </rPh>
    <phoneticPr fontId="3"/>
  </si>
  <si>
    <t>指定介護予防訪問看護ステーション</t>
    <rPh sb="0" eb="2">
      <t>シテイ</t>
    </rPh>
    <rPh sb="6" eb="8">
      <t>ホウモン</t>
    </rPh>
    <rPh sb="8" eb="10">
      <t>カンゴ</t>
    </rPh>
    <phoneticPr fontId="3"/>
  </si>
  <si>
    <t>正看比率が20%未満の場合</t>
    <rPh sb="0" eb="1">
      <t>セイ</t>
    </rPh>
    <rPh sb="1" eb="2">
      <t>ミ</t>
    </rPh>
    <rPh sb="2" eb="4">
      <t>ヒリツ</t>
    </rPh>
    <phoneticPr fontId="3"/>
  </si>
  <si>
    <t>車いす</t>
  </si>
  <si>
    <t>1月につき</t>
  </si>
  <si>
    <t>車いす付属品</t>
  </si>
  <si>
    <t>特殊寝台</t>
  </si>
  <si>
    <t>予単独短期生活Ⅱ１</t>
  </si>
  <si>
    <t>予単独短期生活Ⅱ１・夜</t>
  </si>
  <si>
    <t>予単独短期生活Ⅱ２</t>
  </si>
  <si>
    <t>予単独短期生活Ⅱ２・夜</t>
  </si>
  <si>
    <t>予併設短期生活Ⅰ１</t>
  </si>
  <si>
    <t>予併設短期生活Ⅰ１・夜</t>
  </si>
  <si>
    <t>予併設短期生活Ⅰ２</t>
  </si>
  <si>
    <t>予併設短期生活Ⅰ２・夜</t>
  </si>
  <si>
    <t>予併設短期生活Ⅱ１</t>
  </si>
  <si>
    <t>予併設短期生活Ⅱ１・夜</t>
  </si>
  <si>
    <t>予併設短期生活Ⅱ２</t>
  </si>
  <si>
    <t>予併設短期生活Ⅱ２・夜</t>
  </si>
  <si>
    <t>予短期生活療養食加算</t>
    <rPh sb="3" eb="5">
      <t>セイカツ</t>
    </rPh>
    <rPh sb="5" eb="7">
      <t>リョウヨウ</t>
    </rPh>
    <rPh sb="7" eb="8">
      <t>ショク</t>
    </rPh>
    <rPh sb="8" eb="10">
      <t>カサン</t>
    </rPh>
    <phoneticPr fontId="3"/>
  </si>
  <si>
    <t>予単独短期Ⅰ１・超</t>
  </si>
  <si>
    <t>予単独短期Ⅱ１・夜・超</t>
  </si>
  <si>
    <t>予単独短期Ⅱ２・超</t>
  </si>
  <si>
    <t>予単独短期Ⅱ２・夜・超</t>
  </si>
  <si>
    <t>予併設短期Ⅰ１・超</t>
  </si>
  <si>
    <t>予併設短期Ⅰ１・夜・超</t>
  </si>
  <si>
    <t>予併設短期Ⅰ２・超</t>
  </si>
  <si>
    <t>日割計算の場合</t>
    <rPh sb="0" eb="2">
      <t>ヒワリ</t>
    </rPh>
    <rPh sb="2" eb="4">
      <t>ケイサン</t>
    </rPh>
    <rPh sb="5" eb="7">
      <t>バアイ</t>
    </rPh>
    <phoneticPr fontId="3"/>
  </si>
  <si>
    <t>日</t>
    <rPh sb="0" eb="1">
      <t>ニチ</t>
    </rPh>
    <phoneticPr fontId="3"/>
  </si>
  <si>
    <t>予防外部訪問介護Ⅰ・日割</t>
    <rPh sb="0" eb="2">
      <t>ヨボウ</t>
    </rPh>
    <rPh sb="2" eb="4">
      <t>ガイブ</t>
    </rPh>
    <rPh sb="4" eb="6">
      <t>ホウモン</t>
    </rPh>
    <rPh sb="6" eb="8">
      <t>カイゴ</t>
    </rPh>
    <rPh sb="10" eb="12">
      <t>ヒワリ</t>
    </rPh>
    <phoneticPr fontId="3"/>
  </si>
  <si>
    <t>予老短若年性認知症受入加算</t>
    <rPh sb="3" eb="6">
      <t>ジャクネンセイ</t>
    </rPh>
    <rPh sb="6" eb="9">
      <t>ニンチショウ</t>
    </rPh>
    <rPh sb="9" eb="11">
      <t>ウケイレ</t>
    </rPh>
    <rPh sb="11" eb="13">
      <t>カサン</t>
    </rPh>
    <phoneticPr fontId="3"/>
  </si>
  <si>
    <t>予防通所リハ栄養改善加算</t>
    <rPh sb="2" eb="4">
      <t>ツウショ</t>
    </rPh>
    <rPh sb="6" eb="8">
      <t>エイヨウ</t>
    </rPh>
    <rPh sb="8" eb="10">
      <t>カイゼン</t>
    </rPh>
    <rPh sb="10" eb="12">
      <t>カサン</t>
    </rPh>
    <phoneticPr fontId="3"/>
  </si>
  <si>
    <t>看護・介護職員が欠員の場合</t>
  </si>
  <si>
    <t>　要支援１</t>
    <rPh sb="1" eb="2">
      <t>ヨウ</t>
    </rPh>
    <rPh sb="2" eb="4">
      <t>シエン</t>
    </rPh>
    <phoneticPr fontId="3"/>
  </si>
  <si>
    <t>　要支援２</t>
    <rPh sb="1" eb="2">
      <t>ヨウ</t>
    </rPh>
    <rPh sb="2" eb="4">
      <t>シエン</t>
    </rPh>
    <phoneticPr fontId="3"/>
  </si>
  <si>
    <t>イ 介護予防特定施設入居者生活介護費</t>
    <rPh sb="2" eb="4">
      <t>カイゴ</t>
    </rPh>
    <rPh sb="4" eb="6">
      <t>ヨボウ</t>
    </rPh>
    <rPh sb="6" eb="8">
      <t>トクテイ</t>
    </rPh>
    <phoneticPr fontId="3"/>
  </si>
  <si>
    <t>予防特定施設生活１・人欠</t>
    <rPh sb="10" eb="11">
      <t>ジン</t>
    </rPh>
    <rPh sb="11" eb="12">
      <t>ケツ</t>
    </rPh>
    <phoneticPr fontId="3"/>
  </si>
  <si>
    <t>予防短期療養ユニット型個室</t>
    <rPh sb="10" eb="11">
      <t>カタ</t>
    </rPh>
    <rPh sb="11" eb="13">
      <t>コシツ</t>
    </rPh>
    <phoneticPr fontId="3"/>
  </si>
  <si>
    <t>予防医師居宅療養Ⅰ１</t>
    <rPh sb="4" eb="6">
      <t>キョタク</t>
    </rPh>
    <rPh sb="6" eb="8">
      <t>リョウヨウ</t>
    </rPh>
    <phoneticPr fontId="3"/>
  </si>
  <si>
    <t>予防医師居宅療養Ⅰ２</t>
    <rPh sb="4" eb="6">
      <t>キョタク</t>
    </rPh>
    <rPh sb="6" eb="8">
      <t>リョウヨウ</t>
    </rPh>
    <phoneticPr fontId="3"/>
  </si>
  <si>
    <t>予防医師居宅療養Ⅱ１</t>
    <rPh sb="4" eb="6">
      <t>キョタク</t>
    </rPh>
    <rPh sb="6" eb="8">
      <t>リョウヨウ</t>
    </rPh>
    <phoneticPr fontId="3"/>
  </si>
  <si>
    <t>予防医師居宅療養Ⅱ２</t>
    <rPh sb="4" eb="6">
      <t>キョタク</t>
    </rPh>
    <rPh sb="6" eb="8">
      <t>リョウヨウ</t>
    </rPh>
    <phoneticPr fontId="3"/>
  </si>
  <si>
    <t>予防歯科医師居宅療養Ⅰ</t>
    <rPh sb="6" eb="8">
      <t>キョタク</t>
    </rPh>
    <rPh sb="8" eb="10">
      <t>リョウヨウ</t>
    </rPh>
    <phoneticPr fontId="3"/>
  </si>
  <si>
    <t>予防歯科医師居宅療養Ⅱ</t>
    <rPh sb="2" eb="4">
      <t>シカ</t>
    </rPh>
    <rPh sb="4" eb="6">
      <t>イシ</t>
    </rPh>
    <rPh sb="6" eb="8">
      <t>キョタク</t>
    </rPh>
    <rPh sb="8" eb="10">
      <t>リョウヨウ</t>
    </rPh>
    <phoneticPr fontId="3"/>
  </si>
  <si>
    <t>ａ　介護老人保健施設介護予防短期入所療養介護費（ⅰ）
＜従来型個室＞
【療養型】</t>
    <rPh sb="2" eb="4">
      <t>カイゴ</t>
    </rPh>
    <rPh sb="4" eb="6">
      <t>ロウジンホケン</t>
    </rPh>
    <rPh sb="10" eb="12">
      <t>カイゴ</t>
    </rPh>
    <rPh sb="12" eb="14">
      <t>ヨボウ</t>
    </rPh>
    <rPh sb="36" eb="38">
      <t>リョウヨウ</t>
    </rPh>
    <phoneticPr fontId="3"/>
  </si>
  <si>
    <t>ａ　介護老人保健施設介護予防短期入所療養介護費（ⅰ）
＜従来型個室＞
【療養型】</t>
    <rPh sb="2" eb="4">
      <t>カイゴ</t>
    </rPh>
    <rPh sb="4" eb="6">
      <t>ロウジンホケン</t>
    </rPh>
    <rPh sb="10" eb="12">
      <t>カイゴ</t>
    </rPh>
    <rPh sb="12" eb="14">
      <t>ヨボウ</t>
    </rPh>
    <phoneticPr fontId="3"/>
  </si>
  <si>
    <t>ロユニ ッ ト型介護予防短期入所生活介護費</t>
    <rPh sb="7" eb="8">
      <t>カタ</t>
    </rPh>
    <rPh sb="8" eb="10">
      <t>カイゴ</t>
    </rPh>
    <rPh sb="10" eb="12">
      <t>ヨボウ</t>
    </rPh>
    <rPh sb="12" eb="14">
      <t>タンキ</t>
    </rPh>
    <rPh sb="14" eb="16">
      <t>ニュウショ</t>
    </rPh>
    <rPh sb="16" eb="18">
      <t>セイカツ</t>
    </rPh>
    <rPh sb="18" eb="20">
      <t>カイゴ</t>
    </rPh>
    <rPh sb="20" eb="21">
      <t>ヒ</t>
    </rPh>
    <phoneticPr fontId="3"/>
  </si>
  <si>
    <t>片道につき</t>
    <rPh sb="0" eb="2">
      <t>カタミチ</t>
    </rPh>
    <phoneticPr fontId="3"/>
  </si>
  <si>
    <t>１日につき</t>
    <rPh sb="1" eb="2">
      <t>ニチ</t>
    </rPh>
    <phoneticPr fontId="3"/>
  </si>
  <si>
    <t>予老短サービス提供体制加算Ⅲ</t>
    <rPh sb="7" eb="9">
      <t>テイキョウ</t>
    </rPh>
    <rPh sb="9" eb="11">
      <t>タイセイ</t>
    </rPh>
    <rPh sb="11" eb="13">
      <t>カサン</t>
    </rPh>
    <phoneticPr fontId="3"/>
  </si>
  <si>
    <t>予診療所短期Ⅰⅰ２</t>
  </si>
  <si>
    <t>予診療所短期Ⅱⅰ１</t>
  </si>
  <si>
    <t>予防通所リハ中山間地域等加算日割</t>
    <rPh sb="2" eb="4">
      <t>ツウショ</t>
    </rPh>
    <rPh sb="6" eb="7">
      <t>チュウ</t>
    </rPh>
    <rPh sb="7" eb="9">
      <t>ヤマアイ</t>
    </rPh>
    <rPh sb="9" eb="12">
      <t>チイキナド</t>
    </rPh>
    <rPh sb="12" eb="14">
      <t>カサン</t>
    </rPh>
    <phoneticPr fontId="3"/>
  </si>
  <si>
    <t>予病院経短Ⅱⅰ１・夜減・定超</t>
  </si>
  <si>
    <t>予防外部床ずれ防止用具貸与</t>
    <rPh sb="4" eb="5">
      <t>トコ</t>
    </rPh>
    <rPh sb="7" eb="9">
      <t>ボウシ</t>
    </rPh>
    <rPh sb="9" eb="11">
      <t>ヨウグ</t>
    </rPh>
    <phoneticPr fontId="3"/>
  </si>
  <si>
    <t>予防外部体位変換器貸与</t>
  </si>
  <si>
    <t>予防外部手すり貸与</t>
  </si>
  <si>
    <t>予防外部スロープ貸与</t>
  </si>
  <si>
    <t>予防外部歩行器貸与</t>
  </si>
  <si>
    <t>予防外部歩行補助つえ貸与</t>
  </si>
  <si>
    <t>予防外部徘徊感知機器貸与</t>
  </si>
  <si>
    <t>予防外部移動用リフト貸与</t>
  </si>
  <si>
    <t>Ⅲ　特定入所者介護予防サービス費サービスコード</t>
    <rPh sb="2" eb="4">
      <t>トクテイ</t>
    </rPh>
    <rPh sb="4" eb="7">
      <t>ニュウショシャ</t>
    </rPh>
    <rPh sb="7" eb="9">
      <t>カイゴ</t>
    </rPh>
    <rPh sb="9" eb="11">
      <t>ヨボウ</t>
    </rPh>
    <rPh sb="15" eb="16">
      <t>ヒ</t>
    </rPh>
    <phoneticPr fontId="3"/>
  </si>
  <si>
    <t>定員超過の場合</t>
    <rPh sb="0" eb="2">
      <t>テイイン</t>
    </rPh>
    <rPh sb="2" eb="4">
      <t>チョウカ</t>
    </rPh>
    <rPh sb="5" eb="7">
      <t>バアイ</t>
    </rPh>
    <phoneticPr fontId="3"/>
  </si>
  <si>
    <t>予防通所リハ中山間地域等提供加算</t>
    <rPh sb="2" eb="4">
      <t>ツウショ</t>
    </rPh>
    <rPh sb="6" eb="7">
      <t>チュウ</t>
    </rPh>
    <rPh sb="7" eb="9">
      <t>ヤマアイ</t>
    </rPh>
    <rPh sb="9" eb="12">
      <t>チイキナド</t>
    </rPh>
    <rPh sb="12" eb="14">
      <t>テイキョウ</t>
    </rPh>
    <rPh sb="14" eb="16">
      <t>カサン</t>
    </rPh>
    <phoneticPr fontId="3"/>
  </si>
  <si>
    <t>予防通所リハ若年性認知症受入加算</t>
    <rPh sb="2" eb="3">
      <t>ツウ</t>
    </rPh>
    <rPh sb="3" eb="4">
      <t>ショ</t>
    </rPh>
    <rPh sb="6" eb="8">
      <t>ジャクネン</t>
    </rPh>
    <rPh sb="8" eb="9">
      <t>セイ</t>
    </rPh>
    <rPh sb="9" eb="11">
      <t>ニンチ</t>
    </rPh>
    <rPh sb="11" eb="12">
      <t>ショウ</t>
    </rPh>
    <rPh sb="12" eb="14">
      <t>ウケイレ</t>
    </rPh>
    <rPh sb="14" eb="16">
      <t>カサン</t>
    </rPh>
    <phoneticPr fontId="3"/>
  </si>
  <si>
    <t>予防通所リハビリ１１・日割</t>
    <rPh sb="11" eb="13">
      <t>ヒワリ</t>
    </rPh>
    <phoneticPr fontId="3"/>
  </si>
  <si>
    <t>予防通所リハビリ１２・日割</t>
    <rPh sb="11" eb="13">
      <t>ヒワリ</t>
    </rPh>
    <phoneticPr fontId="3"/>
  </si>
  <si>
    <t>予防通所リハビリ１１・定超・日割</t>
    <rPh sb="14" eb="16">
      <t>ヒワリ</t>
    </rPh>
    <phoneticPr fontId="3"/>
  </si>
  <si>
    <t>予防通所リハビリ１２・定超・日割</t>
    <rPh sb="14" eb="16">
      <t>ヒワリ</t>
    </rPh>
    <phoneticPr fontId="3"/>
  </si>
  <si>
    <t>予防通所リハビリ１１・人欠・日割</t>
    <rPh sb="14" eb="16">
      <t>ヒワリ</t>
    </rPh>
    <phoneticPr fontId="3"/>
  </si>
  <si>
    <t>予防通所リハビリ１２・人欠・日割</t>
    <rPh sb="14" eb="16">
      <t>ヒワリ</t>
    </rPh>
    <phoneticPr fontId="3"/>
  </si>
  <si>
    <t>予防通所リハビリ２１・日割</t>
    <rPh sb="11" eb="13">
      <t>ヒワリ</t>
    </rPh>
    <phoneticPr fontId="3"/>
  </si>
  <si>
    <t>予防通所リハビリ２２・日割</t>
    <rPh sb="11" eb="13">
      <t>ヒワリ</t>
    </rPh>
    <phoneticPr fontId="3"/>
  </si>
  <si>
    <t>予防通所リハビリ２１・定超・日割</t>
    <rPh sb="14" eb="16">
      <t>ヒワリ</t>
    </rPh>
    <phoneticPr fontId="3"/>
  </si>
  <si>
    <t>予防通所リハビリ２２・定超・日割</t>
    <rPh sb="14" eb="16">
      <t>ヒワリ</t>
    </rPh>
    <phoneticPr fontId="3"/>
  </si>
  <si>
    <t>予防通所リハビリ２１・人欠・日割</t>
    <rPh sb="14" eb="16">
      <t>ヒワリ</t>
    </rPh>
    <phoneticPr fontId="3"/>
  </si>
  <si>
    <t>予防通所リハビリ２２・人欠・日割</t>
    <rPh sb="14" eb="16">
      <t>ヒワリ</t>
    </rPh>
    <phoneticPr fontId="3"/>
  </si>
  <si>
    <t>予防外部通所リハ１１</t>
    <rPh sb="0" eb="2">
      <t>ヨボウ</t>
    </rPh>
    <rPh sb="2" eb="4">
      <t>ガイブ</t>
    </rPh>
    <phoneticPr fontId="3"/>
  </si>
  <si>
    <t>予防外部通所リハ１２</t>
    <rPh sb="0" eb="2">
      <t>ヨボウ</t>
    </rPh>
    <rPh sb="2" eb="4">
      <t>ガイブ</t>
    </rPh>
    <phoneticPr fontId="3"/>
  </si>
  <si>
    <t>予防外部通所リハ１１・日割</t>
    <rPh sb="0" eb="2">
      <t>ヨボウ</t>
    </rPh>
    <rPh sb="2" eb="4">
      <t>ガイブ</t>
    </rPh>
    <rPh sb="11" eb="13">
      <t>ヒワリ</t>
    </rPh>
    <phoneticPr fontId="3"/>
  </si>
  <si>
    <t>予防外部通所リハ１２・日割</t>
    <rPh sb="0" eb="2">
      <t>ヨボウ</t>
    </rPh>
    <rPh sb="2" eb="4">
      <t>ガイブ</t>
    </rPh>
    <rPh sb="11" eb="13">
      <t>ヒワリ</t>
    </rPh>
    <phoneticPr fontId="3"/>
  </si>
  <si>
    <t>予防外部通所リハ２１</t>
    <rPh sb="0" eb="2">
      <t>ヨボウ</t>
    </rPh>
    <rPh sb="2" eb="4">
      <t>ガイブ</t>
    </rPh>
    <phoneticPr fontId="3"/>
  </si>
  <si>
    <t>予防外部通所リハ２２</t>
    <rPh sb="0" eb="2">
      <t>ヨボウ</t>
    </rPh>
    <rPh sb="2" eb="4">
      <t>ガイブ</t>
    </rPh>
    <phoneticPr fontId="3"/>
  </si>
  <si>
    <t>予防外部通所リハ２１・日割</t>
    <rPh sb="0" eb="2">
      <t>ヨボウ</t>
    </rPh>
    <rPh sb="2" eb="4">
      <t>ガイブ</t>
    </rPh>
    <rPh sb="11" eb="13">
      <t>ヒワリ</t>
    </rPh>
    <phoneticPr fontId="3"/>
  </si>
  <si>
    <t>病院又は診療所の場合</t>
    <rPh sb="0" eb="2">
      <t>ビョウイン</t>
    </rPh>
    <rPh sb="2" eb="3">
      <t>マタ</t>
    </rPh>
    <rPh sb="4" eb="7">
      <t>シンリョウジョ</t>
    </rPh>
    <rPh sb="8" eb="10">
      <t>バアイ</t>
    </rPh>
    <phoneticPr fontId="3"/>
  </si>
  <si>
    <t>予防通所リハビリ１１</t>
    <phoneticPr fontId="3"/>
  </si>
  <si>
    <t>病院又は診療所の場合</t>
    <rPh sb="0" eb="2">
      <t>ビョウイン</t>
    </rPh>
    <rPh sb="2" eb="3">
      <t>マタ</t>
    </rPh>
    <rPh sb="4" eb="6">
      <t>シンリョウ</t>
    </rPh>
    <rPh sb="6" eb="7">
      <t>ショ</t>
    </rPh>
    <rPh sb="8" eb="10">
      <t>バアイ</t>
    </rPh>
    <phoneticPr fontId="3"/>
  </si>
  <si>
    <t>予防外部訪問リハ２</t>
    <rPh sb="0" eb="2">
      <t>ヨボウ</t>
    </rPh>
    <rPh sb="2" eb="4">
      <t>ガイブ</t>
    </rPh>
    <rPh sb="4" eb="6">
      <t>ホウモン</t>
    </rPh>
    <phoneticPr fontId="3"/>
  </si>
  <si>
    <t>予防外部通所介護１</t>
    <rPh sb="0" eb="2">
      <t>ヨボウ</t>
    </rPh>
    <rPh sb="2" eb="4">
      <t>ガイブ</t>
    </rPh>
    <rPh sb="4" eb="6">
      <t>ツウショ</t>
    </rPh>
    <rPh sb="6" eb="8">
      <t>カイゴ</t>
    </rPh>
    <phoneticPr fontId="3"/>
  </si>
  <si>
    <t>予防薬剤師居宅療養Ⅰ２</t>
    <rPh sb="0" eb="2">
      <t>ヨボウ</t>
    </rPh>
    <phoneticPr fontId="3"/>
  </si>
  <si>
    <t>予防薬剤師居宅療養Ⅰ２・特薬</t>
    <rPh sb="0" eb="2">
      <t>ヨボウ</t>
    </rPh>
    <phoneticPr fontId="3"/>
  </si>
  <si>
    <t>予病院療養短期Ⅰⅱ２・夜減</t>
  </si>
  <si>
    <t>予病院療養短期Ⅱⅰ１</t>
  </si>
  <si>
    <t>実施地域において指定介護予防福祉用具貸与を行う場合に要する交通費に相当する額を当該事業所の所在地に適用される1単位の単価で除して得た単位数を個々の用具ごとに介護予防福祉用具貸与費の100分の100を限度に加算</t>
    <rPh sb="10" eb="12">
      <t>カイゴ</t>
    </rPh>
    <rPh sb="12" eb="14">
      <t>ヨボウ</t>
    </rPh>
    <phoneticPr fontId="3"/>
  </si>
  <si>
    <t>予病院療養短期Ⅲⅰ２・夜減</t>
  </si>
  <si>
    <t>予病院療養短期Ⅲⅱ１</t>
  </si>
  <si>
    <t>予病院療養短期Ⅲⅱ１・夜減</t>
  </si>
  <si>
    <t>予病院療養短期Ⅲⅱ２</t>
  </si>
  <si>
    <t>予病院療養短期Ⅲⅱ２・夜減</t>
  </si>
  <si>
    <t>予病院療養医師配置減算</t>
    <rPh sb="5" eb="7">
      <t>イシ</t>
    </rPh>
    <rPh sb="7" eb="9">
      <t>ハイチ</t>
    </rPh>
    <rPh sb="9" eb="11">
      <t>ゲンサン</t>
    </rPh>
    <phoneticPr fontId="3"/>
  </si>
  <si>
    <t>予病院療養短期送迎加算</t>
    <rPh sb="5" eb="7">
      <t>タンキ</t>
    </rPh>
    <rPh sb="7" eb="9">
      <t>ソウゲイ</t>
    </rPh>
    <rPh sb="9" eb="11">
      <t>カサン</t>
    </rPh>
    <phoneticPr fontId="3"/>
  </si>
  <si>
    <t>予病院療養短期療養食加算</t>
    <rPh sb="5" eb="7">
      <t>タンキ</t>
    </rPh>
    <rPh sb="7" eb="9">
      <t>リョウヨウ</t>
    </rPh>
    <rPh sb="9" eb="10">
      <t>ショク</t>
    </rPh>
    <rPh sb="10" eb="12">
      <t>カサン</t>
    </rPh>
    <phoneticPr fontId="3"/>
  </si>
  <si>
    <t>予訪看Ⅱ４・長</t>
    <rPh sb="6" eb="7">
      <t>チョウ</t>
    </rPh>
    <phoneticPr fontId="3"/>
  </si>
  <si>
    <t>予訪看Ⅱ４・夜・長</t>
  </si>
  <si>
    <t>予訪看Ⅱ４・深・長</t>
  </si>
  <si>
    <t xml:space="preserve">
ロ病院又は診療所</t>
    <rPh sb="2" eb="4">
      <t>ビョウイン</t>
    </rPh>
    <rPh sb="4" eb="5">
      <t>マタ</t>
    </rPh>
    <rPh sb="6" eb="9">
      <t>シンリョウショ</t>
    </rPh>
    <phoneticPr fontId="3"/>
  </si>
  <si>
    <t>医療機関</t>
    <rPh sb="0" eb="4">
      <t>イリョウキカン</t>
    </rPh>
    <phoneticPr fontId="3"/>
  </si>
  <si>
    <t>特別管理加算</t>
    <rPh sb="0" eb="2">
      <t>トクベツ</t>
    </rPh>
    <rPh sb="2" eb="4">
      <t>カンリ</t>
    </rPh>
    <rPh sb="4" eb="6">
      <t>カサン</t>
    </rPh>
    <phoneticPr fontId="3"/>
  </si>
  <si>
    <t>項目</t>
    <rPh sb="0" eb="2">
      <t>コウモク</t>
    </rPh>
    <phoneticPr fontId="3"/>
  </si>
  <si>
    <t>1回につき</t>
    <rPh sb="0" eb="2">
      <t>１カイ</t>
    </rPh>
    <phoneticPr fontId="3"/>
  </si>
  <si>
    <t>単位</t>
    <rPh sb="0" eb="2">
      <t>タンイ</t>
    </rPh>
    <phoneticPr fontId="3"/>
  </si>
  <si>
    <t>深夜の場合</t>
    <rPh sb="0" eb="2">
      <t>シンヤ</t>
    </rPh>
    <rPh sb="3" eb="5">
      <t>バアイ</t>
    </rPh>
    <phoneticPr fontId="3"/>
  </si>
  <si>
    <t>1月につき</t>
    <rPh sb="1" eb="2">
      <t>ツキ</t>
    </rPh>
    <phoneticPr fontId="3"/>
  </si>
  <si>
    <t>単位加算</t>
    <rPh sb="2" eb="4">
      <t>カサン</t>
    </rPh>
    <phoneticPr fontId="3"/>
  </si>
  <si>
    <t>清拭又は部分浴のとき</t>
    <rPh sb="0" eb="2">
      <t>セイシキ</t>
    </rPh>
    <rPh sb="2" eb="3">
      <t>マタ</t>
    </rPh>
    <rPh sb="4" eb="6">
      <t>ブブン</t>
    </rPh>
    <rPh sb="6" eb="7">
      <t>ヨク</t>
    </rPh>
    <phoneticPr fontId="3"/>
  </si>
  <si>
    <t>准看護師の場合</t>
    <rPh sb="0" eb="1">
      <t>ジュン</t>
    </rPh>
    <rPh sb="1" eb="3">
      <t>カンゴ</t>
    </rPh>
    <rPh sb="3" eb="4">
      <t>シ</t>
    </rPh>
    <rPh sb="5" eb="7">
      <t>バアイ</t>
    </rPh>
    <phoneticPr fontId="3"/>
  </si>
  <si>
    <t>予病院療短Ⅲⅱ１・夜減・欠５</t>
  </si>
  <si>
    <t>予病院療短Ⅲⅱ２・欠５</t>
  </si>
  <si>
    <t>予病院療短Ⅲⅱ２・夜減・欠５</t>
  </si>
  <si>
    <t>予防外部訪問介護Ⅰ</t>
    <rPh sb="0" eb="2">
      <t>ヨボウ</t>
    </rPh>
    <rPh sb="2" eb="4">
      <t>ガイブ</t>
    </rPh>
    <rPh sb="4" eb="6">
      <t>ホウモン</t>
    </rPh>
    <rPh sb="6" eb="8">
      <t>カイゴ</t>
    </rPh>
    <phoneticPr fontId="3"/>
  </si>
  <si>
    <t>イ 介護予防訪問リハビリテーション費</t>
    <rPh sb="2" eb="4">
      <t>カイゴ</t>
    </rPh>
    <rPh sb="4" eb="6">
      <t>ヨボウ</t>
    </rPh>
    <phoneticPr fontId="3"/>
  </si>
  <si>
    <t>(2)30分未満</t>
    <rPh sb="5" eb="6">
      <t>プン</t>
    </rPh>
    <rPh sb="6" eb="8">
      <t>ミマン</t>
    </rPh>
    <phoneticPr fontId="3"/>
  </si>
  <si>
    <t>(3)30分以上1時間未満</t>
    <rPh sb="5" eb="6">
      <t>プン</t>
    </rPh>
    <rPh sb="6" eb="8">
      <t>イジョウ</t>
    </rPh>
    <rPh sb="9" eb="11">
      <t>ジカン</t>
    </rPh>
    <rPh sb="11" eb="13">
      <t>ミマン</t>
    </rPh>
    <phoneticPr fontId="3"/>
  </si>
  <si>
    <t>(4)1時間以上1時間30分未満</t>
    <rPh sb="4" eb="8">
      <t>ジカンイジョウ</t>
    </rPh>
    <rPh sb="9" eb="11">
      <t>ジカン</t>
    </rPh>
    <rPh sb="13" eb="14">
      <t>プン</t>
    </rPh>
    <rPh sb="14" eb="16">
      <t>ミマン</t>
    </rPh>
    <phoneticPr fontId="3"/>
  </si>
  <si>
    <t>予防外部通所リハ２２・日割</t>
    <rPh sb="0" eb="2">
      <t>ヨボウ</t>
    </rPh>
    <rPh sb="2" eb="4">
      <t>ガイブ</t>
    </rPh>
    <rPh sb="11" eb="13">
      <t>ヒワリ</t>
    </rPh>
    <phoneticPr fontId="3"/>
  </si>
  <si>
    <t>介護予防
通所リハビリテーション費</t>
    <rPh sb="0" eb="2">
      <t>カイゴ</t>
    </rPh>
    <rPh sb="2" eb="4">
      <t>ヨボウ</t>
    </rPh>
    <rPh sb="5" eb="7">
      <t>ツウショ</t>
    </rPh>
    <rPh sb="16" eb="17">
      <t>ヒ</t>
    </rPh>
    <phoneticPr fontId="3"/>
  </si>
  <si>
    <t>予病院経短Ⅱⅰ２・定超</t>
    <rPh sb="9" eb="10">
      <t>テイ</t>
    </rPh>
    <rPh sb="10" eb="11">
      <t>チョウ</t>
    </rPh>
    <phoneticPr fontId="3"/>
  </si>
  <si>
    <t>予病院経短Ⅱⅰ２・夜減・定超</t>
  </si>
  <si>
    <t>予病院経短Ⅱⅱ１・定超</t>
    <rPh sb="9" eb="10">
      <t>テイ</t>
    </rPh>
    <rPh sb="10" eb="11">
      <t>チョウ</t>
    </rPh>
    <phoneticPr fontId="3"/>
  </si>
  <si>
    <t>予病院経短Ⅱⅱ１・夜減・定超</t>
  </si>
  <si>
    <t>予病院経短Ⅱⅱ２・定超</t>
    <rPh sb="9" eb="10">
      <t>テイ</t>
    </rPh>
    <rPh sb="10" eb="11">
      <t>チョウ</t>
    </rPh>
    <phoneticPr fontId="3"/>
  </si>
  <si>
    <t>予病院経短Ⅱⅱ２・夜減・定超</t>
  </si>
  <si>
    <t>予病院経短Ⅱⅰ１・欠１</t>
  </si>
  <si>
    <t>予病院療短Ⅲⅱ２・欠１</t>
    <rPh sb="9" eb="10">
      <t>ケツ</t>
    </rPh>
    <phoneticPr fontId="3"/>
  </si>
  <si>
    <t>正看比率が20%未満の場合</t>
    <rPh sb="0" eb="1">
      <t>セイ</t>
    </rPh>
    <rPh sb="1" eb="2">
      <t>ミ</t>
    </rPh>
    <rPh sb="2" eb="4">
      <t>ヒリツ</t>
    </rPh>
    <rPh sb="8" eb="10">
      <t>ミマン</t>
    </rPh>
    <rPh sb="11" eb="13">
      <t>バアイ</t>
    </rPh>
    <phoneticPr fontId="3"/>
  </si>
  <si>
    <t>(1)介護予防居宅療養管理指導費（Ⅰ）</t>
    <rPh sb="3" eb="5">
      <t>カイゴ</t>
    </rPh>
    <rPh sb="5" eb="7">
      <t>ヨボウ</t>
    </rPh>
    <rPh sb="7" eb="9">
      <t>キョタク</t>
    </rPh>
    <rPh sb="9" eb="11">
      <t>リョウヨウ</t>
    </rPh>
    <rPh sb="11" eb="13">
      <t>カンリ</t>
    </rPh>
    <rPh sb="13" eb="15">
      <t>シドウ</t>
    </rPh>
    <rPh sb="15" eb="16">
      <t>ヒ</t>
    </rPh>
    <phoneticPr fontId="3"/>
  </si>
  <si>
    <t>(2)介護予防居宅療養管理指導費（Ⅱ）（在宅時医学総合管理料等を算定する場合）</t>
    <rPh sb="7" eb="9">
      <t>キョタク</t>
    </rPh>
    <rPh sb="9" eb="11">
      <t>リョウヨウ</t>
    </rPh>
    <rPh sb="11" eb="13">
      <t>カンリ</t>
    </rPh>
    <rPh sb="13" eb="15">
      <t>シドウ</t>
    </rPh>
    <rPh sb="15" eb="16">
      <t>ヒ</t>
    </rPh>
    <phoneticPr fontId="3"/>
  </si>
  <si>
    <t>予病院療短Ⅲⅰ１・夜減・欠３</t>
  </si>
  <si>
    <t>予病院療短Ⅲⅰ２・欠３</t>
  </si>
  <si>
    <t>予病院療短Ⅲⅰ２・夜減・欠３</t>
  </si>
  <si>
    <t>予病院療短Ⅲⅱ１・欠３</t>
  </si>
  <si>
    <t>看護・介護職員が欠員の場合</t>
    <rPh sb="0" eb="2">
      <t>カンゴ</t>
    </rPh>
    <rPh sb="3" eb="5">
      <t>カイゴ</t>
    </rPh>
    <rPh sb="5" eb="7">
      <t>ショクイン</t>
    </rPh>
    <rPh sb="8" eb="10">
      <t>ケツイン</t>
    </rPh>
    <rPh sb="11" eb="13">
      <t>バアイ</t>
    </rPh>
    <phoneticPr fontId="3"/>
  </si>
  <si>
    <t>予病院経過短期Ⅱⅰ１・夜減</t>
  </si>
  <si>
    <t>予病院経過短期Ⅱⅰ２</t>
  </si>
  <si>
    <t>予病院経過短期Ⅱⅰ２・夜減</t>
  </si>
  <si>
    <t>予病院経過短期Ⅱⅱ１</t>
  </si>
  <si>
    <t>予病院経過短期Ⅱⅱ１・夜減</t>
  </si>
  <si>
    <t>予病院経過短期Ⅱⅱ２</t>
  </si>
  <si>
    <t>予病院経過短期Ⅱⅱ２・夜減</t>
  </si>
  <si>
    <t>予病院経短Ⅰⅰ１・定超</t>
    <rPh sb="9" eb="10">
      <t>テイ</t>
    </rPh>
    <rPh sb="10" eb="11">
      <t>チョウ</t>
    </rPh>
    <phoneticPr fontId="3"/>
  </si>
  <si>
    <t>介護・看護職員が欠員の場合</t>
    <rPh sb="0" eb="2">
      <t>カイゴ</t>
    </rPh>
    <rPh sb="3" eb="5">
      <t>カンゴ</t>
    </rPh>
    <rPh sb="5" eb="7">
      <t>ショクイン</t>
    </rPh>
    <rPh sb="8" eb="10">
      <t>ケツイン</t>
    </rPh>
    <rPh sb="11" eb="13">
      <t>バアイ</t>
    </rPh>
    <phoneticPr fontId="3"/>
  </si>
  <si>
    <t>×</t>
  </si>
  <si>
    <t>予病院経過短期Ⅰⅰ１</t>
  </si>
  <si>
    <t>予病院経過短期Ⅰⅰ１・夜減</t>
  </si>
  <si>
    <t>予病院経過短期Ⅰⅰ２</t>
  </si>
  <si>
    <t>合成</t>
    <phoneticPr fontId="3"/>
  </si>
  <si>
    <t>算定</t>
    <phoneticPr fontId="3"/>
  </si>
  <si>
    <t>予病院経短Ⅰⅰ１・夜減・欠４</t>
  </si>
  <si>
    <t>予病院経短Ⅰⅰ２・欠４</t>
  </si>
  <si>
    <t>予病院経短Ⅰⅰ２・夜減・欠４</t>
  </si>
  <si>
    <t>予病院経短Ⅰⅱ１・欠４</t>
  </si>
  <si>
    <t>予病院経短Ⅰⅱ１・夜減・欠４</t>
  </si>
  <si>
    <t>予病院経短Ⅰⅱ２・欠４</t>
  </si>
  <si>
    <t>予病院療養短期Ⅰⅰ１</t>
  </si>
  <si>
    <t>予病院療養短期Ⅰⅰ１・夜減</t>
  </si>
  <si>
    <t>予病院療養短期Ⅰⅰ２</t>
  </si>
  <si>
    <t>予病院療養短期Ⅰⅰ２・夜減</t>
  </si>
  <si>
    <t>予病院療養短期Ⅰⅱ１</t>
  </si>
  <si>
    <t>予病院療養短期Ⅰⅱ１・夜減</t>
  </si>
  <si>
    <t>予病院療養短期Ⅰⅱ２</t>
  </si>
  <si>
    <t>ユニットケア体制未整備減算</t>
    <rPh sb="6" eb="8">
      <t>タイセイ</t>
    </rPh>
    <rPh sb="8" eb="11">
      <t>ミセイビ</t>
    </rPh>
    <rPh sb="11" eb="13">
      <t>ゲンザン</t>
    </rPh>
    <phoneticPr fontId="3"/>
  </si>
  <si>
    <t>中山間地域等における小規模事業所加算</t>
    <rPh sb="0" eb="1">
      <t>ナカ</t>
    </rPh>
    <rPh sb="1" eb="3">
      <t>ヤマアイ</t>
    </rPh>
    <rPh sb="3" eb="6">
      <t>チイキナド</t>
    </rPh>
    <rPh sb="10" eb="13">
      <t>ショウキボ</t>
    </rPh>
    <rPh sb="13" eb="16">
      <t>ジギョウショ</t>
    </rPh>
    <rPh sb="16" eb="18">
      <t>カサン</t>
    </rPh>
    <phoneticPr fontId="3"/>
  </si>
  <si>
    <t>中山間地域等に居住する者へのサービス提供加算</t>
    <rPh sb="0" eb="1">
      <t>ナカ</t>
    </rPh>
    <rPh sb="1" eb="3">
      <t>ヤマアイ</t>
    </rPh>
    <rPh sb="3" eb="6">
      <t>チイキナド</t>
    </rPh>
    <rPh sb="7" eb="9">
      <t>キョジュウ</t>
    </rPh>
    <rPh sb="11" eb="12">
      <t>モノ</t>
    </rPh>
    <rPh sb="18" eb="20">
      <t>テイキョウ</t>
    </rPh>
    <rPh sb="20" eb="22">
      <t>カサン</t>
    </rPh>
    <phoneticPr fontId="3"/>
  </si>
  <si>
    <t>予診療所短期認知症緊急対応加算</t>
    <rPh sb="6" eb="8">
      <t>ニンチ</t>
    </rPh>
    <rPh sb="8" eb="9">
      <t>ショウ</t>
    </rPh>
    <rPh sb="9" eb="11">
      <t>キンキュウ</t>
    </rPh>
    <rPh sb="11" eb="13">
      <t>タイオウ</t>
    </rPh>
    <phoneticPr fontId="3"/>
  </si>
  <si>
    <t>医師、看護・介護職員、理学療法士・作業療法士又は言語聴覚士が欠員の場合</t>
    <rPh sb="30" eb="32">
      <t>ケツイン</t>
    </rPh>
    <rPh sb="33" eb="35">
      <t>バアイ</t>
    </rPh>
    <phoneticPr fontId="3"/>
  </si>
  <si>
    <t>医師、看護・介護職員、ＰＴ・ＯＴ
又はＳＴが欠員の場合</t>
    <rPh sb="3" eb="5">
      <t>カンゴ</t>
    </rPh>
    <rPh sb="6" eb="8">
      <t>カイゴ</t>
    </rPh>
    <rPh sb="8" eb="10">
      <t>ショクイン</t>
    </rPh>
    <rPh sb="22" eb="24">
      <t>ケツイン</t>
    </rPh>
    <rPh sb="25" eb="27">
      <t>バアイ</t>
    </rPh>
    <phoneticPr fontId="3"/>
  </si>
  <si>
    <t>送迎を行う場合</t>
  </si>
  <si>
    <t>単位加算</t>
  </si>
  <si>
    <t>片道につき</t>
  </si>
  <si>
    <t>予診療所短期Ⅱⅰ２</t>
  </si>
  <si>
    <t>予診療所設備基準減算</t>
  </si>
  <si>
    <t>予診療所短期送迎加算</t>
    <rPh sb="4" eb="6">
      <t>タンキ</t>
    </rPh>
    <phoneticPr fontId="3"/>
  </si>
  <si>
    <t>予診療所短期療養食加算</t>
    <rPh sb="4" eb="6">
      <t>タンキ</t>
    </rPh>
    <rPh sb="6" eb="8">
      <t>リョウヨウ</t>
    </rPh>
    <rPh sb="8" eb="9">
      <t>ショク</t>
    </rPh>
    <rPh sb="9" eb="11">
      <t>カサン</t>
    </rPh>
    <phoneticPr fontId="3"/>
  </si>
  <si>
    <t>予診療所短期Ⅱⅰ１・定超</t>
  </si>
  <si>
    <t>予診療所短期Ⅱⅰ２・定超</t>
  </si>
  <si>
    <t>単位減算</t>
    <rPh sb="2" eb="4">
      <t>ゲンサン</t>
    </rPh>
    <phoneticPr fontId="3"/>
  </si>
  <si>
    <t>予防外部通所介護１・日割</t>
    <rPh sb="0" eb="2">
      <t>ヨボウ</t>
    </rPh>
    <rPh sb="2" eb="4">
      <t>ガイブ</t>
    </rPh>
    <rPh sb="4" eb="6">
      <t>ツウショ</t>
    </rPh>
    <rPh sb="6" eb="8">
      <t>カイゴ</t>
    </rPh>
    <rPh sb="10" eb="12">
      <t>ヒワリ</t>
    </rPh>
    <phoneticPr fontId="3"/>
  </si>
  <si>
    <t>予防外部通所介護２・日割</t>
    <rPh sb="0" eb="2">
      <t>ヨボウ</t>
    </rPh>
    <rPh sb="2" eb="4">
      <t>ガイブ</t>
    </rPh>
    <rPh sb="4" eb="6">
      <t>ツウショ</t>
    </rPh>
    <rPh sb="6" eb="8">
      <t>カイゴ</t>
    </rPh>
    <rPh sb="10" eb="12">
      <t>ヒワリ</t>
    </rPh>
    <phoneticPr fontId="3"/>
  </si>
  <si>
    <t>(1)20分未満</t>
    <rPh sb="5" eb="6">
      <t>プン</t>
    </rPh>
    <rPh sb="6" eb="8">
      <t>ミマン</t>
    </rPh>
    <phoneticPr fontId="3"/>
  </si>
  <si>
    <t>介護職員２人の場合</t>
    <rPh sb="0" eb="2">
      <t>カイゴ</t>
    </rPh>
    <rPh sb="2" eb="4">
      <t>ショクイン</t>
    </rPh>
    <rPh sb="5" eb="6">
      <t>ニン</t>
    </rPh>
    <rPh sb="7" eb="9">
      <t>バアイ</t>
    </rPh>
    <phoneticPr fontId="3"/>
  </si>
  <si>
    <t>予防訪問入浴</t>
    <rPh sb="0" eb="2">
      <t>ヨボウ</t>
    </rPh>
    <rPh sb="2" eb="4">
      <t>ホウモン</t>
    </rPh>
    <rPh sb="4" eb="6">
      <t>ニュウヨク</t>
    </rPh>
    <phoneticPr fontId="3"/>
  </si>
  <si>
    <t>予防訪問入浴・部分浴</t>
    <rPh sb="2" eb="4">
      <t>ホウモン</t>
    </rPh>
    <rPh sb="4" eb="6">
      <t>ニュウヨク</t>
    </rPh>
    <rPh sb="7" eb="10">
      <t>ブブンヨク</t>
    </rPh>
    <phoneticPr fontId="3"/>
  </si>
  <si>
    <t>予防特別地域訪問入浴介護加算</t>
    <rPh sb="2" eb="4">
      <t>トクベツ</t>
    </rPh>
    <rPh sb="4" eb="6">
      <t>チイキ</t>
    </rPh>
    <rPh sb="6" eb="8">
      <t>ホウモン</t>
    </rPh>
    <rPh sb="8" eb="10">
      <t>ニュウヨク</t>
    </rPh>
    <rPh sb="10" eb="12">
      <t>カイゴ</t>
    </rPh>
    <rPh sb="12" eb="14">
      <t>カサン</t>
    </rPh>
    <phoneticPr fontId="3"/>
  </si>
  <si>
    <t>予防短期生活多床室</t>
    <rPh sb="4" eb="6">
      <t>セイカツ</t>
    </rPh>
    <rPh sb="6" eb="7">
      <t>タ</t>
    </rPh>
    <rPh sb="7" eb="8">
      <t>ショウ</t>
    </rPh>
    <rPh sb="8" eb="9">
      <t>シツ</t>
    </rPh>
    <phoneticPr fontId="3"/>
  </si>
  <si>
    <t>多床室</t>
    <rPh sb="0" eb="1">
      <t>タ</t>
    </rPh>
    <rPh sb="1" eb="2">
      <t>ショウ</t>
    </rPh>
    <rPh sb="2" eb="3">
      <t>シツ</t>
    </rPh>
    <phoneticPr fontId="3"/>
  </si>
  <si>
    <t>予防短期老健食費</t>
    <rPh sb="4" eb="5">
      <t>ロウ</t>
    </rPh>
    <rPh sb="5" eb="6">
      <t>ケン</t>
    </rPh>
    <rPh sb="6" eb="8">
      <t>ショクヒ</t>
    </rPh>
    <phoneticPr fontId="3"/>
  </si>
  <si>
    <t>介護予防短期入所療養介護</t>
    <rPh sb="0" eb="2">
      <t>カイゴ</t>
    </rPh>
    <rPh sb="2" eb="4">
      <t>ヨボウ</t>
    </rPh>
    <rPh sb="4" eb="6">
      <t>タンキ</t>
    </rPh>
    <rPh sb="6" eb="8">
      <t>ニュウショ</t>
    </rPh>
    <rPh sb="8" eb="10">
      <t>リョウヨウ</t>
    </rPh>
    <rPh sb="10" eb="12">
      <t>カイゴ</t>
    </rPh>
    <phoneticPr fontId="3"/>
  </si>
  <si>
    <t>予防短期老健ユニット型個室</t>
    <rPh sb="4" eb="5">
      <t>ロウ</t>
    </rPh>
    <rPh sb="5" eb="6">
      <t>ケン</t>
    </rPh>
    <rPh sb="10" eb="11">
      <t>カタ</t>
    </rPh>
    <rPh sb="11" eb="13">
      <t>コシツ</t>
    </rPh>
    <phoneticPr fontId="3"/>
  </si>
  <si>
    <t>（介護老人保健施設）</t>
  </si>
  <si>
    <t>予防短期老健従来型個室</t>
    <rPh sb="4" eb="5">
      <t>ロウ</t>
    </rPh>
    <rPh sb="5" eb="6">
      <t>ケン</t>
    </rPh>
    <rPh sb="6" eb="8">
      <t>ジュウライ</t>
    </rPh>
    <rPh sb="8" eb="9">
      <t>カタ</t>
    </rPh>
    <rPh sb="9" eb="11">
      <t>コシツ</t>
    </rPh>
    <phoneticPr fontId="3"/>
  </si>
  <si>
    <t>予防短期療養食費</t>
    <rPh sb="6" eb="8">
      <t>ショクヒ</t>
    </rPh>
    <phoneticPr fontId="3"/>
  </si>
  <si>
    <t>介護予防
訪問看護</t>
    <rPh sb="0" eb="2">
      <t>カイゴ</t>
    </rPh>
    <rPh sb="2" eb="4">
      <t>ヨボウ</t>
    </rPh>
    <rPh sb="5" eb="7">
      <t>ホウモン</t>
    </rPh>
    <rPh sb="7" eb="9">
      <t>カンゴ</t>
    </rPh>
    <phoneticPr fontId="3"/>
  </si>
  <si>
    <t>契約期間が1月に満たない場合（日割計算用サービスコード）</t>
    <rPh sb="0" eb="2">
      <t>ケイヤク</t>
    </rPh>
    <rPh sb="2" eb="4">
      <t>キカン</t>
    </rPh>
    <rPh sb="6" eb="7">
      <t>ツキ</t>
    </rPh>
    <rPh sb="8" eb="9">
      <t>ミ</t>
    </rPh>
    <rPh sb="12" eb="14">
      <t>バアイ</t>
    </rPh>
    <rPh sb="15" eb="17">
      <t>ヒワリ</t>
    </rPh>
    <rPh sb="17" eb="19">
      <t>ケイサン</t>
    </rPh>
    <rPh sb="19" eb="20">
      <t>ヨウ</t>
    </rPh>
    <phoneticPr fontId="3"/>
  </si>
  <si>
    <t>予診療所短期若年性認知症受入加算</t>
    <rPh sb="6" eb="9">
      <t>ジャクネンセイ</t>
    </rPh>
    <rPh sb="9" eb="12">
      <t>ニンチショウ</t>
    </rPh>
    <rPh sb="12" eb="14">
      <t>ウケイレ</t>
    </rPh>
    <rPh sb="14" eb="16">
      <t>カサン</t>
    </rPh>
    <phoneticPr fontId="3"/>
  </si>
  <si>
    <t>夜勤の勤務条件に関する基準を満たさない場合</t>
    <rPh sb="0" eb="2">
      <t>ヤキン</t>
    </rPh>
    <phoneticPr fontId="3"/>
  </si>
  <si>
    <t>短期入所生活介護費</t>
    <rPh sb="0" eb="4">
      <t>タンキニュウショ</t>
    </rPh>
    <rPh sb="4" eb="8">
      <t>セイカツカイゴ</t>
    </rPh>
    <rPh sb="8" eb="9">
      <t>ヒ</t>
    </rPh>
    <phoneticPr fontId="3"/>
  </si>
  <si>
    <t>予防短期入所生活介護費</t>
    <rPh sb="2" eb="6">
      <t>タンキニュウショ</t>
    </rPh>
    <rPh sb="6" eb="10">
      <t>セイカツカイゴ</t>
    </rPh>
    <rPh sb="10" eb="11">
      <t>ヒ</t>
    </rPh>
    <phoneticPr fontId="3"/>
  </si>
  <si>
    <t>(1)単独型介護予防</t>
    <rPh sb="3" eb="5">
      <t>タンドク</t>
    </rPh>
    <rPh sb="5" eb="6">
      <t>カタ</t>
    </rPh>
    <rPh sb="6" eb="8">
      <t>カイゴ</t>
    </rPh>
    <rPh sb="8" eb="10">
      <t>ヨボウ</t>
    </rPh>
    <phoneticPr fontId="3"/>
  </si>
  <si>
    <t xml:space="preserve"> (2)併設型介護予防</t>
    <rPh sb="4" eb="7">
      <t>ヘイセツカタ</t>
    </rPh>
    <phoneticPr fontId="3"/>
  </si>
  <si>
    <t>(1)単独型ユニ　ッ　ト型介護</t>
    <rPh sb="3" eb="5">
      <t>タンドク</t>
    </rPh>
    <rPh sb="5" eb="6">
      <t>カタ</t>
    </rPh>
    <rPh sb="12" eb="13">
      <t>カタ</t>
    </rPh>
    <phoneticPr fontId="3"/>
  </si>
  <si>
    <t>(2)併設型介護予防</t>
    <rPh sb="3" eb="6">
      <t>ヘイセツカタ</t>
    </rPh>
    <phoneticPr fontId="3"/>
  </si>
  <si>
    <t>(2)併設型ユニ　ッ　ト型介護</t>
    <rPh sb="3" eb="5">
      <t>ヘイセツ</t>
    </rPh>
    <phoneticPr fontId="3"/>
  </si>
  <si>
    <t>予防短期入所生活介護費</t>
    <rPh sb="0" eb="2">
      <t>ヨボウ</t>
    </rPh>
    <rPh sb="2" eb="4">
      <t>タンキ</t>
    </rPh>
    <rPh sb="4" eb="6">
      <t>ニュウショ</t>
    </rPh>
    <rPh sb="6" eb="8">
      <t>セイカツ</t>
    </rPh>
    <rPh sb="8" eb="10">
      <t>カイゴ</t>
    </rPh>
    <rPh sb="10" eb="11">
      <t>ヒ</t>
    </rPh>
    <phoneticPr fontId="3"/>
  </si>
  <si>
    <t>予病院療短Ⅲⅰ２・欠１</t>
    <rPh sb="9" eb="10">
      <t>ケツ</t>
    </rPh>
    <phoneticPr fontId="3"/>
  </si>
  <si>
    <t>予病院療短Ⅲⅱ１・欠１</t>
    <rPh sb="9" eb="10">
      <t>ケツ</t>
    </rPh>
    <phoneticPr fontId="3"/>
  </si>
  <si>
    <t>イ 看護職員1人及び介護職員１人</t>
    <rPh sb="2" eb="4">
      <t>カンゴ</t>
    </rPh>
    <rPh sb="4" eb="6">
      <t>ショクイン</t>
    </rPh>
    <rPh sb="6" eb="8">
      <t>１ニン</t>
    </rPh>
    <rPh sb="8" eb="9">
      <t>オヨ</t>
    </rPh>
    <rPh sb="10" eb="12">
      <t>カイゴ</t>
    </rPh>
    <rPh sb="12" eb="14">
      <t>ショクイン</t>
    </rPh>
    <rPh sb="15" eb="16">
      <t>ニン</t>
    </rPh>
    <phoneticPr fontId="3"/>
  </si>
  <si>
    <t>指定介護予防訪問看護ステーションの場合</t>
    <rPh sb="0" eb="2">
      <t>シテイ</t>
    </rPh>
    <rPh sb="6" eb="8">
      <t>ホウモン</t>
    </rPh>
    <rPh sb="8" eb="10">
      <t>カンゴ</t>
    </rPh>
    <rPh sb="17" eb="19">
      <t>バアイ</t>
    </rPh>
    <phoneticPr fontId="3"/>
  </si>
  <si>
    <t>病院又は
診療所
の場合</t>
    <rPh sb="0" eb="2">
      <t>ビョウイン</t>
    </rPh>
    <rPh sb="2" eb="3">
      <t>マタ</t>
    </rPh>
    <rPh sb="5" eb="7">
      <t>シンリョウ</t>
    </rPh>
    <rPh sb="7" eb="8">
      <t>ショ</t>
    </rPh>
    <rPh sb="10" eb="12">
      <t>バアイ</t>
    </rPh>
    <phoneticPr fontId="3"/>
  </si>
  <si>
    <t>予防外部訪問リハ１</t>
    <rPh sb="0" eb="2">
      <t>ヨボウ</t>
    </rPh>
    <rPh sb="2" eb="4">
      <t>ガイブ</t>
    </rPh>
    <rPh sb="4" eb="6">
      <t>ホウモン</t>
    </rPh>
    <phoneticPr fontId="3"/>
  </si>
  <si>
    <t>介護予防訪問
リハビリ
テーション</t>
    <rPh sb="0" eb="2">
      <t>カイゴ</t>
    </rPh>
    <rPh sb="2" eb="4">
      <t>ヨボウ</t>
    </rPh>
    <rPh sb="4" eb="6">
      <t>ホウモン</t>
    </rPh>
    <phoneticPr fontId="3"/>
  </si>
  <si>
    <t>予単独短期Ⅰ１・欠</t>
  </si>
  <si>
    <t>予病院療短Ⅲⅱ１・夜減・定超</t>
  </si>
  <si>
    <t>予病院療短Ⅲⅱ２・夜減・定超</t>
  </si>
  <si>
    <t>予病院療短Ⅲⅰ１・夜減・欠１</t>
  </si>
  <si>
    <t>予病院療短Ⅲⅰ２・夜減・欠１</t>
  </si>
  <si>
    <t>予病院療短Ⅲⅱ１・夜減・欠１</t>
  </si>
  <si>
    <t>予病院療短Ⅲⅱ２・夜減・欠１</t>
  </si>
  <si>
    <t>予病院療短Ⅲⅰ１・欠３</t>
  </si>
  <si>
    <t>予防自動排泄処理装置貸与</t>
    <rPh sb="2" eb="4">
      <t>ジドウ</t>
    </rPh>
    <rPh sb="4" eb="6">
      <t>ハイセツ</t>
    </rPh>
    <rPh sb="6" eb="8">
      <t>ショリ</t>
    </rPh>
    <rPh sb="8" eb="10">
      <t>ソウチ</t>
    </rPh>
    <rPh sb="10" eb="12">
      <t>タイヨ</t>
    </rPh>
    <phoneticPr fontId="3"/>
  </si>
  <si>
    <t>予防自動排泄装置貸与小規模加算</t>
    <rPh sb="2" eb="4">
      <t>ジドウ</t>
    </rPh>
    <rPh sb="4" eb="6">
      <t>ハイセツ</t>
    </rPh>
    <rPh sb="6" eb="8">
      <t>ソウチ</t>
    </rPh>
    <rPh sb="8" eb="10">
      <t>タイヨ</t>
    </rPh>
    <phoneticPr fontId="3"/>
  </si>
  <si>
    <t>予防自動排泄装置貸与特地加算</t>
    <rPh sb="2" eb="4">
      <t>ジドウ</t>
    </rPh>
    <rPh sb="4" eb="6">
      <t>ハイセツ</t>
    </rPh>
    <rPh sb="6" eb="8">
      <t>ソウチ</t>
    </rPh>
    <rPh sb="8" eb="10">
      <t>タイヨ</t>
    </rPh>
    <phoneticPr fontId="3"/>
  </si>
  <si>
    <t>予防自動排泄装置貸与山間地域加算</t>
    <rPh sb="2" eb="4">
      <t>ジドウ</t>
    </rPh>
    <rPh sb="4" eb="6">
      <t>ハイセツ</t>
    </rPh>
    <rPh sb="6" eb="8">
      <t>ソウチ</t>
    </rPh>
    <rPh sb="8" eb="10">
      <t>タイヨ</t>
    </rPh>
    <phoneticPr fontId="3"/>
  </si>
  <si>
    <t>自動排泄処理装置</t>
    <rPh sb="0" eb="2">
      <t>ジドウ</t>
    </rPh>
    <rPh sb="2" eb="4">
      <t>ハイセツ</t>
    </rPh>
    <rPh sb="4" eb="6">
      <t>ショリ</t>
    </rPh>
    <rPh sb="6" eb="8">
      <t>ソウチ</t>
    </rPh>
    <phoneticPr fontId="3"/>
  </si>
  <si>
    <t>予防外部自動排泄処理装置貸与</t>
    <rPh sb="4" eb="6">
      <t>ジドウ</t>
    </rPh>
    <rPh sb="6" eb="8">
      <t>ハイセツ</t>
    </rPh>
    <rPh sb="8" eb="10">
      <t>ショリ</t>
    </rPh>
    <rPh sb="10" eb="12">
      <t>ソウチ</t>
    </rPh>
    <rPh sb="12" eb="14">
      <t>タイヨ</t>
    </rPh>
    <phoneticPr fontId="3"/>
  </si>
  <si>
    <t>予防訪問入浴・職員・部分浴</t>
    <rPh sb="2" eb="4">
      <t>ホウモン</t>
    </rPh>
    <rPh sb="4" eb="6">
      <t>ニュウヨク</t>
    </rPh>
    <rPh sb="7" eb="9">
      <t>ショクイン</t>
    </rPh>
    <rPh sb="10" eb="13">
      <t>ブブンヨク</t>
    </rPh>
    <phoneticPr fontId="3"/>
  </si>
  <si>
    <t>予防訪問入浴・職員</t>
    <rPh sb="2" eb="4">
      <t>ホウモン</t>
    </rPh>
    <rPh sb="4" eb="6">
      <t>ニュウヨク</t>
    </rPh>
    <rPh sb="7" eb="9">
      <t>ショクイン</t>
    </rPh>
    <phoneticPr fontId="3"/>
  </si>
  <si>
    <t>(1)介護老人保健施設介護予防短期入所療養介護費</t>
    <rPh sb="3" eb="5">
      <t>カイゴ</t>
    </rPh>
    <rPh sb="5" eb="7">
      <t>ロウジン</t>
    </rPh>
    <rPh sb="7" eb="9">
      <t>ホケン</t>
    </rPh>
    <rPh sb="9" eb="11">
      <t>シセツ</t>
    </rPh>
    <rPh sb="11" eb="13">
      <t>カイゴ</t>
    </rPh>
    <rPh sb="13" eb="15">
      <t>ヨボウ</t>
    </rPh>
    <rPh sb="19" eb="21">
      <t>リョウヨウ</t>
    </rPh>
    <rPh sb="21" eb="23">
      <t>カイゴ</t>
    </rPh>
    <phoneticPr fontId="3"/>
  </si>
  <si>
    <t>(一)介護老人保健施設介護予防短期入所療養介護費  (Ⅰ)</t>
    <rPh sb="1" eb="2">
      <t>１</t>
    </rPh>
    <rPh sb="3" eb="5">
      <t>カイゴ</t>
    </rPh>
    <rPh sb="5" eb="7">
      <t>ロウジン</t>
    </rPh>
    <rPh sb="7" eb="9">
      <t>ホケン</t>
    </rPh>
    <rPh sb="9" eb="11">
      <t>シセツ</t>
    </rPh>
    <phoneticPr fontId="3"/>
  </si>
  <si>
    <t>(一)ユニ ッ  ト 型介護老人保健施設介護予防短期入所療養介護費(Ⅰ)</t>
    <rPh sb="1" eb="2">
      <t>１</t>
    </rPh>
    <phoneticPr fontId="3"/>
  </si>
  <si>
    <t>ｂ　ユニット型介護老人保健施設介護予防短期入所療養介護費（ⅱ）
＜ユニット型個室＞
【在宅強化型】</t>
    <rPh sb="6" eb="7">
      <t>カタ</t>
    </rPh>
    <rPh sb="7" eb="9">
      <t>カイゴ</t>
    </rPh>
    <rPh sb="9" eb="11">
      <t>ロウジン</t>
    </rPh>
    <rPh sb="11" eb="13">
      <t>ホケン</t>
    </rPh>
    <rPh sb="13" eb="15">
      <t>シセツ</t>
    </rPh>
    <rPh sb="15" eb="17">
      <t>カイゴ</t>
    </rPh>
    <rPh sb="17" eb="19">
      <t>ヨボウ</t>
    </rPh>
    <rPh sb="19" eb="21">
      <t>タンキ</t>
    </rPh>
    <rPh sb="21" eb="23">
      <t>ニュウショ</t>
    </rPh>
    <rPh sb="23" eb="25">
      <t>リョウヨウ</t>
    </rPh>
    <rPh sb="25" eb="27">
      <t>カイゴ</t>
    </rPh>
    <rPh sb="27" eb="28">
      <t>ヒ</t>
    </rPh>
    <rPh sb="43" eb="45">
      <t>ザイタク</t>
    </rPh>
    <rPh sb="45" eb="47">
      <t>キョウカ</t>
    </rPh>
    <rPh sb="47" eb="48">
      <t>カタ</t>
    </rPh>
    <phoneticPr fontId="3"/>
  </si>
  <si>
    <t>ｂ　介護老人保健施設介護予防短期入所療養介護費（ⅱ）
＜従来型個室＞
【在宅強化型】</t>
    <rPh sb="2" eb="4">
      <t>カイゴ</t>
    </rPh>
    <rPh sb="4" eb="6">
      <t>ロウジンホケン</t>
    </rPh>
    <rPh sb="10" eb="12">
      <t>カイゴ</t>
    </rPh>
    <rPh sb="12" eb="14">
      <t>ヨボウ</t>
    </rPh>
    <phoneticPr fontId="3"/>
  </si>
  <si>
    <t>ｄ　介護老人保健施設介護予防短期入所療養介護費（ⅳ）
＜多床室＞
【在宅強化型】</t>
    <rPh sb="2" eb="4">
      <t>カイゴ</t>
    </rPh>
    <rPh sb="4" eb="6">
      <t>ロウジンホケン</t>
    </rPh>
    <rPh sb="10" eb="12">
      <t>カイゴ</t>
    </rPh>
    <rPh sb="12" eb="14">
      <t>ヨボウ</t>
    </rPh>
    <phoneticPr fontId="3"/>
  </si>
  <si>
    <t>予老短Ⅰⅰ１</t>
  </si>
  <si>
    <t>予老短Ⅰⅰ１・夜</t>
  </si>
  <si>
    <t>予老短Ⅰⅰ２</t>
  </si>
  <si>
    <t>予老短Ⅰⅰ２・夜</t>
  </si>
  <si>
    <t>予老短Ⅰⅱ１</t>
  </si>
  <si>
    <t>予老短Ⅰⅱ１・夜</t>
  </si>
  <si>
    <t>予老短Ⅰⅱ２</t>
  </si>
  <si>
    <t>個別機能訓練加算</t>
    <rPh sb="0" eb="2">
      <t>コベツ</t>
    </rPh>
    <rPh sb="2" eb="4">
      <t>キノウ</t>
    </rPh>
    <rPh sb="4" eb="6">
      <t>クンレン</t>
    </rPh>
    <rPh sb="6" eb="8">
      <t>カサン</t>
    </rPh>
    <phoneticPr fontId="3"/>
  </si>
  <si>
    <t>栄養改善加算</t>
    <rPh sb="2" eb="4">
      <t>カイゼン</t>
    </rPh>
    <phoneticPr fontId="3"/>
  </si>
  <si>
    <t>予外認通介個別機能訓練加算</t>
    <rPh sb="1" eb="2">
      <t>ガイ</t>
    </rPh>
    <rPh sb="2" eb="3">
      <t>シノブ</t>
    </rPh>
    <rPh sb="5" eb="7">
      <t>コベツ</t>
    </rPh>
    <rPh sb="7" eb="11">
      <t>キノウクンレン</t>
    </rPh>
    <rPh sb="11" eb="13">
      <t>カサン</t>
    </rPh>
    <phoneticPr fontId="3"/>
  </si>
  <si>
    <t>予外認通介栄養改善加算</t>
    <rPh sb="1" eb="2">
      <t>ガイ</t>
    </rPh>
    <rPh sb="2" eb="3">
      <t>シノブ</t>
    </rPh>
    <rPh sb="5" eb="7">
      <t>エイヨウ</t>
    </rPh>
    <rPh sb="7" eb="9">
      <t>カイゼン</t>
    </rPh>
    <rPh sb="9" eb="11">
      <t>カサン</t>
    </rPh>
    <phoneticPr fontId="3"/>
  </si>
  <si>
    <t>予外認通介口腔機能向上加算</t>
    <rPh sb="1" eb="2">
      <t>ガイ</t>
    </rPh>
    <rPh sb="2" eb="3">
      <t>シノブ</t>
    </rPh>
    <rPh sb="5" eb="7">
      <t>コウクウ</t>
    </rPh>
    <rPh sb="7" eb="9">
      <t>キノウ</t>
    </rPh>
    <rPh sb="9" eb="11">
      <t>コウジョウ</t>
    </rPh>
    <rPh sb="11" eb="13">
      <t>カサン</t>
    </rPh>
    <phoneticPr fontId="3"/>
  </si>
  <si>
    <t>予防外部訪問介護Ⅲ・日割</t>
    <rPh sb="0" eb="2">
      <t>ヨボウ</t>
    </rPh>
    <rPh sb="2" eb="4">
      <t>ガイブ</t>
    </rPh>
    <rPh sb="4" eb="6">
      <t>ホウモン</t>
    </rPh>
    <rPh sb="6" eb="8">
      <t>カイゴ</t>
    </rPh>
    <rPh sb="10" eb="12">
      <t>ヒワリ</t>
    </rPh>
    <phoneticPr fontId="3"/>
  </si>
  <si>
    <t>予防車いす貸与山間地域加算</t>
  </si>
  <si>
    <t>予防車いす付属品貸与山間地域加算</t>
  </si>
  <si>
    <t>予防特殊寝台貸与山間地域加算</t>
  </si>
  <si>
    <t>予防特殊寝台付属品貸与山間加算</t>
  </si>
  <si>
    <t>予防床ずれ防止用具貸与山間加算</t>
  </si>
  <si>
    <t>予防体位変換器貸与山間地域加算</t>
  </si>
  <si>
    <t>予防手すり貸与山間地域加算</t>
  </si>
  <si>
    <t>予防スロープ貸与山間地域加算</t>
  </si>
  <si>
    <t>予防歩行器貸与山間地域加算</t>
  </si>
  <si>
    <t>予防歩行補助つえ貸与山間地域加算</t>
  </si>
  <si>
    <t>予防徘徊感知機器貸与山間地域加算</t>
  </si>
  <si>
    <t>予防移動用リフト貸与山間地域加算</t>
  </si>
  <si>
    <t>予病院経過短期Ⅰⅱ２・夜減</t>
  </si>
  <si>
    <t>予病院経過短期Ⅱⅰ１</t>
  </si>
  <si>
    <t>イ  介護老人保健施設における介護予防短期入所療養介護</t>
    <rPh sb="3" eb="5">
      <t>カイゴ</t>
    </rPh>
    <rPh sb="5" eb="7">
      <t>ロウジン</t>
    </rPh>
    <rPh sb="7" eb="9">
      <t>ホケン</t>
    </rPh>
    <rPh sb="9" eb="11">
      <t>シセツ</t>
    </rPh>
    <rPh sb="15" eb="17">
      <t>カイゴ</t>
    </rPh>
    <rPh sb="17" eb="19">
      <t>ヨボウ</t>
    </rPh>
    <rPh sb="19" eb="23">
      <t>タンキニュウショ</t>
    </rPh>
    <rPh sb="23" eb="25">
      <t>リョウヨウ</t>
    </rPh>
    <rPh sb="25" eb="27">
      <t>カイゴ</t>
    </rPh>
    <phoneticPr fontId="3"/>
  </si>
  <si>
    <t>介護予防支援初回加算</t>
    <rPh sb="2" eb="4">
      <t>ヨボウ</t>
    </rPh>
    <rPh sb="4" eb="6">
      <t>シエン</t>
    </rPh>
    <rPh sb="6" eb="8">
      <t>ショカイ</t>
    </rPh>
    <rPh sb="8" eb="10">
      <t>カサン</t>
    </rPh>
    <phoneticPr fontId="3"/>
  </si>
  <si>
    <t>介護予防認知症対応型通所介護費（ⅰ）
（単独型）</t>
    <rPh sb="0" eb="2">
      <t>カイゴ</t>
    </rPh>
    <rPh sb="2" eb="4">
      <t>ヨボウ</t>
    </rPh>
    <rPh sb="4" eb="6">
      <t>ニンチ</t>
    </rPh>
    <rPh sb="6" eb="7">
      <t>ショウ</t>
    </rPh>
    <rPh sb="7" eb="10">
      <t>タイオウガタ</t>
    </rPh>
    <rPh sb="10" eb="12">
      <t>ツウショ</t>
    </rPh>
    <rPh sb="12" eb="14">
      <t>カイゴ</t>
    </rPh>
    <rPh sb="14" eb="15">
      <t>ヒ</t>
    </rPh>
    <rPh sb="20" eb="23">
      <t>タンドクガタ</t>
    </rPh>
    <phoneticPr fontId="3"/>
  </si>
  <si>
    <t>介護予防認知症対応型通所介護費（ⅱ）
（併設型）</t>
    <rPh sb="0" eb="2">
      <t>カイゴ</t>
    </rPh>
    <rPh sb="2" eb="4">
      <t>ヨボウ</t>
    </rPh>
    <rPh sb="4" eb="6">
      <t>ニンチ</t>
    </rPh>
    <rPh sb="6" eb="7">
      <t>ショウ</t>
    </rPh>
    <rPh sb="7" eb="10">
      <t>タイオウガタ</t>
    </rPh>
    <rPh sb="10" eb="12">
      <t>ツウショ</t>
    </rPh>
    <rPh sb="12" eb="14">
      <t>カイゴ</t>
    </rPh>
    <rPh sb="14" eb="15">
      <t>ヒ</t>
    </rPh>
    <rPh sb="20" eb="22">
      <t>ヘイセツ</t>
    </rPh>
    <rPh sb="22" eb="23">
      <t>ガタ</t>
    </rPh>
    <phoneticPr fontId="3"/>
  </si>
  <si>
    <t>予老短Ⅰⅲ１・欠</t>
  </si>
  <si>
    <t>予老短Ⅰⅲ１・夜・欠</t>
  </si>
  <si>
    <t>予老短Ⅰⅲ２・欠</t>
  </si>
  <si>
    <t>予老短Ⅰⅲ２・夜・欠</t>
  </si>
  <si>
    <t>予老短Ⅰⅳ１・欠</t>
  </si>
  <si>
    <t>予老短Ⅰⅳ１・夜・欠</t>
  </si>
  <si>
    <t>予老短Ⅰⅳ２・欠</t>
  </si>
  <si>
    <t>予老短Ⅰⅳ２・夜・欠</t>
  </si>
  <si>
    <t>予ユ老短Ⅰⅰ１・欠</t>
  </si>
  <si>
    <t>予ユ老短Ⅰⅰ１・夜・欠</t>
  </si>
  <si>
    <t>予ユ老短Ⅰⅰ２・欠</t>
  </si>
  <si>
    <t>予ユ老短Ⅰⅰ２・夜・欠</t>
  </si>
  <si>
    <t>予ユ老短Ⅰⅱ１・欠</t>
  </si>
  <si>
    <t>予ユ老短Ⅰⅱ１・夜・欠</t>
  </si>
  <si>
    <t>予ユ老短Ⅰⅱ２・欠</t>
  </si>
  <si>
    <t>予ユ老短Ⅰⅱ２・夜・欠</t>
  </si>
  <si>
    <t>予ユ老短Ⅰⅰ１・欠・未</t>
  </si>
  <si>
    <t>予ユ老短Ⅰⅰ１・夜・欠・未</t>
  </si>
  <si>
    <t>予ユ老短Ⅰⅰ２・欠・未</t>
  </si>
  <si>
    <t>予ユ老短Ⅰⅰ２・夜・欠・未</t>
  </si>
  <si>
    <t>予ユ老短Ⅰⅱ１・欠・未</t>
  </si>
  <si>
    <t>予ユ老短Ⅰⅱ１・夜・欠・未</t>
  </si>
  <si>
    <t>予ユ老短Ⅰⅱ２・欠・未</t>
  </si>
  <si>
    <t>予ユ老短Ⅰⅱ２・夜・欠・未</t>
  </si>
  <si>
    <t>予老短Ⅰⅱ２・夜・超</t>
  </si>
  <si>
    <t>予老短Ⅰⅲ１・超</t>
  </si>
  <si>
    <t>予老短Ⅰⅲ１・夜・超</t>
  </si>
  <si>
    <t>予老短Ⅰⅲ２・超</t>
  </si>
  <si>
    <t>予老短Ⅰⅲ２・夜・超</t>
  </si>
  <si>
    <t>予老短Ⅰⅳ１・超</t>
  </si>
  <si>
    <t>予老短Ⅰⅳ１・夜・超</t>
  </si>
  <si>
    <t>予老短Ⅰⅳ２・超</t>
  </si>
  <si>
    <t>予老短Ⅰⅳ２・夜・超</t>
  </si>
  <si>
    <t>予ユ老短Ⅰⅰ１・超</t>
  </si>
  <si>
    <t>予ユ老短Ⅰⅰ１・夜・超</t>
  </si>
  <si>
    <t>予ユ老短Ⅰⅰ２・超</t>
  </si>
  <si>
    <t>予ユ老短Ⅰⅰ２・夜・超</t>
  </si>
  <si>
    <t>予ユ老短Ⅰⅱ１・超</t>
  </si>
  <si>
    <t>予ユ老短Ⅰⅱ１・夜・超</t>
  </si>
  <si>
    <t>予ユ老短Ⅰⅱ２・超</t>
  </si>
  <si>
    <t>予ユ老短Ⅰⅱ２・夜・超</t>
  </si>
  <si>
    <t>予ユ老短Ⅰⅰ１・超・未</t>
  </si>
  <si>
    <t>予ユ老短Ⅰⅰ１・夜・超・未</t>
  </si>
  <si>
    <t>予ユ老短Ⅰⅰ２・超・未</t>
  </si>
  <si>
    <t>予ユ老短Ⅰⅰ２・夜・超・未</t>
  </si>
  <si>
    <t>予ユ老短Ⅰⅱ１・超・未</t>
  </si>
  <si>
    <t>予ユ老短Ⅰⅱ１・夜・超・未</t>
  </si>
  <si>
    <t>予ユ老短Ⅰⅱ２・超・未</t>
  </si>
  <si>
    <t>予ユ老短Ⅰⅱ２・夜・超・未</t>
  </si>
  <si>
    <t>予老短Ⅰⅰ１・欠</t>
  </si>
  <si>
    <t>予老短Ⅰⅰ１・夜・欠</t>
  </si>
  <si>
    <t>予老短Ⅰⅰ２・欠</t>
  </si>
  <si>
    <t>予老短Ⅰⅰ２・夜・欠</t>
  </si>
  <si>
    <t>予老短Ⅰⅱ１・欠</t>
  </si>
  <si>
    <t>予老短Ⅰⅱ１・夜・欠</t>
  </si>
  <si>
    <t>予老短Ⅰⅱ２・欠</t>
  </si>
  <si>
    <t>予老短Ⅰⅱ２・夜・欠</t>
  </si>
  <si>
    <t>要支援１・２</t>
    <rPh sb="0" eb="1">
      <t>ヨウ</t>
    </rPh>
    <rPh sb="1" eb="3">
      <t>シエン</t>
    </rPh>
    <phoneticPr fontId="3"/>
  </si>
  <si>
    <t>特別地域介護予防訪問看護加算</t>
    <rPh sb="0" eb="2">
      <t>トクベツ</t>
    </rPh>
    <rPh sb="2" eb="4">
      <t>チイキ</t>
    </rPh>
    <rPh sb="8" eb="12">
      <t>ホウモンカンゴ</t>
    </rPh>
    <rPh sb="12" eb="14">
      <t>カサン</t>
    </rPh>
    <phoneticPr fontId="3"/>
  </si>
  <si>
    <t>予病院経短Ⅰⅱ２・夜減・欠４</t>
  </si>
  <si>
    <t>予病院経短Ⅱⅰ１・欠４</t>
  </si>
  <si>
    <t>予病院経短Ⅱⅰ１・夜減・欠４</t>
  </si>
  <si>
    <t>予病院経短Ⅱⅰ２・欠４</t>
  </si>
  <si>
    <t>予病院経短Ⅱⅰ２・夜減・欠４</t>
  </si>
  <si>
    <t>予病院経短Ⅱⅱ１・欠４</t>
  </si>
  <si>
    <t>予病院経短Ⅱⅱ１・夜減・欠４</t>
  </si>
  <si>
    <t>予病院経短Ⅱⅱ２・欠４</t>
  </si>
  <si>
    <t>予病院経短Ⅱⅱ２・夜減・欠４</t>
  </si>
  <si>
    <t>予病院経短Ⅱⅰ１・欠５</t>
  </si>
  <si>
    <t>予病院経短Ⅱⅰ１・夜減・欠５</t>
  </si>
  <si>
    <t>医師の配置について、医療法施行規則第49条の規定が適用されている場合</t>
    <rPh sb="0" eb="2">
      <t>イシ</t>
    </rPh>
    <rPh sb="3" eb="5">
      <t>ハイチ</t>
    </rPh>
    <rPh sb="10" eb="12">
      <t>イリョウ</t>
    </rPh>
    <rPh sb="12" eb="13">
      <t>ホウ</t>
    </rPh>
    <rPh sb="13" eb="15">
      <t>セコウ</t>
    </rPh>
    <rPh sb="15" eb="17">
      <t>キソク</t>
    </rPh>
    <rPh sb="17" eb="18">
      <t>ダイ</t>
    </rPh>
    <rPh sb="20" eb="21">
      <t>ジョウ</t>
    </rPh>
    <rPh sb="22" eb="24">
      <t>キテイ</t>
    </rPh>
    <rPh sb="25" eb="27">
      <t>テキヨウ</t>
    </rPh>
    <rPh sb="32" eb="34">
      <t>バアイ</t>
    </rPh>
    <phoneticPr fontId="3"/>
  </si>
  <si>
    <t>予病院療短Ⅰⅰ１・定超</t>
    <rPh sb="9" eb="10">
      <t>テイ</t>
    </rPh>
    <rPh sb="10" eb="11">
      <t>チョウ</t>
    </rPh>
    <phoneticPr fontId="3"/>
  </si>
  <si>
    <t>夜勤の勤務条件基準を満たさない場合</t>
    <rPh sb="3" eb="5">
      <t>キンム</t>
    </rPh>
    <rPh sb="5" eb="7">
      <t>ジョウケン</t>
    </rPh>
    <rPh sb="7" eb="9">
      <t>キジュン</t>
    </rPh>
    <rPh sb="10" eb="11">
      <t>ミ</t>
    </rPh>
    <rPh sb="15" eb="17">
      <t>バアイ</t>
    </rPh>
    <phoneticPr fontId="3"/>
  </si>
  <si>
    <t>予病院療短Ⅰⅰ２・定超</t>
    <rPh sb="9" eb="10">
      <t>テイ</t>
    </rPh>
    <rPh sb="10" eb="11">
      <t>チョウ</t>
    </rPh>
    <phoneticPr fontId="3"/>
  </si>
  <si>
    <t>予病院療短Ⅰⅱ１・定超</t>
    <rPh sb="9" eb="10">
      <t>テイ</t>
    </rPh>
    <rPh sb="10" eb="11">
      <t>チョウ</t>
    </rPh>
    <phoneticPr fontId="3"/>
  </si>
  <si>
    <t>（二）</t>
    <rPh sb="1" eb="2">
      <t>2</t>
    </rPh>
    <phoneticPr fontId="3"/>
  </si>
  <si>
    <t>予防外部訪問入浴</t>
    <rPh sb="0" eb="2">
      <t>ヨボウ</t>
    </rPh>
    <rPh sb="2" eb="4">
      <t>ガイブ</t>
    </rPh>
    <rPh sb="4" eb="6">
      <t>ホウモン</t>
    </rPh>
    <rPh sb="6" eb="8">
      <t>ニュウヨク</t>
    </rPh>
    <phoneticPr fontId="3"/>
  </si>
  <si>
    <t>介護予防訪問入浴介護</t>
    <rPh sb="0" eb="2">
      <t>カイゴ</t>
    </rPh>
    <rPh sb="2" eb="4">
      <t>ヨボウ</t>
    </rPh>
    <rPh sb="4" eb="6">
      <t>ホウモン</t>
    </rPh>
    <rPh sb="6" eb="8">
      <t>ニュウヨク</t>
    </rPh>
    <rPh sb="8" eb="10">
      <t>カイゴ</t>
    </rPh>
    <phoneticPr fontId="3"/>
  </si>
  <si>
    <t>1回につき</t>
    <rPh sb="1" eb="2">
      <t>カイ</t>
    </rPh>
    <phoneticPr fontId="3"/>
  </si>
  <si>
    <t>予病院療短Ⅰⅱ２・定超</t>
    <rPh sb="9" eb="10">
      <t>テイ</t>
    </rPh>
    <rPh sb="10" eb="11">
      <t>チョウ</t>
    </rPh>
    <phoneticPr fontId="3"/>
  </si>
  <si>
    <t>予病院療短Ⅱⅰ１・定超</t>
    <rPh sb="9" eb="10">
      <t>テイ</t>
    </rPh>
    <rPh sb="10" eb="11">
      <t>チョウ</t>
    </rPh>
    <phoneticPr fontId="3"/>
  </si>
  <si>
    <t>予病院療短Ⅱⅰ２・定超</t>
    <rPh sb="9" eb="10">
      <t>テイ</t>
    </rPh>
    <rPh sb="10" eb="11">
      <t>チョウ</t>
    </rPh>
    <phoneticPr fontId="3"/>
  </si>
  <si>
    <t>＜ユニット型個室＞</t>
  </si>
  <si>
    <t>委託先により居宅サービスが行われる場合</t>
    <rPh sb="0" eb="3">
      <t>イタクサキ</t>
    </rPh>
    <rPh sb="6" eb="8">
      <t>キョタク</t>
    </rPh>
    <rPh sb="13" eb="14">
      <t>オコナ</t>
    </rPh>
    <rPh sb="17" eb="19">
      <t>バアイ</t>
    </rPh>
    <phoneticPr fontId="3"/>
  </si>
  <si>
    <t>Ⅰ　介護予防サービスコード</t>
    <rPh sb="2" eb="4">
      <t>カイゴ</t>
    </rPh>
    <rPh sb="4" eb="6">
      <t>ヨボウ</t>
    </rPh>
    <phoneticPr fontId="3"/>
  </si>
  <si>
    <t>介護予防福祉用具貸与費</t>
    <rPh sb="0" eb="2">
      <t>カイゴ</t>
    </rPh>
    <rPh sb="2" eb="4">
      <t>ヨボウ</t>
    </rPh>
    <rPh sb="4" eb="6">
      <t>フクシ</t>
    </rPh>
    <rPh sb="6" eb="8">
      <t>ヨウグ</t>
    </rPh>
    <rPh sb="8" eb="10">
      <t>タイヨ</t>
    </rPh>
    <rPh sb="10" eb="11">
      <t>ヒ</t>
    </rPh>
    <phoneticPr fontId="3"/>
  </si>
  <si>
    <t>予病院経短Ⅱⅱ１・欠１</t>
  </si>
  <si>
    <t>予病院経短Ⅱⅱ１・夜減・欠１</t>
  </si>
  <si>
    <t>予病院経短Ⅱⅱ２・欠１</t>
  </si>
  <si>
    <t>予病院経短Ⅱⅱ２・夜減・欠１</t>
  </si>
  <si>
    <t>予病院経短Ⅱⅰ１・欠３</t>
  </si>
  <si>
    <t>予病院経短Ⅱⅰ１・夜減・欠３</t>
  </si>
  <si>
    <t>予病院経短Ⅱⅰ２・欠３</t>
  </si>
  <si>
    <t>予病院経短Ⅱⅰ２・夜減・欠３</t>
  </si>
  <si>
    <t>予病院経短Ⅱⅱ１・欠３</t>
  </si>
  <si>
    <t>予病院経短Ⅱⅱ１・夜減・欠３</t>
  </si>
  <si>
    <t>予病院経短Ⅱⅱ２・欠３</t>
  </si>
  <si>
    <t>予病院経短Ⅱⅱ２・夜減・欠３</t>
  </si>
  <si>
    <t>予病院経短Ⅰⅰ１・欠４</t>
  </si>
  <si>
    <t>予防短期療養従来型個室</t>
    <rPh sb="6" eb="8">
      <t>ジュウライ</t>
    </rPh>
    <rPh sb="8" eb="9">
      <t>カタ</t>
    </rPh>
    <rPh sb="9" eb="11">
      <t>コシツ</t>
    </rPh>
    <phoneticPr fontId="3"/>
  </si>
  <si>
    <t>予防短期療養多床室</t>
    <rPh sb="6" eb="7">
      <t>タ</t>
    </rPh>
    <rPh sb="7" eb="8">
      <t>ショウ</t>
    </rPh>
    <rPh sb="8" eb="9">
      <t>シツ</t>
    </rPh>
    <phoneticPr fontId="3"/>
  </si>
  <si>
    <t>介護・看護職員が欠員の場合</t>
  </si>
  <si>
    <t>イ介護予防短期入所生活介護費</t>
    <rPh sb="1" eb="3">
      <t>カイゴ</t>
    </rPh>
    <rPh sb="3" eb="5">
      <t>ヨボウ</t>
    </rPh>
    <rPh sb="5" eb="7">
      <t>タンキ</t>
    </rPh>
    <rPh sb="7" eb="9">
      <t>ニュウショ</t>
    </rPh>
    <rPh sb="9" eb="11">
      <t>セイカツ</t>
    </rPh>
    <rPh sb="11" eb="13">
      <t>カイゴ</t>
    </rPh>
    <rPh sb="13" eb="14">
      <t>ヒ</t>
    </rPh>
    <phoneticPr fontId="3"/>
  </si>
  <si>
    <t>（一）</t>
    <rPh sb="1" eb="2">
      <t>1</t>
    </rPh>
    <phoneticPr fontId="3"/>
  </si>
  <si>
    <t>予病院療短Ⅰⅰ１・夜減・欠４</t>
  </si>
  <si>
    <t>予病院療短Ⅰⅰ２・欠４</t>
  </si>
  <si>
    <t>僻地の医師確保計画を届け出ている病院の医師数が必要数の60%未満の場合</t>
    <rPh sb="0" eb="2">
      <t>ヘキチ</t>
    </rPh>
    <rPh sb="3" eb="5">
      <t>イシ</t>
    </rPh>
    <phoneticPr fontId="3"/>
  </si>
  <si>
    <t>予病院療短Ⅱⅱ１・定超</t>
    <rPh sb="9" eb="10">
      <t>テイ</t>
    </rPh>
    <rPh sb="10" eb="11">
      <t>チョウ</t>
    </rPh>
    <phoneticPr fontId="3"/>
  </si>
  <si>
    <t>予病院療短Ⅱⅱ２・定超</t>
    <rPh sb="9" eb="10">
      <t>テイ</t>
    </rPh>
    <rPh sb="10" eb="11">
      <t>チョウ</t>
    </rPh>
    <phoneticPr fontId="3"/>
  </si>
  <si>
    <t>予病院療短Ⅲⅰ１・定超</t>
    <rPh sb="9" eb="10">
      <t>テイ</t>
    </rPh>
    <rPh sb="10" eb="11">
      <t>チョウ</t>
    </rPh>
    <phoneticPr fontId="3"/>
  </si>
  <si>
    <t>予病院療短Ⅲⅰ２・定超</t>
    <rPh sb="9" eb="10">
      <t>テイ</t>
    </rPh>
    <rPh sb="10" eb="11">
      <t>チョウ</t>
    </rPh>
    <phoneticPr fontId="3"/>
  </si>
  <si>
    <t>予病院療短Ⅲⅱ１・定超</t>
    <rPh sb="9" eb="10">
      <t>テイ</t>
    </rPh>
    <rPh sb="10" eb="11">
      <t>チョウ</t>
    </rPh>
    <phoneticPr fontId="3"/>
  </si>
  <si>
    <t>予病院療短Ⅲⅱ２・定超</t>
    <rPh sb="9" eb="10">
      <t>テイ</t>
    </rPh>
    <rPh sb="10" eb="11">
      <t>チョウ</t>
    </rPh>
    <phoneticPr fontId="3"/>
  </si>
  <si>
    <t>介護予防サービス</t>
    <rPh sb="0" eb="2">
      <t>カイゴ</t>
    </rPh>
    <rPh sb="2" eb="4">
      <t>ヨボウ</t>
    </rPh>
    <phoneticPr fontId="3"/>
  </si>
  <si>
    <t>現に指定介護予防福祉用具貸与に要した費用の額を当該事業所の所在地に適用される1単位の単価で除して得た単位数（1単位未満は四捨五入）</t>
    <rPh sb="4" eb="6">
      <t>カイゴ</t>
    </rPh>
    <rPh sb="6" eb="8">
      <t>ヨボウ</t>
    </rPh>
    <phoneticPr fontId="3"/>
  </si>
  <si>
    <t>予病院経過短期Ⅰⅰ２・夜減</t>
  </si>
  <si>
    <t>予病院経過短期Ⅰⅱ１</t>
  </si>
  <si>
    <t>予病院経過短期Ⅰⅱ１・夜減</t>
  </si>
  <si>
    <t>予病院経過短期Ⅰⅱ２</t>
  </si>
  <si>
    <t>予単独短期Ⅰ２・欠</t>
  </si>
  <si>
    <t>予単独短期Ⅰ２・夜・欠</t>
  </si>
  <si>
    <t>予単独短期Ⅱ１・欠</t>
  </si>
  <si>
    <t>予単独短期Ⅱ１・夜・欠</t>
  </si>
  <si>
    <t>予単独短期Ⅱ２・欠</t>
  </si>
  <si>
    <t>予単独短期Ⅱ２・夜・欠</t>
  </si>
  <si>
    <t>予併設短期Ⅰ１・欠</t>
  </si>
  <si>
    <t>予併設短期Ⅰ１・夜・欠</t>
  </si>
  <si>
    <t>予併設短期Ⅰ２・欠</t>
  </si>
  <si>
    <t>予併設短期Ⅰ２・夜・欠</t>
  </si>
  <si>
    <t>予併設短期Ⅱ１・欠</t>
  </si>
  <si>
    <t>予併設短期Ⅱ１・夜・欠</t>
  </si>
  <si>
    <t>予併設短期Ⅱ２・欠</t>
  </si>
  <si>
    <t>予併設短期Ⅱ２・夜・欠</t>
  </si>
  <si>
    <t>認知症老人徘徊感知機器</t>
    <rPh sb="0" eb="2">
      <t>ニンチ</t>
    </rPh>
    <rPh sb="2" eb="3">
      <t>ショウ</t>
    </rPh>
    <phoneticPr fontId="3"/>
  </si>
  <si>
    <t>移動用リフト</t>
  </si>
  <si>
    <t>予防車いす貸与</t>
    <rPh sb="0" eb="2">
      <t>ヨボウ</t>
    </rPh>
    <rPh sb="5" eb="7">
      <t>タイヨ</t>
    </rPh>
    <phoneticPr fontId="3"/>
  </si>
  <si>
    <t>予防床ずれ防止用具貸与</t>
    <rPh sb="2" eb="3">
      <t>トコ</t>
    </rPh>
    <rPh sb="5" eb="7">
      <t>ボウシ</t>
    </rPh>
    <rPh sb="7" eb="9">
      <t>ヨウグ</t>
    </rPh>
    <phoneticPr fontId="3"/>
  </si>
  <si>
    <t>予病院経短Ⅰⅱ１・夜減・定超</t>
  </si>
  <si>
    <t>予病院経短Ⅰⅱ２・定超</t>
    <rPh sb="9" eb="10">
      <t>テイ</t>
    </rPh>
    <rPh sb="10" eb="11">
      <t>チョウ</t>
    </rPh>
    <phoneticPr fontId="3"/>
  </si>
  <si>
    <t>予病院経短Ⅰⅱ２・夜減・定超</t>
  </si>
  <si>
    <t>予病院経短Ⅱⅰ１・定超</t>
    <rPh sb="9" eb="10">
      <t>テイ</t>
    </rPh>
    <rPh sb="10" eb="11">
      <t>チョウ</t>
    </rPh>
    <phoneticPr fontId="3"/>
  </si>
  <si>
    <t>予防外部認知通介Ⅰⅱ１２・時減</t>
    <rPh sb="13" eb="14">
      <t>ジ</t>
    </rPh>
    <rPh sb="14" eb="15">
      <t>ゲン</t>
    </rPh>
    <phoneticPr fontId="3"/>
  </si>
  <si>
    <t>予防外部認知通介Ⅰⅱ１１</t>
  </si>
  <si>
    <t>予防外部認知通介Ⅰⅱ１２</t>
  </si>
  <si>
    <t>予防外部認知通介Ⅰⅱ２１</t>
  </si>
  <si>
    <t>予防外部認知通介Ⅰⅱ２２</t>
  </si>
  <si>
    <t>予防外部認知通介Ⅰⅱ３１</t>
  </si>
  <si>
    <t>予防外部認知通介Ⅰⅱ３２</t>
  </si>
  <si>
    <t>予防外部認知通介Ⅰⅰ１１・時減</t>
    <rPh sb="13" eb="14">
      <t>ジ</t>
    </rPh>
    <rPh sb="14" eb="15">
      <t>ゲン</t>
    </rPh>
    <phoneticPr fontId="3"/>
  </si>
  <si>
    <t>介護予防認知症対応型通所介護（Ⅱ）
（共用型）</t>
    <rPh sb="19" eb="21">
      <t>キョウヨウ</t>
    </rPh>
    <rPh sb="21" eb="22">
      <t>ガタ</t>
    </rPh>
    <phoneticPr fontId="3"/>
  </si>
  <si>
    <t>予防外部認知通介Ⅱ１２・時減</t>
    <rPh sb="12" eb="13">
      <t>ジ</t>
    </rPh>
    <rPh sb="13" eb="14">
      <t>ゲン</t>
    </rPh>
    <phoneticPr fontId="3"/>
  </si>
  <si>
    <t>予防外部認知通介Ⅱ１１</t>
  </si>
  <si>
    <t>予防外部認知通介Ⅱ１２</t>
  </si>
  <si>
    <t>予防外部認知通介Ⅱ２１</t>
  </si>
  <si>
    <t>予防外部認知通介Ⅱ２２</t>
  </si>
  <si>
    <t>予防外部認知通介Ⅱ３１</t>
  </si>
  <si>
    <t>予防外部認知通介Ⅱ１１・時減</t>
    <rPh sb="12" eb="13">
      <t>ジ</t>
    </rPh>
    <rPh sb="13" eb="14">
      <t>ゲン</t>
    </rPh>
    <phoneticPr fontId="3"/>
  </si>
  <si>
    <t>予老短Ⅰⅰ１・超</t>
  </si>
  <si>
    <t>予老短Ⅰⅰ１・夜・超</t>
  </si>
  <si>
    <t>予老短Ⅰⅰ２・超</t>
  </si>
  <si>
    <t>予老短Ⅰⅰ２・夜・超</t>
  </si>
  <si>
    <t>予老短Ⅰⅱ１・超</t>
  </si>
  <si>
    <t>予老短Ⅰⅱ１・夜・超</t>
  </si>
  <si>
    <t>予老短Ⅰⅱ２・超</t>
  </si>
  <si>
    <t>予単独短期Ⅰ１・夜・欠</t>
  </si>
  <si>
    <t>予病院療短Ⅲⅰ１・欠１</t>
    <rPh sb="9" eb="10">
      <t>ケツ</t>
    </rPh>
    <phoneticPr fontId="3"/>
  </si>
  <si>
    <t>予病院療養短期Ⅱⅱ２・夜減</t>
  </si>
  <si>
    <t>予病院療養短期Ⅲⅰ１</t>
  </si>
  <si>
    <t>予病院療養短期Ⅲⅰ１・夜減</t>
  </si>
  <si>
    <t>予病院療養短期Ⅲⅰ２</t>
  </si>
  <si>
    <t>予病院療短Ⅰⅰ２・夜減・欠４</t>
  </si>
  <si>
    <t>予病院療短Ⅰⅱ１・欠４</t>
  </si>
  <si>
    <t>予病院療短Ⅰⅱ１・夜減・欠４</t>
  </si>
  <si>
    <t>予病院療短Ⅰⅱ２・欠４</t>
  </si>
  <si>
    <t>予病院療短Ⅰⅱ２・夜減・欠４</t>
  </si>
  <si>
    <t>予病院療短Ⅱⅰ１・欠４</t>
  </si>
  <si>
    <t>予病院経短Ⅱⅰ２・欠５</t>
  </si>
  <si>
    <t>予病院経短Ⅱⅰ２・夜減・欠５</t>
  </si>
  <si>
    <t>予病院経短Ⅱⅱ１・欠５</t>
  </si>
  <si>
    <t>予病院経短Ⅱⅱ１・夜減・欠５</t>
  </si>
  <si>
    <t>予病院経短Ⅱⅱ２・欠５</t>
  </si>
  <si>
    <t>予病院経短Ⅱⅱ２・夜減・欠５</t>
  </si>
  <si>
    <t>介護予防認知症対応型通所介護（Ⅰ）</t>
    <rPh sb="0" eb="2">
      <t>カイゴ</t>
    </rPh>
    <rPh sb="2" eb="4">
      <t>ヨボウ</t>
    </rPh>
    <rPh sb="4" eb="6">
      <t>ニンチ</t>
    </rPh>
    <rPh sb="6" eb="7">
      <t>ショウ</t>
    </rPh>
    <rPh sb="7" eb="10">
      <t>タイオウガタ</t>
    </rPh>
    <rPh sb="10" eb="12">
      <t>ツウショ</t>
    </rPh>
    <rPh sb="12" eb="14">
      <t>カイゴ</t>
    </rPh>
    <phoneticPr fontId="3"/>
  </si>
  <si>
    <t>予防外部認知通介Ⅰⅰ１２・時減</t>
    <rPh sb="13" eb="14">
      <t>ジ</t>
    </rPh>
    <rPh sb="14" eb="15">
      <t>ゲン</t>
    </rPh>
    <phoneticPr fontId="3"/>
  </si>
  <si>
    <t>予防外部認知通介Ⅰⅰ１１</t>
  </si>
  <si>
    <t>予防外部認知通介Ⅰⅰ１２</t>
  </si>
  <si>
    <t>予防外部認知通介Ⅰⅰ２１</t>
  </si>
  <si>
    <t>予防外部認知通介Ⅰⅰ２２</t>
  </si>
  <si>
    <t>予防外部認知通介Ⅰⅰ３１</t>
  </si>
  <si>
    <t>予防外部認知通介Ⅰⅰ３２</t>
  </si>
  <si>
    <t>予防外部認知通介Ⅰⅱ１１・時減</t>
    <rPh sb="13" eb="14">
      <t>ジ</t>
    </rPh>
    <rPh sb="14" eb="15">
      <t>ゲン</t>
    </rPh>
    <phoneticPr fontId="3"/>
  </si>
  <si>
    <t>予病院療養短期Ⅱⅰ１・夜減</t>
  </si>
  <si>
    <t>予病院療養短期Ⅱⅰ２</t>
  </si>
  <si>
    <t>予病院療養短期Ⅱⅰ２・夜減</t>
  </si>
  <si>
    <t>予病院療養短期Ⅱⅱ１</t>
  </si>
  <si>
    <t>予病院療養短期Ⅱⅱ１・夜減</t>
  </si>
  <si>
    <t>予病院療養短期Ⅱⅱ２</t>
  </si>
  <si>
    <t>予防通所リハ処遇改善加算Ⅲ</t>
    <rPh sb="6" eb="8">
      <t>ショグウ</t>
    </rPh>
    <rPh sb="8" eb="10">
      <t>カイゼン</t>
    </rPh>
    <rPh sb="10" eb="12">
      <t>カサン</t>
    </rPh>
    <phoneticPr fontId="3"/>
  </si>
  <si>
    <t>予短期生活処遇改善加算Ⅲ</t>
    <rPh sb="5" eb="7">
      <t>ショグウ</t>
    </rPh>
    <rPh sb="7" eb="9">
      <t>カイゼン</t>
    </rPh>
    <rPh sb="9" eb="11">
      <t>カサン</t>
    </rPh>
    <phoneticPr fontId="3"/>
  </si>
  <si>
    <t>予老短処遇改善加算Ⅲ</t>
    <rPh sb="3" eb="5">
      <t>ショグウ</t>
    </rPh>
    <rPh sb="5" eb="7">
      <t>カイゼン</t>
    </rPh>
    <rPh sb="7" eb="9">
      <t>カサン</t>
    </rPh>
    <phoneticPr fontId="3"/>
  </si>
  <si>
    <t>週に１回以上、20分以上の保健師又は看護師による訪問を行った場合算定可能</t>
    <rPh sb="0" eb="1">
      <t>シュウ</t>
    </rPh>
    <rPh sb="3" eb="6">
      <t>カイイジョウ</t>
    </rPh>
    <rPh sb="9" eb="12">
      <t>フンイジョウ</t>
    </rPh>
    <rPh sb="13" eb="16">
      <t>ホケンシ</t>
    </rPh>
    <rPh sb="16" eb="17">
      <t>マタ</t>
    </rPh>
    <rPh sb="18" eb="21">
      <t>カンゴシ</t>
    </rPh>
    <rPh sb="24" eb="26">
      <t>ホウモン</t>
    </rPh>
    <rPh sb="27" eb="28">
      <t>オコナ</t>
    </rPh>
    <rPh sb="30" eb="32">
      <t>バアイ</t>
    </rPh>
    <rPh sb="32" eb="34">
      <t>サンテイ</t>
    </rPh>
    <rPh sb="34" eb="36">
      <t>カノウ</t>
    </rPh>
    <phoneticPr fontId="3"/>
  </si>
  <si>
    <t>看護・介護職員が欠員の場合</t>
    <rPh sb="0" eb="2">
      <t>カンゴ</t>
    </rPh>
    <rPh sb="5" eb="7">
      <t>ショクイン</t>
    </rPh>
    <rPh sb="8" eb="10">
      <t>ケツイン</t>
    </rPh>
    <rPh sb="11" eb="13">
      <t>バアイ</t>
    </rPh>
    <phoneticPr fontId="3"/>
  </si>
  <si>
    <t>看護・介護職員が欠員の場合</t>
    <rPh sb="5" eb="7">
      <t>ショクイン</t>
    </rPh>
    <rPh sb="8" eb="10">
      <t>ケツイン</t>
    </rPh>
    <rPh sb="11" eb="13">
      <t>バアイ</t>
    </rPh>
    <phoneticPr fontId="3"/>
  </si>
  <si>
    <t>所定単位数　－　○○単位</t>
    <rPh sb="0" eb="2">
      <t>ショテイ</t>
    </rPh>
    <rPh sb="2" eb="5">
      <t>タンイスウ</t>
    </rPh>
    <rPh sb="10" eb="12">
      <t>タンイ</t>
    </rPh>
    <phoneticPr fontId="3"/>
  </si>
  <si>
    <t>所定単位数　×　○○／１００</t>
    <rPh sb="0" eb="2">
      <t>ショテイ</t>
    </rPh>
    <rPh sb="2" eb="5">
      <t>タンイスウ</t>
    </rPh>
    <phoneticPr fontId="3"/>
  </si>
  <si>
    <t>○○％加算</t>
    <rPh sb="3" eb="5">
      <t>カサン</t>
    </rPh>
    <phoneticPr fontId="3"/>
  </si>
  <si>
    <t>所定単位数　＋　所定単位数　×　○○／１００</t>
    <rPh sb="0" eb="2">
      <t>ショテイ</t>
    </rPh>
    <rPh sb="2" eb="5">
      <t>タンイスウ</t>
    </rPh>
    <rPh sb="8" eb="10">
      <t>ショテイ</t>
    </rPh>
    <rPh sb="10" eb="13">
      <t>タンイスウ</t>
    </rPh>
    <phoneticPr fontId="3"/>
  </si>
  <si>
    <t>単位数</t>
  </si>
  <si>
    <t>単位</t>
  </si>
  <si>
    <t>夜間早朝の場合</t>
  </si>
  <si>
    <t>1回につき</t>
  </si>
  <si>
    <t>所定単位数の</t>
  </si>
  <si>
    <t>サービスコード</t>
  </si>
  <si>
    <t>サービス内容略称</t>
  </si>
  <si>
    <t>算定項目</t>
  </si>
  <si>
    <t>種類</t>
  </si>
  <si>
    <t>項目</t>
  </si>
  <si>
    <t>予病院療短処遇改善加算Ⅲ</t>
    <rPh sb="5" eb="7">
      <t>ショグウ</t>
    </rPh>
    <rPh sb="7" eb="9">
      <t>カイゼン</t>
    </rPh>
    <rPh sb="9" eb="11">
      <t>カサン</t>
    </rPh>
    <phoneticPr fontId="3"/>
  </si>
  <si>
    <t>予防特定施設処遇改善加算Ⅲ</t>
    <rPh sb="6" eb="8">
      <t>ショグウ</t>
    </rPh>
    <rPh sb="8" eb="10">
      <t>カイゼン</t>
    </rPh>
    <rPh sb="10" eb="12">
      <t>カサン</t>
    </rPh>
    <phoneticPr fontId="3"/>
  </si>
  <si>
    <t>サービス内容略称</t>
    <rPh sb="4" eb="6">
      <t>ナイヨウ</t>
    </rPh>
    <rPh sb="6" eb="8">
      <t>リャクショウ</t>
    </rPh>
    <phoneticPr fontId="3"/>
  </si>
  <si>
    <t>算定項目</t>
    <rPh sb="0" eb="2">
      <t>サンテイ</t>
    </rPh>
    <rPh sb="2" eb="4">
      <t>コウモク</t>
    </rPh>
    <phoneticPr fontId="3"/>
  </si>
  <si>
    <t>合成</t>
    <rPh sb="0" eb="2">
      <t>ゴウセイ</t>
    </rPh>
    <phoneticPr fontId="3"/>
  </si>
  <si>
    <t>算定</t>
    <rPh sb="0" eb="2">
      <t>サンテイ</t>
    </rPh>
    <phoneticPr fontId="3"/>
  </si>
  <si>
    <t>種類</t>
    <rPh sb="0" eb="2">
      <t>シュルイ</t>
    </rPh>
    <phoneticPr fontId="3"/>
  </si>
  <si>
    <t>費用額</t>
    <rPh sb="0" eb="2">
      <t>ヒヨウ</t>
    </rPh>
    <rPh sb="2" eb="3">
      <t>ガク</t>
    </rPh>
    <phoneticPr fontId="3"/>
  </si>
  <si>
    <t>（円）</t>
    <rPh sb="1" eb="2">
      <t>エン</t>
    </rPh>
    <phoneticPr fontId="3"/>
  </si>
  <si>
    <t>予訪看Ⅰ１</t>
  </si>
  <si>
    <t>予訪看Ⅰ１・夜</t>
  </si>
  <si>
    <t>予訪看Ⅰ１・深</t>
  </si>
  <si>
    <t>予訪看Ⅰ１・准</t>
  </si>
  <si>
    <t>予訪看Ⅰ１・准・夜</t>
  </si>
  <si>
    <t>予訪看Ⅰ１・准・深</t>
  </si>
  <si>
    <t>予訪看Ⅰ２</t>
  </si>
  <si>
    <t>予訪看Ⅰ２・夜</t>
  </si>
  <si>
    <t>予訪看Ⅰ２・深</t>
  </si>
  <si>
    <t>予訪看Ⅰ２・准</t>
  </si>
  <si>
    <t>予訪看Ⅰ２・准・夜</t>
  </si>
  <si>
    <t>予訪看Ⅰ２・准・深</t>
  </si>
  <si>
    <t>予訪看Ⅰ３</t>
  </si>
  <si>
    <t>予訪看Ⅰ３・夜</t>
  </si>
  <si>
    <t>予訪看Ⅰ３・深</t>
  </si>
  <si>
    <t>予訪看Ⅰ３・准</t>
  </si>
  <si>
    <t>予訪看Ⅰ３・准・夜</t>
  </si>
  <si>
    <t>予訪看Ⅰ３・准・深</t>
  </si>
  <si>
    <t>予訪看Ⅰ４</t>
  </si>
  <si>
    <t>予訪看Ⅰ４・夜</t>
  </si>
  <si>
    <t>予訪看Ⅰ４・深</t>
  </si>
  <si>
    <t>予訪看Ⅰ４・長</t>
    <rPh sb="6" eb="7">
      <t>チョウ</t>
    </rPh>
    <phoneticPr fontId="3"/>
  </si>
  <si>
    <t>予訪看Ⅰ４・夜・長</t>
  </si>
  <si>
    <t>予訪看Ⅰ４・深・長</t>
  </si>
  <si>
    <t>予訪看Ⅰ４・准</t>
  </si>
  <si>
    <t>予訪看Ⅰ４・准・夜</t>
  </si>
  <si>
    <t>予訪看Ⅰ４・准・深</t>
  </si>
  <si>
    <t>予訪看Ⅰ４・准・長</t>
    <rPh sb="8" eb="9">
      <t>チョウ</t>
    </rPh>
    <phoneticPr fontId="3"/>
  </si>
  <si>
    <t>予訪看Ⅰ４・准・夜・長</t>
  </si>
  <si>
    <t>予訪看Ⅰ４・准・深・長</t>
  </si>
  <si>
    <t>予訪看Ⅱ１</t>
  </si>
  <si>
    <t>予訪看Ⅱ１・夜</t>
  </si>
  <si>
    <t>予訪看Ⅱ１・深</t>
  </si>
  <si>
    <t>予訪看Ⅱ１・准</t>
  </si>
  <si>
    <t>予訪看Ⅱ１・准・夜</t>
  </si>
  <si>
    <t>予訪看Ⅱ１・准・深</t>
  </si>
  <si>
    <t>予訪看Ⅱ２</t>
  </si>
  <si>
    <t>予訪看Ⅱ２・夜</t>
  </si>
  <si>
    <t>予訪看Ⅱ２・深</t>
  </si>
  <si>
    <t>予訪看Ⅱ２・准</t>
  </si>
  <si>
    <t>予訪看Ⅱ２・准・夜</t>
  </si>
  <si>
    <t>予訪看Ⅱ２・准・深</t>
  </si>
  <si>
    <t>予訪看Ⅱ３</t>
  </si>
  <si>
    <t>予訪看Ⅱ３・夜</t>
  </si>
  <si>
    <t>予訪看Ⅱ３・深</t>
  </si>
  <si>
    <t>予訪看Ⅱ３・准</t>
  </si>
  <si>
    <t>予訪看Ⅱ３・准・夜</t>
  </si>
  <si>
    <t>予訪看Ⅱ３・准・深</t>
  </si>
  <si>
    <t>予訪看Ⅱ４</t>
  </si>
  <si>
    <t>予訪看Ⅱ４・夜</t>
  </si>
  <si>
    <t>予訪看Ⅱ４・深</t>
  </si>
  <si>
    <t>予防訪問リハ中山間地域等提供加算</t>
    <rPh sb="6" eb="7">
      <t>ナカ</t>
    </rPh>
    <rPh sb="7" eb="9">
      <t>ヤマアイ</t>
    </rPh>
    <rPh sb="9" eb="12">
      <t>チイキナド</t>
    </rPh>
    <rPh sb="12" eb="14">
      <t>テイキョウ</t>
    </rPh>
    <rPh sb="14" eb="16">
      <t>カサン</t>
    </rPh>
    <phoneticPr fontId="3"/>
  </si>
  <si>
    <t>認知症行動・心理症状緊急対応加算（7日間限度）</t>
    <rPh sb="18" eb="20">
      <t>ニチカン</t>
    </rPh>
    <rPh sb="20" eb="22">
      <t>ゲンド</t>
    </rPh>
    <phoneticPr fontId="3"/>
  </si>
  <si>
    <t>若年性認知症利用者受入加算</t>
  </si>
  <si>
    <t>予病院療短認知症緊急対応加算</t>
    <rPh sb="5" eb="7">
      <t>ニンチ</t>
    </rPh>
    <rPh sb="7" eb="8">
      <t>ショウ</t>
    </rPh>
    <rPh sb="8" eb="10">
      <t>キンキュウ</t>
    </rPh>
    <rPh sb="10" eb="12">
      <t>タイオウ</t>
    </rPh>
    <phoneticPr fontId="3"/>
  </si>
  <si>
    <t>予病院療短若年性認知症受入加算</t>
    <rPh sb="5" eb="8">
      <t>ジャクネンセイ</t>
    </rPh>
    <rPh sb="8" eb="11">
      <t>ニンチショウ</t>
    </rPh>
    <rPh sb="11" eb="13">
      <t>ウケイレ</t>
    </rPh>
    <rPh sb="13" eb="15">
      <t>カサン</t>
    </rPh>
    <phoneticPr fontId="3"/>
  </si>
  <si>
    <t>予短期生活サービス提供体制加算Ⅲ</t>
    <rPh sb="9" eb="11">
      <t>テイキョウ</t>
    </rPh>
    <rPh sb="11" eb="13">
      <t>タイセイ</t>
    </rPh>
    <rPh sb="13" eb="15">
      <t>カサン</t>
    </rPh>
    <phoneticPr fontId="3"/>
  </si>
  <si>
    <t>夜勤職員配置加算</t>
    <rPh sb="0" eb="2">
      <t>ヤキン</t>
    </rPh>
    <rPh sb="2" eb="4">
      <t>ショクイン</t>
    </rPh>
    <rPh sb="4" eb="6">
      <t>ハイチ</t>
    </rPh>
    <rPh sb="6" eb="8">
      <t>カサン</t>
    </rPh>
    <phoneticPr fontId="3"/>
  </si>
  <si>
    <t>個別リハビリテーション実施加算</t>
    <rPh sb="0" eb="2">
      <t>コベツ</t>
    </rPh>
    <rPh sb="11" eb="13">
      <t>ジッシ</t>
    </rPh>
    <rPh sb="13" eb="15">
      <t>カサン</t>
    </rPh>
    <phoneticPr fontId="3"/>
  </si>
  <si>
    <t>予老短夜勤職員配置加算</t>
    <rPh sb="3" eb="5">
      <t>ヤキン</t>
    </rPh>
    <rPh sb="5" eb="7">
      <t>ショクイン</t>
    </rPh>
    <rPh sb="7" eb="9">
      <t>ハイチ</t>
    </rPh>
    <rPh sb="9" eb="11">
      <t>カサン</t>
    </rPh>
    <phoneticPr fontId="3"/>
  </si>
  <si>
    <t>予老短個別リハビリ加算</t>
    <rPh sb="3" eb="5">
      <t>コベツ</t>
    </rPh>
    <rPh sb="9" eb="11">
      <t>カサン</t>
    </rPh>
    <phoneticPr fontId="3"/>
  </si>
  <si>
    <t>予老短認知症緊急対応加算</t>
    <rPh sb="3" eb="5">
      <t>ニンチ</t>
    </rPh>
    <rPh sb="5" eb="6">
      <t>ショウ</t>
    </rPh>
    <rPh sb="6" eb="8">
      <t>キンキュウ</t>
    </rPh>
    <rPh sb="8" eb="10">
      <t>タイオウ</t>
    </rPh>
    <phoneticPr fontId="3"/>
  </si>
  <si>
    <t>食費</t>
    <rPh sb="0" eb="2">
      <t>ショクヒ</t>
    </rPh>
    <phoneticPr fontId="3"/>
  </si>
  <si>
    <t>円</t>
    <rPh sb="0" eb="1">
      <t>エン</t>
    </rPh>
    <phoneticPr fontId="3"/>
  </si>
  <si>
    <t>予防短期生活ユニット型個室</t>
    <rPh sb="4" eb="6">
      <t>セイカツ</t>
    </rPh>
    <rPh sb="10" eb="11">
      <t>カタ</t>
    </rPh>
    <rPh sb="11" eb="13">
      <t>コシツ</t>
    </rPh>
    <phoneticPr fontId="3"/>
  </si>
  <si>
    <t>滞在費</t>
    <rPh sb="0" eb="3">
      <t>タイザイヒ</t>
    </rPh>
    <phoneticPr fontId="3"/>
  </si>
  <si>
    <t>ユニット型個室</t>
    <rPh sb="4" eb="5">
      <t>カタ</t>
    </rPh>
    <rPh sb="5" eb="7">
      <t>コシツ</t>
    </rPh>
    <phoneticPr fontId="3"/>
  </si>
  <si>
    <t>予老短緊急時治療管理１</t>
    <rPh sb="3" eb="6">
      <t>キンキュウジ</t>
    </rPh>
    <rPh sb="6" eb="8">
      <t>チリョウ</t>
    </rPh>
    <rPh sb="8" eb="10">
      <t>カンリ</t>
    </rPh>
    <phoneticPr fontId="3"/>
  </si>
  <si>
    <t>予老短緊急時治療管理２</t>
    <rPh sb="3" eb="6">
      <t>キンキュウジ</t>
    </rPh>
    <rPh sb="6" eb="8">
      <t>チリョウ</t>
    </rPh>
    <rPh sb="8" eb="10">
      <t>カンリ</t>
    </rPh>
    <phoneticPr fontId="3"/>
  </si>
  <si>
    <t>予老短Ⅱⅰ１・超</t>
  </si>
  <si>
    <t>予老短Ⅱⅰ１・夜・超</t>
  </si>
  <si>
    <t>予老短Ⅱⅰ２・超</t>
  </si>
  <si>
    <t>予老短Ⅱⅰ２・夜・超</t>
  </si>
  <si>
    <t>予老短Ⅱⅱ１・超</t>
  </si>
  <si>
    <t>予老短Ⅱⅱ１・夜・超</t>
  </si>
  <si>
    <t>予老短Ⅱⅱ２・超</t>
  </si>
  <si>
    <t>予老短Ⅱⅱ２・夜・超</t>
  </si>
  <si>
    <t>予老短Ⅲⅰ１・超</t>
  </si>
  <si>
    <t>予老短Ⅲⅰ１・夜・超</t>
  </si>
  <si>
    <t>予老短Ⅲⅰ２・超</t>
  </si>
  <si>
    <t>予老短Ⅲⅰ２・夜・超</t>
  </si>
  <si>
    <t>予老短Ⅲⅱ１・超</t>
  </si>
  <si>
    <t>予老短Ⅲⅱ１・夜・超</t>
  </si>
  <si>
    <t>予老短Ⅲⅱ２・超</t>
  </si>
  <si>
    <t>予老短Ⅲⅱ２・夜・超</t>
  </si>
  <si>
    <t>予病院療短Ⅲⅱ２・夜減・欠４</t>
  </si>
  <si>
    <t>予病院療短Ⅲⅰ１・欠５</t>
  </si>
  <si>
    <t>予病院療短Ⅲⅰ１・夜減・欠５</t>
  </si>
  <si>
    <t>予病院療短Ⅲⅰ２・欠５</t>
  </si>
  <si>
    <t>予老短Ⅰⅱ２・夜</t>
  </si>
  <si>
    <t>予老短Ⅰⅲ１</t>
  </si>
  <si>
    <t>予老短Ⅰⅲ１・夜</t>
  </si>
  <si>
    <t>予老短Ⅰⅲ２</t>
  </si>
  <si>
    <t>予老短Ⅰⅲ２・夜</t>
  </si>
  <si>
    <t>予老短Ⅰⅳ１</t>
  </si>
  <si>
    <t>予老短Ⅰⅳ１・夜</t>
  </si>
  <si>
    <t>予老短Ⅰⅳ２</t>
  </si>
  <si>
    <t>予老短Ⅰⅳ２・夜</t>
  </si>
  <si>
    <t>予ユ老短Ⅰⅰ１</t>
  </si>
  <si>
    <t>予ユ老短Ⅰⅰ１・夜</t>
  </si>
  <si>
    <t>予ユ老短Ⅰⅰ２</t>
  </si>
  <si>
    <t>予ユ老短Ⅰⅰ２・夜</t>
  </si>
  <si>
    <t>予ユ老短Ⅰⅱ１</t>
  </si>
  <si>
    <t>予ユ老短Ⅰⅱ１・夜</t>
  </si>
  <si>
    <t>予ユ老短Ⅰⅱ２</t>
  </si>
  <si>
    <t>予ユ老短Ⅰⅱ２・夜</t>
  </si>
  <si>
    <t>予ユ老短Ⅰⅰ１・未</t>
  </si>
  <si>
    <t>予ユ老短Ⅰⅰ１・夜・未</t>
  </si>
  <si>
    <t>予ユ老短Ⅰⅰ２・未</t>
  </si>
  <si>
    <t>予ユ老短Ⅰⅰ２・夜・未</t>
  </si>
  <si>
    <t>予ユ老短Ⅰⅱ１・未</t>
  </si>
  <si>
    <t>予ユ老短Ⅰⅱ１・夜・未</t>
  </si>
  <si>
    <t>予ユ老短Ⅰⅱ２・未</t>
  </si>
  <si>
    <t>予ユ老短Ⅰⅱ２・夜・未</t>
  </si>
  <si>
    <t>&lt;療養型老健・看護職員を配置&gt;</t>
  </si>
  <si>
    <t>(二)介護老人保健施設介護予防短期入所療養介護費 (Ⅱ)</t>
    <rPh sb="1" eb="2">
      <t>２</t>
    </rPh>
    <rPh sb="3" eb="5">
      <t>カイゴ</t>
    </rPh>
    <rPh sb="5" eb="7">
      <t>ロウジン</t>
    </rPh>
    <rPh sb="7" eb="9">
      <t>ホケン</t>
    </rPh>
    <rPh sb="9" eb="11">
      <t>シセツ</t>
    </rPh>
    <rPh sb="11" eb="13">
      <t>カイゴ</t>
    </rPh>
    <rPh sb="13" eb="15">
      <t>ヨボウ</t>
    </rPh>
    <rPh sb="19" eb="21">
      <t>リョウヨウ</t>
    </rPh>
    <rPh sb="21" eb="23">
      <t>カイゴ</t>
    </rPh>
    <phoneticPr fontId="3"/>
  </si>
  <si>
    <t>(三)介護老人保健施設介護予防短期入所療養介護費 (Ⅲ)</t>
    <rPh sb="1" eb="2">
      <t>３</t>
    </rPh>
    <rPh sb="3" eb="5">
      <t>カイゴ</t>
    </rPh>
    <rPh sb="5" eb="7">
      <t>ロウジン</t>
    </rPh>
    <rPh sb="7" eb="9">
      <t>ホケン</t>
    </rPh>
    <rPh sb="9" eb="11">
      <t>シセツ</t>
    </rPh>
    <rPh sb="11" eb="13">
      <t>カイゴ</t>
    </rPh>
    <rPh sb="13" eb="15">
      <t>ヨボウ</t>
    </rPh>
    <rPh sb="19" eb="21">
      <t>リョウヨウ</t>
    </rPh>
    <rPh sb="21" eb="23">
      <t>カイゴ</t>
    </rPh>
    <phoneticPr fontId="3"/>
  </si>
  <si>
    <t>(二)ユニ ッ  ト 型介護老人保健施設介護予防短期入所療養介護費(Ⅱ)</t>
    <rPh sb="1" eb="2">
      <t>２</t>
    </rPh>
    <phoneticPr fontId="3"/>
  </si>
  <si>
    <t>(三)ユニ ッ  ト 型介護老人保健施設介護予防短期入所療養介護費(Ⅲ)</t>
    <rPh sb="1" eb="2">
      <t>３</t>
    </rPh>
    <phoneticPr fontId="3"/>
  </si>
  <si>
    <t>予老短Ⅲⅱ２・欠</t>
  </si>
  <si>
    <t>予老短Ⅲⅱ２・夜・欠</t>
  </si>
  <si>
    <t>1日につき</t>
    <phoneticPr fontId="3"/>
  </si>
  <si>
    <t>夜勤の勤務条件に関する基準を満たさない場合</t>
    <phoneticPr fontId="3"/>
  </si>
  <si>
    <t>&lt;療養型老健・看護オンコｰル体制&gt;</t>
    <phoneticPr fontId="3"/>
  </si>
  <si>
    <t>(2)ユニ ッ  ト 型介護老人保健施設介護予防短期入所療養介護費</t>
    <phoneticPr fontId="3"/>
  </si>
  <si>
    <t>ユニットケア体制未整備減算</t>
    <phoneticPr fontId="3"/>
  </si>
  <si>
    <t>予老短送迎加算</t>
    <phoneticPr fontId="3"/>
  </si>
  <si>
    <t>単位</t>
    <phoneticPr fontId="3"/>
  </si>
  <si>
    <t>ユニットケア体制未整備減算</t>
    <phoneticPr fontId="3"/>
  </si>
  <si>
    <t>夜勤の勤務条件に関する基準を満たさない場合</t>
    <phoneticPr fontId="3"/>
  </si>
  <si>
    <t>合成</t>
    <phoneticPr fontId="3"/>
  </si>
  <si>
    <t>算定</t>
    <phoneticPr fontId="3"/>
  </si>
  <si>
    <t>ユニットケア体制未整備減算</t>
    <phoneticPr fontId="3"/>
  </si>
  <si>
    <t>予病院療短Ⅲⅰ２・夜減・欠５</t>
  </si>
  <si>
    <t>予防外部訪問介護Ⅱ</t>
    <rPh sb="0" eb="2">
      <t>ヨボウ</t>
    </rPh>
    <rPh sb="2" eb="4">
      <t>ガイブ</t>
    </rPh>
    <rPh sb="4" eb="6">
      <t>ホウモン</t>
    </rPh>
    <rPh sb="6" eb="8">
      <t>カイゴ</t>
    </rPh>
    <phoneticPr fontId="3"/>
  </si>
  <si>
    <t>予防外部訪問介護Ⅲ</t>
    <rPh sb="0" eb="2">
      <t>ヨボウ</t>
    </rPh>
    <rPh sb="2" eb="4">
      <t>ガイブ</t>
    </rPh>
    <rPh sb="4" eb="6">
      <t>ホウモン</t>
    </rPh>
    <rPh sb="6" eb="8">
      <t>カイゴ</t>
    </rPh>
    <phoneticPr fontId="3"/>
  </si>
  <si>
    <t>予防訪問入浴処遇改善加算Ⅲ</t>
    <rPh sb="6" eb="8">
      <t>ショグウ</t>
    </rPh>
    <rPh sb="8" eb="10">
      <t>カイゼン</t>
    </rPh>
    <rPh sb="10" eb="12">
      <t>カサン</t>
    </rPh>
    <phoneticPr fontId="3"/>
  </si>
  <si>
    <t>予病院療短Ⅲⅱ１・欠５</t>
  </si>
  <si>
    <t>要支援１</t>
    <rPh sb="0" eb="1">
      <t>ヨウ</t>
    </rPh>
    <rPh sb="1" eb="3">
      <t>シエン</t>
    </rPh>
    <phoneticPr fontId="3"/>
  </si>
  <si>
    <t>1月につき</t>
    <rPh sb="1" eb="2">
      <t>ガツ</t>
    </rPh>
    <phoneticPr fontId="3"/>
  </si>
  <si>
    <t>要支援２</t>
    <rPh sb="0" eb="1">
      <t>ヨウ</t>
    </rPh>
    <rPh sb="1" eb="3">
      <t>シエン</t>
    </rPh>
    <phoneticPr fontId="3"/>
  </si>
  <si>
    <t>予病院療短Ⅱⅰ１・夜減・欠４</t>
  </si>
  <si>
    <t>予病院療短Ⅱⅰ２・欠４</t>
  </si>
  <si>
    <t>僻地の医師確保計画を届け出ている病院の医師数が必要数の60％未満の場合</t>
    <rPh sb="0" eb="2">
      <t>ヘキチ</t>
    </rPh>
    <rPh sb="3" eb="5">
      <t>イシ</t>
    </rPh>
    <rPh sb="5" eb="7">
      <t>カクホ</t>
    </rPh>
    <rPh sb="7" eb="9">
      <t>ケイカク</t>
    </rPh>
    <rPh sb="10" eb="11">
      <t>トド</t>
    </rPh>
    <rPh sb="12" eb="13">
      <t>デ</t>
    </rPh>
    <rPh sb="16" eb="18">
      <t>ビョウイン</t>
    </rPh>
    <rPh sb="19" eb="21">
      <t>イシ</t>
    </rPh>
    <rPh sb="21" eb="22">
      <t>スウ</t>
    </rPh>
    <rPh sb="23" eb="25">
      <t>ヒツヨウ</t>
    </rPh>
    <rPh sb="25" eb="26">
      <t>スウ</t>
    </rPh>
    <rPh sb="30" eb="32">
      <t>ミマン</t>
    </rPh>
    <rPh sb="33" eb="35">
      <t>バアイ</t>
    </rPh>
    <phoneticPr fontId="3"/>
  </si>
  <si>
    <t>僻地の医師確保計画を届け出ているもの以外の病院の医師数が必要数の60％未満の場合</t>
    <rPh sb="0" eb="2">
      <t>ヘキチ</t>
    </rPh>
    <rPh sb="3" eb="5">
      <t>イシ</t>
    </rPh>
    <rPh sb="5" eb="7">
      <t>カクホ</t>
    </rPh>
    <rPh sb="7" eb="9">
      <t>ケイカク</t>
    </rPh>
    <rPh sb="10" eb="11">
      <t>トド</t>
    </rPh>
    <rPh sb="12" eb="13">
      <t>デ</t>
    </rPh>
    <rPh sb="18" eb="20">
      <t>イガイ</t>
    </rPh>
    <rPh sb="21" eb="23">
      <t>ビョウイン</t>
    </rPh>
    <rPh sb="24" eb="26">
      <t>イシ</t>
    </rPh>
    <rPh sb="26" eb="27">
      <t>スウ</t>
    </rPh>
    <rPh sb="28" eb="30">
      <t>ヒツヨウ</t>
    </rPh>
    <rPh sb="30" eb="31">
      <t>スウ</t>
    </rPh>
    <rPh sb="35" eb="37">
      <t>ミマン</t>
    </rPh>
    <rPh sb="38" eb="40">
      <t>バアイ</t>
    </rPh>
    <phoneticPr fontId="3"/>
  </si>
  <si>
    <t>加算</t>
    <rPh sb="0" eb="2">
      <t>カサン</t>
    </rPh>
    <phoneticPr fontId="3"/>
  </si>
  <si>
    <t>ロ  療養病床を有する病院における介護予防短期入所療養介護</t>
    <rPh sb="3" eb="5">
      <t>リョウヨウ</t>
    </rPh>
    <rPh sb="5" eb="7">
      <t>ビョウショウ</t>
    </rPh>
    <rPh sb="8" eb="9">
      <t>ユウ</t>
    </rPh>
    <rPh sb="11" eb="13">
      <t>ビョウイン</t>
    </rPh>
    <rPh sb="17" eb="19">
      <t>カイゴ</t>
    </rPh>
    <rPh sb="19" eb="21">
      <t>ヨボウ</t>
    </rPh>
    <phoneticPr fontId="3"/>
  </si>
  <si>
    <t>ハ  診療所における介護予防短期入所療養介護</t>
    <rPh sb="3" eb="6">
      <t>シンリョウショ</t>
    </rPh>
    <rPh sb="10" eb="12">
      <t>カイゴ</t>
    </rPh>
    <rPh sb="12" eb="14">
      <t>ヨボウ</t>
    </rPh>
    <phoneticPr fontId="3"/>
  </si>
  <si>
    <t>予老短Ⅱⅰ１</t>
  </si>
  <si>
    <t>予老短Ⅱⅰ１・夜</t>
  </si>
  <si>
    <t>予老短Ⅱⅰ２</t>
  </si>
  <si>
    <t>予老短Ⅱⅰ２・夜</t>
  </si>
  <si>
    <t>予老短Ⅱⅱ１</t>
  </si>
  <si>
    <t>予老短Ⅱⅱ１・夜</t>
  </si>
  <si>
    <t>予老短Ⅱⅱ２</t>
  </si>
  <si>
    <t>予老短Ⅱⅱ２・夜</t>
  </si>
  <si>
    <t>予老短Ⅲⅰ１</t>
  </si>
  <si>
    <t>予老短Ⅲⅰ１・夜</t>
  </si>
  <si>
    <t>予老短Ⅲⅰ２</t>
  </si>
  <si>
    <t>予老短Ⅲⅰ２・夜</t>
  </si>
  <si>
    <t>予老短Ⅲⅱ１</t>
  </si>
  <si>
    <t>予老短Ⅲⅱ１・夜</t>
  </si>
  <si>
    <t>予老短Ⅲⅱ２</t>
  </si>
  <si>
    <t>予老短Ⅲⅱ２・夜</t>
  </si>
  <si>
    <t>予訪看Ⅰ５・２超</t>
  </si>
  <si>
    <t>予訪看Ⅰ５・２超・夜</t>
  </si>
  <si>
    <t>予訪看Ⅰ５・２超・深</t>
  </si>
  <si>
    <t>予訪看Ⅰ５</t>
  </si>
  <si>
    <t>予訪看Ⅰ５・夜</t>
  </si>
  <si>
    <t>予訪看Ⅰ５・深</t>
  </si>
  <si>
    <t>予防外部訪問看護Ⅰ５・２超</t>
    <rPh sb="0" eb="2">
      <t>ヨボウ</t>
    </rPh>
    <rPh sb="2" eb="4">
      <t>ガイブ</t>
    </rPh>
    <rPh sb="4" eb="6">
      <t>ホウモン</t>
    </rPh>
    <rPh sb="6" eb="8">
      <t>カンゴ</t>
    </rPh>
    <rPh sb="12" eb="13">
      <t>コ</t>
    </rPh>
    <phoneticPr fontId="3"/>
  </si>
  <si>
    <t>予老短Ⅱⅰ１・欠</t>
  </si>
  <si>
    <t>予老短Ⅱⅰ１・夜・欠</t>
  </si>
  <si>
    <t>予老短Ⅱⅰ２・欠</t>
  </si>
  <si>
    <t>予老短Ⅱⅰ２・夜・欠</t>
  </si>
  <si>
    <t>予老短Ⅱⅱ１・欠</t>
  </si>
  <si>
    <t>予老短Ⅱⅱ１・夜・欠</t>
  </si>
  <si>
    <t>予老短Ⅱⅱ２・欠</t>
  </si>
  <si>
    <t>予老短Ⅱⅱ２・夜・欠</t>
  </si>
  <si>
    <t>予老短Ⅲⅰ１・欠</t>
  </si>
  <si>
    <t>予老短Ⅲⅰ１・夜・欠</t>
  </si>
  <si>
    <t>予老短Ⅲⅰ２・欠</t>
  </si>
  <si>
    <t>予老短Ⅲⅰ２・夜・欠</t>
  </si>
  <si>
    <t>予老短Ⅲⅱ１・欠</t>
  </si>
  <si>
    <t>予老短Ⅲⅱ１・夜・欠</t>
  </si>
  <si>
    <t>予病院療短Ⅰⅱ１・夜減・定超</t>
  </si>
  <si>
    <t>予病院療短Ⅰⅱ２・夜減・定超</t>
  </si>
  <si>
    <t>予病院療短Ⅱⅰ１・夜減・定超</t>
  </si>
  <si>
    <t>予病院療短Ⅱⅰ２・夜減・定超</t>
  </si>
  <si>
    <t>予病院療短Ⅱⅱ１・夜減・定超</t>
  </si>
  <si>
    <t>予病院療短Ⅱⅱ２・夜減・定超</t>
  </si>
  <si>
    <t>ロ 外部サービス利用型介護予防特定施設入居者生活介護費(基本部分)</t>
    <rPh sb="28" eb="30">
      <t>キホン</t>
    </rPh>
    <rPh sb="30" eb="32">
      <t>ブブン</t>
    </rPh>
    <phoneticPr fontId="3"/>
  </si>
  <si>
    <t>予防外部特定施設生活・人欠</t>
    <rPh sb="4" eb="6">
      <t>トクテイ</t>
    </rPh>
    <rPh sb="6" eb="8">
      <t>シセツ</t>
    </rPh>
    <rPh sb="11" eb="12">
      <t>ジン</t>
    </rPh>
    <rPh sb="12" eb="13">
      <t>ケツ</t>
    </rPh>
    <phoneticPr fontId="3"/>
  </si>
  <si>
    <t>予防外部通所介護２</t>
    <rPh sb="0" eb="2">
      <t>ヨボウ</t>
    </rPh>
    <rPh sb="2" eb="4">
      <t>ガイブ</t>
    </rPh>
    <rPh sb="4" eb="6">
      <t>ツウショ</t>
    </rPh>
    <rPh sb="6" eb="8">
      <t>カイゴ</t>
    </rPh>
    <phoneticPr fontId="3"/>
  </si>
  <si>
    <t>口腔機能向上加算</t>
    <rPh sb="0" eb="2">
      <t>コウクウ</t>
    </rPh>
    <rPh sb="2" eb="4">
      <t>キノウ</t>
    </rPh>
    <rPh sb="4" eb="6">
      <t>コウジョウ</t>
    </rPh>
    <rPh sb="6" eb="8">
      <t>カサン</t>
    </rPh>
    <phoneticPr fontId="3"/>
  </si>
  <si>
    <t>介護予防通所
リハビリテーション</t>
    <rPh sb="0" eb="2">
      <t>カイゴ</t>
    </rPh>
    <rPh sb="2" eb="4">
      <t>ヨボウ</t>
    </rPh>
    <rPh sb="4" eb="6">
      <t>ツウショ</t>
    </rPh>
    <phoneticPr fontId="3"/>
  </si>
  <si>
    <t>予防外部通所リハ口腔機能加算</t>
    <rPh sb="0" eb="2">
      <t>ヨボウ</t>
    </rPh>
    <rPh sb="2" eb="4">
      <t>ガイブ</t>
    </rPh>
    <rPh sb="8" eb="10">
      <t>コウクウ</t>
    </rPh>
    <rPh sb="10" eb="12">
      <t>キノウ</t>
    </rPh>
    <rPh sb="12" eb="14">
      <t>カサン</t>
    </rPh>
    <phoneticPr fontId="3"/>
  </si>
  <si>
    <t>予防外部車いす貸与</t>
    <rPh sb="7" eb="9">
      <t>タイヨ</t>
    </rPh>
    <phoneticPr fontId="3"/>
  </si>
  <si>
    <t>介護予防
福祉用具貸与</t>
    <rPh sb="0" eb="2">
      <t>カイゴ</t>
    </rPh>
    <rPh sb="2" eb="4">
      <t>ヨボウ</t>
    </rPh>
    <rPh sb="5" eb="7">
      <t>フクシ</t>
    </rPh>
    <rPh sb="7" eb="9">
      <t>ヨウグ</t>
    </rPh>
    <rPh sb="9" eb="11">
      <t>タイヨ</t>
    </rPh>
    <phoneticPr fontId="3"/>
  </si>
  <si>
    <t>予防外部車いす付属品貸与</t>
  </si>
  <si>
    <t>予防外部特殊寝台貸与</t>
  </si>
  <si>
    <t>予防外部特殊寝台付属品貸与</t>
  </si>
  <si>
    <t>食費及び滞在費の基準費用額</t>
    <rPh sb="0" eb="2">
      <t>ショクヒ</t>
    </rPh>
    <rPh sb="2" eb="3">
      <t>オヨ</t>
    </rPh>
    <rPh sb="4" eb="7">
      <t>タイザイヒ</t>
    </rPh>
    <rPh sb="8" eb="10">
      <t>キジュン</t>
    </rPh>
    <rPh sb="10" eb="12">
      <t>ヒヨウ</t>
    </rPh>
    <rPh sb="12" eb="13">
      <t>ガク</t>
    </rPh>
    <phoneticPr fontId="3"/>
  </si>
  <si>
    <t>　　　イ　介護老人保健施設における介護予防短期入所療養介護</t>
    <rPh sb="5" eb="7">
      <t>カイゴ</t>
    </rPh>
    <rPh sb="7" eb="9">
      <t>ロウジン</t>
    </rPh>
    <rPh sb="9" eb="11">
      <t>ホケン</t>
    </rPh>
    <rPh sb="11" eb="13">
      <t>シセツ</t>
    </rPh>
    <rPh sb="21" eb="23">
      <t>タンキ</t>
    </rPh>
    <rPh sb="23" eb="25">
      <t>ニュウショ</t>
    </rPh>
    <rPh sb="25" eb="27">
      <t>リョウヨウ</t>
    </rPh>
    <rPh sb="27" eb="29">
      <t>カイゴ</t>
    </rPh>
    <phoneticPr fontId="3"/>
  </si>
  <si>
    <t>　　　ロ　療養病床を有する病院における介護予防短期入所療養介護</t>
    <rPh sb="5" eb="7">
      <t>リョウヨウ</t>
    </rPh>
    <rPh sb="7" eb="9">
      <t>ビョウショウ</t>
    </rPh>
    <rPh sb="10" eb="11">
      <t>ユウ</t>
    </rPh>
    <rPh sb="13" eb="15">
      <t>ビョウイン</t>
    </rPh>
    <rPh sb="23" eb="25">
      <t>タンキ</t>
    </rPh>
    <rPh sb="25" eb="27">
      <t>ニュウショ</t>
    </rPh>
    <rPh sb="27" eb="29">
      <t>リョウヨウ</t>
    </rPh>
    <rPh sb="29" eb="31">
      <t>カイゴ</t>
    </rPh>
    <phoneticPr fontId="3"/>
  </si>
  <si>
    <t xml:space="preserve"> 定員超過の場合</t>
    <rPh sb="1" eb="3">
      <t>テイイン</t>
    </rPh>
    <rPh sb="3" eb="5">
      <t>チョウカ</t>
    </rPh>
    <rPh sb="6" eb="8">
      <t>バアイ</t>
    </rPh>
    <phoneticPr fontId="3"/>
  </si>
  <si>
    <t>栄養改善加算</t>
    <rPh sb="0" eb="2">
      <t>エイヨウ</t>
    </rPh>
    <rPh sb="2" eb="4">
      <t>カイゼン</t>
    </rPh>
    <rPh sb="4" eb="6">
      <t>カサン</t>
    </rPh>
    <phoneticPr fontId="3"/>
  </si>
  <si>
    <t>予防外部通所リハ栄養改善加算</t>
    <rPh sb="0" eb="2">
      <t>ヨボウ</t>
    </rPh>
    <rPh sb="2" eb="4">
      <t>ガイブ</t>
    </rPh>
    <rPh sb="8" eb="10">
      <t>エイヨウ</t>
    </rPh>
    <rPh sb="10" eb="12">
      <t>カイゼン</t>
    </rPh>
    <rPh sb="12" eb="14">
      <t>カサン</t>
    </rPh>
    <phoneticPr fontId="3"/>
  </si>
  <si>
    <t>単位減算</t>
  </si>
  <si>
    <t>予病院療短Ⅰⅰ１・夜減・定超</t>
  </si>
  <si>
    <t>－</t>
  </si>
  <si>
    <t>予病院療短Ⅰⅰ２・夜減・定超</t>
  </si>
  <si>
    <t>予単独短期生活Ⅰ１</t>
  </si>
  <si>
    <t>予単独短期生活Ⅰ１・夜</t>
  </si>
  <si>
    <t>予単独短期生活Ⅰ２</t>
  </si>
  <si>
    <t>予単独短期生活Ⅰ２・夜</t>
  </si>
  <si>
    <t>介護職員が欠員の場合</t>
    <rPh sb="0" eb="2">
      <t>カイゴ</t>
    </rPh>
    <rPh sb="2" eb="4">
      <t>ショクイン</t>
    </rPh>
    <rPh sb="5" eb="7">
      <t>ケツイン</t>
    </rPh>
    <rPh sb="8" eb="10">
      <t>バアイ</t>
    </rPh>
    <phoneticPr fontId="3"/>
  </si>
  <si>
    <t>予老短療養食加算</t>
    <rPh sb="3" eb="5">
      <t>リョウヨウ</t>
    </rPh>
    <rPh sb="5" eb="6">
      <t>ショク</t>
    </rPh>
    <rPh sb="6" eb="8">
      <t>カサン</t>
    </rPh>
    <phoneticPr fontId="3"/>
  </si>
  <si>
    <t>予単独短期Ⅰ１・夜・超</t>
  </si>
  <si>
    <t>予単独短期Ⅰ２・超</t>
  </si>
  <si>
    <t>予単独短期Ⅰ２・夜・超</t>
  </si>
  <si>
    <t>予単独短期Ⅱ１・超</t>
  </si>
  <si>
    <t>Ⅱ  介護予防支援サービスコード</t>
    <rPh sb="3" eb="5">
      <t>カイゴ</t>
    </rPh>
    <rPh sb="5" eb="7">
      <t>ヨボウ</t>
    </rPh>
    <rPh sb="7" eb="9">
      <t>シエン</t>
    </rPh>
    <phoneticPr fontId="3"/>
  </si>
  <si>
    <t>単位加算</t>
    <rPh sb="0" eb="2">
      <t>タンイ</t>
    </rPh>
    <rPh sb="2" eb="4">
      <t>カサン</t>
    </rPh>
    <phoneticPr fontId="3"/>
  </si>
  <si>
    <t>予防外部特定施設生活</t>
    <rPh sb="4" eb="6">
      <t>トクテイ</t>
    </rPh>
    <rPh sb="6" eb="8">
      <t>シセツ</t>
    </rPh>
    <phoneticPr fontId="3"/>
  </si>
  <si>
    <t>1日につき</t>
  </si>
  <si>
    <t>＜従来型個室＞</t>
  </si>
  <si>
    <t>＜多床室＞</t>
  </si>
  <si>
    <t>予防外部訪問介護Ⅱ・日割</t>
    <rPh sb="0" eb="2">
      <t>ヨボウ</t>
    </rPh>
    <rPh sb="2" eb="4">
      <t>ガイブ</t>
    </rPh>
    <rPh sb="4" eb="6">
      <t>ホウモン</t>
    </rPh>
    <rPh sb="6" eb="8">
      <t>カイゴ</t>
    </rPh>
    <rPh sb="10" eb="12">
      <t>ヒワリ</t>
    </rPh>
    <phoneticPr fontId="3"/>
  </si>
  <si>
    <t>介護予防
認知症対応型
通所介護</t>
    <rPh sb="0" eb="2">
      <t>カイゴ</t>
    </rPh>
    <rPh sb="2" eb="4">
      <t>ヨボウ</t>
    </rPh>
    <rPh sb="5" eb="7">
      <t>ニンチ</t>
    </rPh>
    <rPh sb="7" eb="8">
      <t>ショウ</t>
    </rPh>
    <rPh sb="8" eb="10">
      <t>タイオウ</t>
    </rPh>
    <rPh sb="10" eb="11">
      <t>カタ</t>
    </rPh>
    <rPh sb="12" eb="14">
      <t>ツウショ</t>
    </rPh>
    <rPh sb="14" eb="16">
      <t>カイゴ</t>
    </rPh>
    <phoneticPr fontId="3"/>
  </si>
  <si>
    <t>予防訪問看護小規模事業所加算</t>
    <rPh sb="4" eb="6">
      <t>カンゴ</t>
    </rPh>
    <rPh sb="6" eb="9">
      <t>ショウキボ</t>
    </rPh>
    <rPh sb="9" eb="12">
      <t>ジギョウショ</t>
    </rPh>
    <rPh sb="12" eb="14">
      <t>カサン</t>
    </rPh>
    <phoneticPr fontId="3"/>
  </si>
  <si>
    <t>予防訪問看護中山間地域等提供加算</t>
    <rPh sb="4" eb="6">
      <t>カンゴ</t>
    </rPh>
    <rPh sb="6" eb="7">
      <t>チュウ</t>
    </rPh>
    <rPh sb="7" eb="9">
      <t>ヤマアイ</t>
    </rPh>
    <rPh sb="9" eb="12">
      <t>チイキナド</t>
    </rPh>
    <rPh sb="12" eb="14">
      <t>テイキョウ</t>
    </rPh>
    <rPh sb="14" eb="16">
      <t>カサン</t>
    </rPh>
    <phoneticPr fontId="3"/>
  </si>
  <si>
    <t>２人以上による場合（ 30分未満）</t>
  </si>
  <si>
    <t>予病院療短Ⅲⅱ１・夜減・欠３</t>
  </si>
  <si>
    <t>予病院療短Ⅲⅱ２・欠３</t>
  </si>
  <si>
    <t>予病院療短Ⅲⅱ２・夜減・欠３</t>
  </si>
  <si>
    <t>予病院療短Ⅰⅰ１・欠４</t>
  </si>
  <si>
    <t>単独型介護予防短期入所生活介護費(Ⅰ)</t>
    <rPh sb="3" eb="5">
      <t>カイゴ</t>
    </rPh>
    <rPh sb="5" eb="7">
      <t>ヨボウ</t>
    </rPh>
    <phoneticPr fontId="3"/>
  </si>
  <si>
    <t xml:space="preserve">
僻地の医師確保計画を届け出ているもの以外の病院の医師数が必要数の60%未満の場合</t>
    <rPh sb="1" eb="3">
      <t>ヘキチ</t>
    </rPh>
    <rPh sb="4" eb="6">
      <t>イシ</t>
    </rPh>
    <phoneticPr fontId="3"/>
  </si>
  <si>
    <t>Ⅱ　介護予防支援サービスコード</t>
    <rPh sb="2" eb="4">
      <t>カイゴ</t>
    </rPh>
    <rPh sb="4" eb="6">
      <t>ヨボウ</t>
    </rPh>
    <rPh sb="6" eb="8">
      <t>シエン</t>
    </rPh>
    <phoneticPr fontId="3"/>
  </si>
  <si>
    <t>　　　　介護予防支援サービスコード表</t>
    <rPh sb="4" eb="6">
      <t>カイゴ</t>
    </rPh>
    <rPh sb="6" eb="8">
      <t>ヨボウ</t>
    </rPh>
    <rPh sb="8" eb="10">
      <t>シエン</t>
    </rPh>
    <rPh sb="17" eb="18">
      <t>ヒョウ</t>
    </rPh>
    <phoneticPr fontId="3"/>
  </si>
  <si>
    <t>[脚注]</t>
    <rPh sb="1" eb="3">
      <t>キャクチュウ</t>
    </rPh>
    <phoneticPr fontId="3"/>
  </si>
  <si>
    <t>１．単位数算定記号の説明</t>
    <rPh sb="2" eb="5">
      <t>タンイスウ</t>
    </rPh>
    <rPh sb="5" eb="7">
      <t>サンテイ</t>
    </rPh>
    <rPh sb="7" eb="9">
      <t>キゴウ</t>
    </rPh>
    <rPh sb="10" eb="12">
      <t>セツメイ</t>
    </rPh>
    <phoneticPr fontId="3"/>
  </si>
  <si>
    <t>所定単位数　＋　○○単位</t>
    <rPh sb="0" eb="2">
      <t>ショテイ</t>
    </rPh>
    <rPh sb="2" eb="5">
      <t>タンイスウ</t>
    </rPh>
    <rPh sb="10" eb="12">
      <t>タンイ</t>
    </rPh>
    <phoneticPr fontId="3"/>
  </si>
  <si>
    <t>予病院療短Ⅱⅰ２・夜減・欠４</t>
  </si>
  <si>
    <t>予病院療短Ⅱⅱ１・欠４</t>
  </si>
  <si>
    <t>予病院療短Ⅱⅱ１・夜減・欠４</t>
  </si>
  <si>
    <t>予病院療短Ⅱⅱ２・欠４</t>
  </si>
  <si>
    <t>予病院療短Ⅱⅱ２・夜減・欠４</t>
  </si>
  <si>
    <t>予病院療短Ⅲⅰ１・欠４</t>
  </si>
  <si>
    <t>予病院療短Ⅲⅰ１・夜減・欠４</t>
  </si>
  <si>
    <t>予病院療短Ⅲⅰ２・欠４</t>
  </si>
  <si>
    <t>予病院療短Ⅲⅰ２・夜減・欠４</t>
  </si>
  <si>
    <t>予病院療短Ⅲⅱ１・欠４</t>
  </si>
  <si>
    <t>ロ 初回加算</t>
    <rPh sb="2" eb="4">
      <t>ショカイ</t>
    </rPh>
    <rPh sb="4" eb="6">
      <t>カサン</t>
    </rPh>
    <phoneticPr fontId="3"/>
  </si>
  <si>
    <t>予訪看Ⅱ４・准</t>
  </si>
  <si>
    <t>予訪看Ⅱ４・准・夜</t>
  </si>
  <si>
    <t>予訪看Ⅱ４・准・深</t>
  </si>
  <si>
    <t>予訪看Ⅱ４・准・長</t>
    <rPh sb="8" eb="9">
      <t>チョウ</t>
    </rPh>
    <phoneticPr fontId="3"/>
  </si>
  <si>
    <t>予訪看Ⅱ４・准・夜・長</t>
  </si>
  <si>
    <t>予訪看Ⅱ４・准・深・長</t>
  </si>
  <si>
    <t>予防外部訪問看護Ⅰ１</t>
    <rPh sb="0" eb="2">
      <t>ヨボウ</t>
    </rPh>
    <rPh sb="2" eb="4">
      <t>ガイブ</t>
    </rPh>
    <rPh sb="4" eb="6">
      <t>ホウモン</t>
    </rPh>
    <rPh sb="6" eb="8">
      <t>カンゴ</t>
    </rPh>
    <phoneticPr fontId="3"/>
  </si>
  <si>
    <t>予防外部訪問看護Ⅰ２</t>
    <rPh sb="0" eb="2">
      <t>ヨボウ</t>
    </rPh>
    <rPh sb="2" eb="4">
      <t>ガイブ</t>
    </rPh>
    <rPh sb="4" eb="6">
      <t>ホウモン</t>
    </rPh>
    <rPh sb="6" eb="8">
      <t>カンゴ</t>
    </rPh>
    <phoneticPr fontId="3"/>
  </si>
  <si>
    <t>予防外部訪問看護Ⅰ３</t>
    <rPh sb="0" eb="2">
      <t>ヨボウ</t>
    </rPh>
    <rPh sb="2" eb="4">
      <t>ガイブ</t>
    </rPh>
    <rPh sb="4" eb="6">
      <t>ホウモン</t>
    </rPh>
    <rPh sb="6" eb="8">
      <t>カンゴ</t>
    </rPh>
    <phoneticPr fontId="3"/>
  </si>
  <si>
    <t>予防外部訪問看護Ⅰ４</t>
    <rPh sb="0" eb="2">
      <t>ヨボウ</t>
    </rPh>
    <rPh sb="2" eb="4">
      <t>ガイブ</t>
    </rPh>
    <rPh sb="4" eb="6">
      <t>ホウモン</t>
    </rPh>
    <rPh sb="6" eb="8">
      <t>カンゴ</t>
    </rPh>
    <phoneticPr fontId="3"/>
  </si>
  <si>
    <t>予防外部訪問看護Ⅰ５</t>
    <rPh sb="0" eb="2">
      <t>ヨボウ</t>
    </rPh>
    <rPh sb="2" eb="4">
      <t>ガイブ</t>
    </rPh>
    <rPh sb="4" eb="6">
      <t>ホウモン</t>
    </rPh>
    <rPh sb="6" eb="8">
      <t>カンゴ</t>
    </rPh>
    <phoneticPr fontId="3"/>
  </si>
  <si>
    <t>予防外部訪問看護Ⅱ１</t>
    <rPh sb="0" eb="2">
      <t>ヨボウ</t>
    </rPh>
    <rPh sb="2" eb="4">
      <t>ガイブ</t>
    </rPh>
    <rPh sb="4" eb="6">
      <t>ホウモン</t>
    </rPh>
    <rPh sb="6" eb="8">
      <t>カンゴ</t>
    </rPh>
    <phoneticPr fontId="3"/>
  </si>
  <si>
    <t>予防外部訪問看護Ⅱ２</t>
    <rPh sb="0" eb="2">
      <t>ヨボウ</t>
    </rPh>
    <rPh sb="2" eb="4">
      <t>ガイブ</t>
    </rPh>
    <rPh sb="4" eb="6">
      <t>ホウモン</t>
    </rPh>
    <rPh sb="6" eb="8">
      <t>カンゴ</t>
    </rPh>
    <phoneticPr fontId="3"/>
  </si>
  <si>
    <t>予防外部訪問看護Ⅱ３</t>
    <rPh sb="0" eb="2">
      <t>ヨボウ</t>
    </rPh>
    <rPh sb="2" eb="4">
      <t>ガイブ</t>
    </rPh>
    <rPh sb="4" eb="6">
      <t>ホウモン</t>
    </rPh>
    <rPh sb="6" eb="8">
      <t>カンゴ</t>
    </rPh>
    <phoneticPr fontId="3"/>
  </si>
  <si>
    <t>予防外部訪問看護Ⅱ４</t>
    <rPh sb="0" eb="2">
      <t>ヨボウ</t>
    </rPh>
    <rPh sb="2" eb="4">
      <t>ガイブ</t>
    </rPh>
    <rPh sb="4" eb="6">
      <t>ホウモン</t>
    </rPh>
    <rPh sb="6" eb="8">
      <t>カンゴ</t>
    </rPh>
    <phoneticPr fontId="3"/>
  </si>
  <si>
    <t>　  介護予防支援サービスコード表</t>
    <rPh sb="3" eb="5">
      <t>カイゴ</t>
    </rPh>
    <rPh sb="5" eb="7">
      <t>ヨボウ</t>
    </rPh>
    <rPh sb="7" eb="9">
      <t>シエン</t>
    </rPh>
    <rPh sb="16" eb="17">
      <t>ヒョウ</t>
    </rPh>
    <phoneticPr fontId="3"/>
  </si>
  <si>
    <t>予併設短期Ⅰ２・夜・超</t>
  </si>
  <si>
    <t>予併設短期Ⅱ１・超</t>
  </si>
  <si>
    <t>予併設短期Ⅱ１・夜・超</t>
  </si>
  <si>
    <t>予併設短期Ⅱ２・超</t>
  </si>
  <si>
    <t>予併設短期Ⅱ２・夜・超</t>
  </si>
  <si>
    <t>予病院経短Ⅱⅰ１・夜減・欠１</t>
  </si>
  <si>
    <t>予病院経短Ⅱⅰ２・欠１</t>
  </si>
  <si>
    <t>予病院経短Ⅱⅰ２・夜減・欠１</t>
  </si>
  <si>
    <t>＜ユニット型個室＞</t>
    <phoneticPr fontId="3"/>
  </si>
  <si>
    <t>予防特定施設生活１</t>
    <phoneticPr fontId="3"/>
  </si>
  <si>
    <t>予防特定施設生活２</t>
    <phoneticPr fontId="3"/>
  </si>
  <si>
    <t>予防特定施設障害者等支援加算</t>
    <phoneticPr fontId="3"/>
  </si>
  <si>
    <t>日割計算の場合</t>
    <phoneticPr fontId="3"/>
  </si>
  <si>
    <t>合成</t>
    <phoneticPr fontId="3"/>
  </si>
  <si>
    <t>算定</t>
    <phoneticPr fontId="3"/>
  </si>
  <si>
    <t>委託先により居宅サービスが行われる場合</t>
    <phoneticPr fontId="3"/>
  </si>
  <si>
    <t>注 ２時間以上</t>
    <phoneticPr fontId="3"/>
  </si>
  <si>
    <t>要支援１</t>
    <phoneticPr fontId="3"/>
  </si>
  <si>
    <t>　　３時間未満</t>
    <phoneticPr fontId="3"/>
  </si>
  <si>
    <t>要支援２</t>
    <phoneticPr fontId="3"/>
  </si>
  <si>
    <t>(一)３時間以上</t>
    <phoneticPr fontId="3"/>
  </si>
  <si>
    <t>　　　５時間未満</t>
    <phoneticPr fontId="3"/>
  </si>
  <si>
    <t>　　　７時間未満</t>
    <phoneticPr fontId="3"/>
  </si>
  <si>
    <t>　　　９時間未満</t>
    <phoneticPr fontId="3"/>
  </si>
  <si>
    <t>注 ２時間以上</t>
    <phoneticPr fontId="3"/>
  </si>
  <si>
    <t>要支援１</t>
    <phoneticPr fontId="3"/>
  </si>
  <si>
    <t>　　５時間未満</t>
    <phoneticPr fontId="3"/>
  </si>
  <si>
    <t>　　７時間未満</t>
    <phoneticPr fontId="3"/>
  </si>
  <si>
    <t>予防外部認知通介Ⅱ３２</t>
    <phoneticPr fontId="3"/>
  </si>
  <si>
    <t>　　９時間未満</t>
    <phoneticPr fontId="3"/>
  </si>
  <si>
    <t>イ 介護予防特定施設入居者生活介護費</t>
    <phoneticPr fontId="3"/>
  </si>
  <si>
    <t>予防特定施設生活２・人欠</t>
    <phoneticPr fontId="3"/>
  </si>
  <si>
    <t>予防車いす付属品貸与</t>
    <phoneticPr fontId="3"/>
  </si>
  <si>
    <t>予防特殊寝台貸与</t>
    <phoneticPr fontId="3"/>
  </si>
  <si>
    <t>予防特殊寝台付属品貸与</t>
    <phoneticPr fontId="3"/>
  </si>
  <si>
    <t>予防体位変換器貸与</t>
    <phoneticPr fontId="3"/>
  </si>
  <si>
    <t>予防手すり貸与</t>
    <phoneticPr fontId="3"/>
  </si>
  <si>
    <t>予防スロープ貸与</t>
    <phoneticPr fontId="3"/>
  </si>
  <si>
    <t>予防歩行器貸与</t>
    <phoneticPr fontId="3"/>
  </si>
  <si>
    <t>予防歩行補助つえ貸与</t>
    <phoneticPr fontId="3"/>
  </si>
  <si>
    <t>予防徘徊感知機器貸与</t>
    <phoneticPr fontId="3"/>
  </si>
  <si>
    <t>予防移動用リフト貸与</t>
    <phoneticPr fontId="3"/>
  </si>
  <si>
    <t>予防車いす貸与特地加算</t>
    <phoneticPr fontId="3"/>
  </si>
  <si>
    <t>予防車いす付属品貸与特地加算</t>
    <phoneticPr fontId="3"/>
  </si>
  <si>
    <t>予防特殊寝台貸与特地加算</t>
    <phoneticPr fontId="3"/>
  </si>
  <si>
    <t>予防特殊寝台付属品貸与特地加算</t>
    <phoneticPr fontId="3"/>
  </si>
  <si>
    <t>予防床ずれ防止用具貸与特地加算</t>
    <phoneticPr fontId="3"/>
  </si>
  <si>
    <t>床ずれ防止用具</t>
    <phoneticPr fontId="3"/>
  </si>
  <si>
    <t>予防体位変換器貸与特地加算</t>
    <phoneticPr fontId="3"/>
  </si>
  <si>
    <t>予防手すり貸与特地加算</t>
    <phoneticPr fontId="3"/>
  </si>
  <si>
    <t>予防スロープ貸与特地加算</t>
    <phoneticPr fontId="3"/>
  </si>
  <si>
    <t>予防歩行器貸与特地加算</t>
    <phoneticPr fontId="3"/>
  </si>
  <si>
    <t>予防歩行補助つえ貸与特地加算</t>
    <phoneticPr fontId="3"/>
  </si>
  <si>
    <t>予防徘徊感知機器貸与特地加算</t>
    <phoneticPr fontId="3"/>
  </si>
  <si>
    <t>予防移動用リフト貸与特地加算</t>
    <phoneticPr fontId="3"/>
  </si>
  <si>
    <t>予防車いす貸与小規模加算</t>
    <phoneticPr fontId="3"/>
  </si>
  <si>
    <t>実施地域において指定介護予防福祉用具貸与を行う場合に要する交通費に相当する額の３分の２に相当する額を当該事業所の所在地に適用される1単位の単価で除して得た単位数を個々の用具ごとに介護予防福祉用具貸与費の３分の２を限度に加算</t>
    <phoneticPr fontId="3"/>
  </si>
  <si>
    <t>予防車いす付属品貸与小規模加算</t>
    <phoneticPr fontId="3"/>
  </si>
  <si>
    <t>予防特殊寝台貸与小規模加算</t>
    <phoneticPr fontId="3"/>
  </si>
  <si>
    <t>予防特殊寝台付属品貸与小規模加算</t>
    <phoneticPr fontId="3"/>
  </si>
  <si>
    <t>予防床ずれ防止用具貸与小規模加算</t>
    <phoneticPr fontId="3"/>
  </si>
  <si>
    <t>床ずれ防止用具</t>
    <phoneticPr fontId="3"/>
  </si>
  <si>
    <t>予防体位変換器貸与小規模加算</t>
    <phoneticPr fontId="3"/>
  </si>
  <si>
    <t>予防手すり貸与小規模加算</t>
    <phoneticPr fontId="3"/>
  </si>
  <si>
    <t>予防スロープ貸与小規模加算</t>
    <phoneticPr fontId="3"/>
  </si>
  <si>
    <t>予防歩行器貸与小規模加算</t>
    <phoneticPr fontId="3"/>
  </si>
  <si>
    <t>予防歩行補助つえ貸与小規模加算</t>
    <phoneticPr fontId="3"/>
  </si>
  <si>
    <t>予防徘徊感知機器貸与小規模加算</t>
    <phoneticPr fontId="3"/>
  </si>
  <si>
    <t>予防移動用リフト貸与小規模加算</t>
    <phoneticPr fontId="3"/>
  </si>
  <si>
    <t>実施地域において指定介護予防福祉用具貸与を行う場合に要する交通費に相当する額の３分の１に相当する額を当該事業所の所在地に適用される1単位の単価で除して得た単位数を個々の用具ごとに介護予防福祉用具貸与費の３分の１を限度に加算</t>
    <phoneticPr fontId="3"/>
  </si>
  <si>
    <t>1日につき</t>
    <phoneticPr fontId="3"/>
  </si>
  <si>
    <t>イ　介護予防通所
　　リハビリテーション費</t>
    <phoneticPr fontId="3"/>
  </si>
  <si>
    <t>予防訪問入浴小規模事業所加算</t>
    <rPh sb="4" eb="6">
      <t>ニュウヨク</t>
    </rPh>
    <rPh sb="6" eb="9">
      <t>ショウキボ</t>
    </rPh>
    <rPh sb="9" eb="12">
      <t>ジギョウショ</t>
    </rPh>
    <rPh sb="12" eb="14">
      <t>カサン</t>
    </rPh>
    <phoneticPr fontId="3"/>
  </si>
  <si>
    <t>予防訪問入浴中山間地域等提供加算</t>
    <rPh sb="4" eb="6">
      <t>ニュウヨク</t>
    </rPh>
    <rPh sb="6" eb="7">
      <t>チュウ</t>
    </rPh>
    <rPh sb="7" eb="9">
      <t>ヤマアイ</t>
    </rPh>
    <rPh sb="9" eb="12">
      <t>チイキナド</t>
    </rPh>
    <rPh sb="12" eb="14">
      <t>テイキョウ</t>
    </rPh>
    <rPh sb="14" eb="16">
      <t>カサン</t>
    </rPh>
    <phoneticPr fontId="3"/>
  </si>
  <si>
    <t>予病院経短Ⅰⅰ１・夜減・定超</t>
  </si>
  <si>
    <t>予病院経短Ⅰⅰ２・定超</t>
    <rPh sb="9" eb="10">
      <t>テイ</t>
    </rPh>
    <rPh sb="10" eb="11">
      <t>チョウ</t>
    </rPh>
    <phoneticPr fontId="3"/>
  </si>
  <si>
    <t>予病院経短Ⅰⅰ２・夜減・定超</t>
  </si>
  <si>
    <t>予病院経短Ⅰⅱ１・定超</t>
    <rPh sb="9" eb="10">
      <t>テイ</t>
    </rPh>
    <rPh sb="10" eb="11">
      <t>チョウ</t>
    </rPh>
    <phoneticPr fontId="3"/>
  </si>
  <si>
    <t>予短期生活個別機能訓練加算</t>
    <rPh sb="3" eb="5">
      <t>セイカツ</t>
    </rPh>
    <phoneticPr fontId="3"/>
  </si>
  <si>
    <t>個別機能訓練加算</t>
    <phoneticPr fontId="3"/>
  </si>
  <si>
    <t>予防特定施設サービス提供体制加算Ⅱ</t>
    <phoneticPr fontId="3"/>
  </si>
  <si>
    <t>予防特定施設認知症専門ケア加算Ⅰ</t>
    <phoneticPr fontId="3"/>
  </si>
  <si>
    <t>予防特定施設認知症専門ケア加算Ⅱ</t>
    <phoneticPr fontId="3"/>
  </si>
  <si>
    <t>(1)認知症専門ケア加算（Ⅰ）</t>
    <phoneticPr fontId="3"/>
  </si>
  <si>
    <t>(2)認知症専門ケア加算（Ⅱ）</t>
    <phoneticPr fontId="3"/>
  </si>
  <si>
    <t>予病院療養短期Ⅰⅵ２・夜減</t>
  </si>
  <si>
    <t>予病院療養短期Ⅰⅵ２</t>
  </si>
  <si>
    <t>予病院療養短期Ⅰⅵ１・夜減</t>
  </si>
  <si>
    <t>予病院療養短期Ⅰⅵ１</t>
  </si>
  <si>
    <t>予病院療養短期Ⅰⅴ２・夜減</t>
  </si>
  <si>
    <t>予病院療養短期Ⅰⅴ２</t>
  </si>
  <si>
    <t>予病院療養短期Ⅰⅴ１・夜減</t>
  </si>
  <si>
    <t>予病院療養短期Ⅰⅴ１</t>
  </si>
  <si>
    <t>予病院療養短期Ⅰⅳ２・夜減</t>
  </si>
  <si>
    <t>予病院療養短期Ⅰⅳ２</t>
  </si>
  <si>
    <t>予病院療養短期Ⅰⅳ１・夜減</t>
  </si>
  <si>
    <t>予病院療養短期Ⅰⅳ１</t>
  </si>
  <si>
    <t>予病院療養短期Ⅰⅲ２・夜減</t>
  </si>
  <si>
    <t>予病院療養短期Ⅰⅲ２</t>
  </si>
  <si>
    <t>予病院療養短期Ⅰⅲ１・夜減</t>
  </si>
  <si>
    <t>予病院療養短期Ⅰⅲ１</t>
  </si>
  <si>
    <t>予病院療短Ⅰⅵ２・夜減・定超</t>
  </si>
  <si>
    <t>予病院療短Ⅰⅵ２・定超</t>
    <rPh sb="9" eb="10">
      <t>テイ</t>
    </rPh>
    <rPh sb="10" eb="11">
      <t>チョウ</t>
    </rPh>
    <phoneticPr fontId="3"/>
  </si>
  <si>
    <t>予病院療短Ⅰⅵ１・夜減・定超</t>
  </si>
  <si>
    <t>予病院療短Ⅰⅵ１・定超</t>
    <rPh sb="9" eb="10">
      <t>テイ</t>
    </rPh>
    <rPh sb="10" eb="11">
      <t>チョウ</t>
    </rPh>
    <phoneticPr fontId="3"/>
  </si>
  <si>
    <t>予病院療短Ⅰⅴ２・夜減・定超</t>
  </si>
  <si>
    <t>予病院療短Ⅰⅴ２・定超</t>
    <rPh sb="9" eb="10">
      <t>テイ</t>
    </rPh>
    <rPh sb="10" eb="11">
      <t>チョウ</t>
    </rPh>
    <phoneticPr fontId="3"/>
  </si>
  <si>
    <t>予病院療短Ⅰⅴ１・夜減・定超</t>
  </si>
  <si>
    <t>予病院療短Ⅰⅴ１・定超</t>
    <rPh sb="9" eb="10">
      <t>テイ</t>
    </rPh>
    <rPh sb="10" eb="11">
      <t>チョウ</t>
    </rPh>
    <phoneticPr fontId="3"/>
  </si>
  <si>
    <t>予病院療短Ⅰⅳ２・夜減・定超</t>
  </si>
  <si>
    <t>予病院療短Ⅰⅳ２・定超</t>
    <rPh sb="9" eb="10">
      <t>テイ</t>
    </rPh>
    <rPh sb="10" eb="11">
      <t>チョウ</t>
    </rPh>
    <phoneticPr fontId="3"/>
  </si>
  <si>
    <t>予病院療短Ⅰⅳ１・夜減・定超</t>
  </si>
  <si>
    <t>予病院療短Ⅰⅳ１・定超</t>
    <rPh sb="9" eb="10">
      <t>テイ</t>
    </rPh>
    <rPh sb="10" eb="11">
      <t>チョウ</t>
    </rPh>
    <phoneticPr fontId="3"/>
  </si>
  <si>
    <t>予病院療短Ⅰⅲ２・夜減・定超</t>
  </si>
  <si>
    <t>予病院療短Ⅰⅲ２・定超</t>
    <rPh sb="9" eb="10">
      <t>テイ</t>
    </rPh>
    <rPh sb="10" eb="11">
      <t>チョウ</t>
    </rPh>
    <phoneticPr fontId="3"/>
  </si>
  <si>
    <t>予病院療短Ⅰⅲ１・夜減・定超</t>
  </si>
  <si>
    <t>予病院療短Ⅰⅲ１・定超</t>
    <rPh sb="9" eb="10">
      <t>テイ</t>
    </rPh>
    <rPh sb="10" eb="11">
      <t>チョウ</t>
    </rPh>
    <phoneticPr fontId="3"/>
  </si>
  <si>
    <t>予病院療短Ⅰⅵ２・夜減・欠４</t>
  </si>
  <si>
    <t>予病院療短Ⅰⅵ２・欠４</t>
  </si>
  <si>
    <t>予病院療短Ⅰⅵ１・夜減・欠４</t>
  </si>
  <si>
    <t>予病院療短Ⅰⅵ１・欠４</t>
  </si>
  <si>
    <t>予病院療短Ⅰⅴ２・夜減・欠４</t>
  </si>
  <si>
    <t>予病院療短Ⅰⅴ２・欠４</t>
  </si>
  <si>
    <t>予病院療短Ⅰⅴ１・夜減・欠４</t>
  </si>
  <si>
    <t>予病院療短Ⅰⅴ１・欠４</t>
  </si>
  <si>
    <t>予病院療短Ⅰⅳ２・夜減・欠４</t>
  </si>
  <si>
    <t>予病院療短Ⅰⅳ２・欠４</t>
  </si>
  <si>
    <t>予病院療短Ⅰⅳ１・夜減・欠４</t>
  </si>
  <si>
    <t>予病院療短Ⅰⅳ１・欠４</t>
  </si>
  <si>
    <t>予病院療短Ⅰⅲ２・夜減・欠４</t>
  </si>
  <si>
    <t>予病院療短Ⅰⅲ２・欠４</t>
  </si>
  <si>
    <t>予病院療短Ⅰⅲ１・夜減・欠４</t>
  </si>
  <si>
    <t>予病院療短Ⅰⅲ１・欠４</t>
  </si>
  <si>
    <t>予診療所短期Ⅰⅰ２・定超</t>
  </si>
  <si>
    <t>予診療所短期Ⅰⅰ１・定超</t>
  </si>
  <si>
    <t>予診療所短期Ⅰⅰ１</t>
  </si>
  <si>
    <t>事業所と同一建物に居住する者又は同一建物から利用する者に介護予防通所リハビリテーションを行う場合</t>
    <rPh sb="0" eb="3">
      <t>ジギョウショ</t>
    </rPh>
    <phoneticPr fontId="3"/>
  </si>
  <si>
    <t>予防通所リハ同一建物減算１１</t>
    <rPh sb="2" eb="4">
      <t>ツウショ</t>
    </rPh>
    <rPh sb="6" eb="8">
      <t>ドウイツ</t>
    </rPh>
    <rPh sb="8" eb="10">
      <t>タテモノ</t>
    </rPh>
    <rPh sb="10" eb="12">
      <t>ゲンザン</t>
    </rPh>
    <phoneticPr fontId="3"/>
  </si>
  <si>
    <t>予防通所リハ同一建物減算１２</t>
    <rPh sb="2" eb="4">
      <t>ツウショ</t>
    </rPh>
    <rPh sb="6" eb="8">
      <t>ドウイツ</t>
    </rPh>
    <rPh sb="8" eb="10">
      <t>タテモノ</t>
    </rPh>
    <rPh sb="10" eb="12">
      <t>ゲンザン</t>
    </rPh>
    <phoneticPr fontId="3"/>
  </si>
  <si>
    <t>予防通所リハ同一建物減算２１</t>
    <rPh sb="2" eb="4">
      <t>ツウショ</t>
    </rPh>
    <rPh sb="6" eb="8">
      <t>ドウイツ</t>
    </rPh>
    <rPh sb="8" eb="10">
      <t>タテモノ</t>
    </rPh>
    <rPh sb="10" eb="12">
      <t>ゲンザン</t>
    </rPh>
    <phoneticPr fontId="3"/>
  </si>
  <si>
    <t>予防通所リハ同一建物減算２２</t>
    <rPh sb="2" eb="4">
      <t>ツウショ</t>
    </rPh>
    <rPh sb="6" eb="8">
      <t>ドウイツ</t>
    </rPh>
    <rPh sb="8" eb="10">
      <t>タテモノ</t>
    </rPh>
    <rPh sb="10" eb="12">
      <t>ゲンザン</t>
    </rPh>
    <phoneticPr fontId="3"/>
  </si>
  <si>
    <t>２．各項目の留意点</t>
    <rPh sb="2" eb="5">
      <t>カクコウモク</t>
    </rPh>
    <rPh sb="6" eb="9">
      <t>リュウイテン</t>
    </rPh>
    <phoneticPr fontId="3"/>
  </si>
  <si>
    <t>短期集中リハビリテーション実施加算（退院（所）日又は認定日から３月以内）</t>
    <rPh sb="0" eb="2">
      <t>タンキ</t>
    </rPh>
    <rPh sb="2" eb="4">
      <t>シュウチュウ</t>
    </rPh>
    <rPh sb="13" eb="15">
      <t>ジッシ</t>
    </rPh>
    <rPh sb="15" eb="17">
      <t>カサン</t>
    </rPh>
    <rPh sb="21" eb="22">
      <t>ショ</t>
    </rPh>
    <rPh sb="23" eb="24">
      <t>ヒ</t>
    </rPh>
    <rPh sb="26" eb="28">
      <t>ニンテイ</t>
    </rPh>
    <rPh sb="28" eb="29">
      <t>ビ</t>
    </rPh>
    <phoneticPr fontId="3"/>
  </si>
  <si>
    <t>予防訪問リハ短期集中リハ加算</t>
    <rPh sb="6" eb="8">
      <t>タンキ</t>
    </rPh>
    <rPh sb="8" eb="10">
      <t>シュウチュウ</t>
    </rPh>
    <rPh sb="12" eb="14">
      <t>カサン</t>
    </rPh>
    <phoneticPr fontId="3"/>
  </si>
  <si>
    <t>予ユ病院療養短期Ⅰ１・夜減</t>
  </si>
  <si>
    <t>予ユ病院療養短期Ⅰ２</t>
  </si>
  <si>
    <t>予ユ病院療養短期Ⅰ２・夜減</t>
  </si>
  <si>
    <t>予ユ病院療養短期Ⅱ１</t>
  </si>
  <si>
    <t>予ユ病院療養短期Ⅱ１・夜減</t>
  </si>
  <si>
    <t>予ユ病院療養短期Ⅱ２</t>
  </si>
  <si>
    <t>予ユ病院療養短期Ⅱ２・夜減</t>
  </si>
  <si>
    <t>予ユ病院療養短期Ⅲ１</t>
  </si>
  <si>
    <t>予ユ病院療養短期Ⅲ１・夜減</t>
  </si>
  <si>
    <t>予ユ病院療養短期Ⅲ２</t>
  </si>
  <si>
    <t>予ユ病院療養短期Ⅲ２・夜減</t>
  </si>
  <si>
    <t>予ユ病院療養短期Ⅰ１・夜減・未</t>
  </si>
  <si>
    <t>予ユ病院療養短期Ⅰ２・未</t>
  </si>
  <si>
    <t>予ユ病院療養短期Ⅰ２・夜減・未</t>
  </si>
  <si>
    <t>予ユ病院療養短期Ⅱ１・夜減・未</t>
  </si>
  <si>
    <t>予ユ病院療養短期Ⅱ２・未</t>
  </si>
  <si>
    <t>予ユ病院療養短期Ⅱ２・夜減・未</t>
  </si>
  <si>
    <t>単位減算</t>
    <phoneticPr fontId="3"/>
  </si>
  <si>
    <t>予ユ病院療短Ⅰ１・夜減・定超</t>
  </si>
  <si>
    <t>予ユ病院療短Ⅰ２・夜減・定超</t>
  </si>
  <si>
    <t>予ユ病院療短Ⅱ１・夜減・定超</t>
  </si>
  <si>
    <t>予ユ病院療短Ⅱ２・夜減・定超</t>
  </si>
  <si>
    <t>予ユ病院療短Ⅲ１・夜減・定超</t>
  </si>
  <si>
    <t>予ユ病院療短Ⅲ２・夜減・定超</t>
  </si>
  <si>
    <t>予ユ病院療短Ⅰ１・夜減・定超・未</t>
  </si>
  <si>
    <t>予ユ病院療短Ⅰ２・夜減・定超・未</t>
  </si>
  <si>
    <t>予ユ病院療短Ⅱ１・夜減・定超・未</t>
  </si>
  <si>
    <t>予ユ病院療短Ⅱ２・夜減・定超・未</t>
  </si>
  <si>
    <t>予ユ病院療短Ⅲ１・夜減・定超・未</t>
  </si>
  <si>
    <t>予ユ病院療短Ⅲ２・夜減・定超・未</t>
  </si>
  <si>
    <t>ユニットケア体制未整備減算</t>
    <phoneticPr fontId="3"/>
  </si>
  <si>
    <t>予ユ病院療短Ⅰ１・夜減・欠１</t>
  </si>
  <si>
    <t>予ユ病院療短Ⅰ２・夜減・欠１</t>
  </si>
  <si>
    <t>予ユ病院療短Ⅱ１・夜減・欠１</t>
  </si>
  <si>
    <t>予ユ病院療短Ⅱ２・夜減・欠１</t>
  </si>
  <si>
    <t>予ユ病院療短Ⅲ１・夜減・欠１</t>
  </si>
  <si>
    <t>予ユ病院療短Ⅲ２・夜減・欠１</t>
  </si>
  <si>
    <t>予ユ病院療短Ⅰ１・夜減・欠１・未</t>
  </si>
  <si>
    <t>予ユ病院療短Ⅰ２・夜減・欠１・未</t>
  </si>
  <si>
    <t>予ユ病院療短Ⅱ１・夜減・欠１・未</t>
  </si>
  <si>
    <t>予ユ病院療短Ⅱ２・夜減・欠１・未</t>
  </si>
  <si>
    <t>予ユ病院療短Ⅲ１・夜減・欠１・未</t>
  </si>
  <si>
    <t>予ユ病院療短Ⅲ２・夜減・欠１・未</t>
  </si>
  <si>
    <t>予ユ病院療短Ⅰ１・欠３</t>
  </si>
  <si>
    <t>予ユ病院療短Ⅰ１・夜減・欠３</t>
  </si>
  <si>
    <t>予ユ病院療短Ⅰ２・欠３</t>
  </si>
  <si>
    <t>予ユ病院療短Ⅰ２・夜減・欠３</t>
  </si>
  <si>
    <t>予ユ病院療短Ⅱ１・欠３</t>
  </si>
  <si>
    <t>予ユ病院療短Ⅱ１・夜減・欠３</t>
  </si>
  <si>
    <t>予ユ病院療短Ⅱ２・欠３</t>
  </si>
  <si>
    <t>予ユ病院療短Ⅱ２・夜減・欠３</t>
  </si>
  <si>
    <t>予ユ病院療短Ⅲ１・欠３</t>
  </si>
  <si>
    <t>予ユ病院療短Ⅲ１・夜減・欠３</t>
  </si>
  <si>
    <t>予ユ病院療短Ⅲ２・欠３</t>
  </si>
  <si>
    <t>予ユ病院療短Ⅲ２・夜減・欠３</t>
  </si>
  <si>
    <t>予ユ病院療短Ⅰ１・欠３・未</t>
  </si>
  <si>
    <t>予ユ病院療短Ⅰ１・夜減・欠３・未</t>
  </si>
  <si>
    <t>予ユ病院療短Ⅰ２・欠３・未</t>
  </si>
  <si>
    <t>予ユ病院療短Ⅰ２・夜減・欠３・未</t>
  </si>
  <si>
    <t>予ユ病院療短Ⅱ１・欠３・未</t>
  </si>
  <si>
    <t>予ユ病院療短Ⅱ１・夜減・欠３・未</t>
  </si>
  <si>
    <t>予ユ病院療短Ⅱ２・欠３・未</t>
  </si>
  <si>
    <t>予ユ病院療短Ⅱ２・夜減・欠３・未</t>
  </si>
  <si>
    <t>予ユ病院療短Ⅲ１・欠３・未</t>
  </si>
  <si>
    <t>予ユ病院療短Ⅲ１・夜減・欠３・未</t>
  </si>
  <si>
    <t>予ユ病院療短Ⅲ２・欠３・未</t>
  </si>
  <si>
    <t>予ユ病院療短Ⅲ２・夜減・欠３・未</t>
  </si>
  <si>
    <t>予ユ病院療短Ⅰ１・欠４</t>
  </si>
  <si>
    <t>予ユ病院療短Ⅰ１・夜減・欠４</t>
  </si>
  <si>
    <t>予ユ病院療短Ⅰ２・欠４</t>
  </si>
  <si>
    <t>予ユ病院療短Ⅰ２・夜減・欠４</t>
  </si>
  <si>
    <t>予ユ病院療短Ⅱ１・欠４</t>
  </si>
  <si>
    <t>予ユ病院療短Ⅱ１・夜減・欠４</t>
  </si>
  <si>
    <t>予ユ病院療短Ⅱ２・欠４</t>
  </si>
  <si>
    <t>予ユ病院療短Ⅱ２・夜減・欠４</t>
  </si>
  <si>
    <t>予ユ病院療短Ⅲ１・欠４</t>
  </si>
  <si>
    <t>予ユ病院療短Ⅲ１・夜減・欠４</t>
  </si>
  <si>
    <t>予ユ病院療短Ⅲ２・欠４</t>
  </si>
  <si>
    <t>予ユ病院療短Ⅲ２・夜減・欠４</t>
  </si>
  <si>
    <t>予ユ病院療短Ⅰ１・欠４・未</t>
  </si>
  <si>
    <t>予ユ病院療短Ⅰ１・夜減・欠４・未</t>
  </si>
  <si>
    <t>予ユ病院療短Ⅰ２・欠４・未</t>
  </si>
  <si>
    <t>予ユ病院療短Ⅰ２・夜減・欠４・未</t>
  </si>
  <si>
    <t>予ユ病院療短Ⅱ１・欠４・未</t>
  </si>
  <si>
    <t>予ユ病院療短Ⅱ１・夜減・欠４・未</t>
  </si>
  <si>
    <t>予ユ病院療短Ⅱ２・欠４・未</t>
  </si>
  <si>
    <t>予ユ病院療短Ⅱ２・夜減・欠４・未</t>
  </si>
  <si>
    <t>予ユ病院療短Ⅲ１・欠４・未</t>
  </si>
  <si>
    <t>予ユ病院療短Ⅲ１・夜減・欠４・未</t>
  </si>
  <si>
    <t>予ユ病院療短Ⅲ２・欠４・未</t>
  </si>
  <si>
    <t>予ユ病院療短Ⅲ２・夜減・欠４・未</t>
  </si>
  <si>
    <t>予ユ病院療短Ⅰ１・欠５</t>
  </si>
  <si>
    <t>予ユ病院療短Ⅰ１・夜減・欠５</t>
  </si>
  <si>
    <t>予ユ病院療短Ⅰ２・欠５</t>
  </si>
  <si>
    <t>予ユ病院療短Ⅰ２・夜減・欠５</t>
  </si>
  <si>
    <t>予ユ病院療短Ⅱ１・欠５</t>
  </si>
  <si>
    <t>予ユ病院療短Ⅱ１・夜減・欠５</t>
  </si>
  <si>
    <t>予ユ病院療短Ⅱ２・欠５</t>
  </si>
  <si>
    <t>予ユ病院療短Ⅱ２・夜減・欠５</t>
  </si>
  <si>
    <t>予ユ病院療短Ⅲ１・欠５</t>
  </si>
  <si>
    <t>予ユ病院療短Ⅲ１・夜減・欠５</t>
  </si>
  <si>
    <t>予ユ病院療短Ⅲ２・欠５</t>
  </si>
  <si>
    <t>予ユ病院療短Ⅲ２・夜減・欠５</t>
  </si>
  <si>
    <t>予ユ病院療短Ⅰ１・欠５・未</t>
  </si>
  <si>
    <t>予ユ病院療短Ⅰ１・夜減・欠５・未</t>
  </si>
  <si>
    <t>予ユ病院療短Ⅰ２・欠５・未</t>
  </si>
  <si>
    <t>予ユ病院療短Ⅰ２・夜減・欠５・未</t>
  </si>
  <si>
    <t>予ユ病院療短Ⅱ１・欠５・未</t>
  </si>
  <si>
    <t>予ユ病院療短Ⅱ１・夜減・欠５・未</t>
  </si>
  <si>
    <t>予ユ病院療短Ⅱ２・欠５・未</t>
  </si>
  <si>
    <t>予ユ病院療短Ⅱ２・夜減・欠５・未</t>
  </si>
  <si>
    <t>予ユ病院療短Ⅲ１・欠５・未</t>
  </si>
  <si>
    <t>予ユ病院療短Ⅲ１・夜減・欠５・未</t>
  </si>
  <si>
    <t>予ユ病院療短Ⅲ２・欠５・未</t>
  </si>
  <si>
    <t>予ユ病院療短Ⅲ２・夜減・欠５・未</t>
  </si>
  <si>
    <t>合成</t>
    <phoneticPr fontId="3"/>
  </si>
  <si>
    <t>算定</t>
    <phoneticPr fontId="3"/>
  </si>
  <si>
    <t>(1)  診療所介護予防短期入所療養介護費</t>
    <phoneticPr fontId="3"/>
  </si>
  <si>
    <t>予診療所短期Ⅰⅱ１</t>
    <phoneticPr fontId="3"/>
  </si>
  <si>
    <t>予診療所短期Ⅰⅱ２</t>
    <phoneticPr fontId="3"/>
  </si>
  <si>
    <t>予診療所短期Ⅰⅲ１</t>
    <phoneticPr fontId="3"/>
  </si>
  <si>
    <t>予診療所短期Ⅰⅲ２</t>
    <phoneticPr fontId="3"/>
  </si>
  <si>
    <t>予診療所短期Ⅰⅳ１</t>
    <phoneticPr fontId="3"/>
  </si>
  <si>
    <t>予診療所短期Ⅰⅳ２</t>
    <phoneticPr fontId="3"/>
  </si>
  <si>
    <t>予診療所短期Ⅰⅴ１</t>
    <phoneticPr fontId="3"/>
  </si>
  <si>
    <t>予診療所短期Ⅰⅴ２</t>
    <phoneticPr fontId="3"/>
  </si>
  <si>
    <t>予診療所短期Ⅰⅵ１</t>
    <phoneticPr fontId="3"/>
  </si>
  <si>
    <t>予診療所短期Ⅰⅵ２</t>
    <phoneticPr fontId="3"/>
  </si>
  <si>
    <t>ユニットケア体制未整備減算</t>
    <phoneticPr fontId="3"/>
  </si>
  <si>
    <t>合成</t>
    <phoneticPr fontId="3"/>
  </si>
  <si>
    <t>算定</t>
    <phoneticPr fontId="3"/>
  </si>
  <si>
    <t>(1)  診療所介護予防短期入所療養介護費</t>
    <phoneticPr fontId="3"/>
  </si>
  <si>
    <t>予診療所短期Ⅰⅱ１・定超</t>
    <phoneticPr fontId="3"/>
  </si>
  <si>
    <t>予診療所短期Ⅰⅱ２・定超</t>
    <phoneticPr fontId="3"/>
  </si>
  <si>
    <t>予診療所短期Ⅰⅲ１・定超</t>
    <phoneticPr fontId="3"/>
  </si>
  <si>
    <t>予診療所短期Ⅰⅲ２・定超</t>
    <phoneticPr fontId="3"/>
  </si>
  <si>
    <t>予診療所短期Ⅰⅳ１・定超</t>
    <phoneticPr fontId="3"/>
  </si>
  <si>
    <t>予診療所短期Ⅰⅳ２・定超</t>
    <phoneticPr fontId="3"/>
  </si>
  <si>
    <t>予診療所短期Ⅰⅴ１・定超</t>
    <phoneticPr fontId="3"/>
  </si>
  <si>
    <t>予診療所短期Ⅰⅴ２・定超</t>
    <phoneticPr fontId="3"/>
  </si>
  <si>
    <t>予診療所短期Ⅰⅵ１・定超</t>
    <phoneticPr fontId="3"/>
  </si>
  <si>
    <t>予診療所短期Ⅰⅵ２・定超</t>
    <phoneticPr fontId="3"/>
  </si>
  <si>
    <t>(二)　診療所介護予防短期入所療養介護費（Ⅱ）
看護・介護
＜３：１＞</t>
    <phoneticPr fontId="3"/>
  </si>
  <si>
    <t>×</t>
    <phoneticPr fontId="3"/>
  </si>
  <si>
    <t>予防訪問看護体制強化加算</t>
    <rPh sb="2" eb="4">
      <t>ホウモン</t>
    </rPh>
    <rPh sb="4" eb="6">
      <t>カンゴ</t>
    </rPh>
    <phoneticPr fontId="3"/>
  </si>
  <si>
    <t>　  （イを算定する場合のみ算定）</t>
    <phoneticPr fontId="3"/>
  </si>
  <si>
    <t>予病院療短サービス提供体制加算Ⅱ</t>
    <rPh sb="0" eb="1">
      <t>ヨ</t>
    </rPh>
    <rPh sb="1" eb="3">
      <t>ビョウイン</t>
    </rPh>
    <rPh sb="3" eb="4">
      <t>リョウ</t>
    </rPh>
    <rPh sb="4" eb="5">
      <t>タン</t>
    </rPh>
    <rPh sb="9" eb="11">
      <t>テイキョウ</t>
    </rPh>
    <rPh sb="11" eb="13">
      <t>タイセイ</t>
    </rPh>
    <rPh sb="13" eb="15">
      <t>カサン</t>
    </rPh>
    <phoneticPr fontId="3"/>
  </si>
  <si>
    <t>予病院療短サービス提供体制加算Ⅲ</t>
    <rPh sb="9" eb="11">
      <t>テイキョウ</t>
    </rPh>
    <rPh sb="11" eb="13">
      <t>タイセイ</t>
    </rPh>
    <rPh sb="13" eb="15">
      <t>カサン</t>
    </rPh>
    <phoneticPr fontId="3"/>
  </si>
  <si>
    <t>予診療短期サービス提供体制加算Ⅲ</t>
    <rPh sb="9" eb="11">
      <t>テイキョウ</t>
    </rPh>
    <rPh sb="11" eb="13">
      <t>タイセイ</t>
    </rPh>
    <rPh sb="13" eb="15">
      <t>カサン</t>
    </rPh>
    <phoneticPr fontId="3"/>
  </si>
  <si>
    <t>(一)　ユニット型診療所介護予防短期入所療養介護費（Ⅰ）
＜ユニット型個室＞</t>
    <phoneticPr fontId="3"/>
  </si>
  <si>
    <t>予ユ診療所短期Ⅰ１</t>
  </si>
  <si>
    <t>予ユ診療所短期Ⅰ２</t>
  </si>
  <si>
    <t>予ユ診療所短期Ⅰ１・未</t>
  </si>
  <si>
    <t>予ユ診療所短期Ⅰ２・未</t>
  </si>
  <si>
    <t>予ユ診療所短期Ⅱ１</t>
  </si>
  <si>
    <t>予ユ診療所短期Ⅱ２</t>
  </si>
  <si>
    <t>予ユ診療所短期Ⅱ１・未</t>
  </si>
  <si>
    <t>予ユ診療所短期Ⅱ２・未</t>
  </si>
  <si>
    <t>予ユ診療所短期Ⅲ１</t>
  </si>
  <si>
    <t>予ユ診療所短期Ⅲ２</t>
  </si>
  <si>
    <t>予ユ診療所短期Ⅲ１・未</t>
  </si>
  <si>
    <t>予ユ診療所短期Ⅲ２・未</t>
  </si>
  <si>
    <t>予ユ診療所短期Ⅰ１・定超</t>
  </si>
  <si>
    <t>予ユ診療所短期Ⅰ２・定超</t>
  </si>
  <si>
    <t>予ユ診療所短期Ⅰ１・定超・未</t>
  </si>
  <si>
    <t>予ユ診療所短期Ⅰ２・定超・未</t>
  </si>
  <si>
    <t>予ユ診療所短期Ⅱ１・定超</t>
  </si>
  <si>
    <t>予ユ診療所短期Ⅱ２・定超</t>
  </si>
  <si>
    <t>予ユ診療所短期Ⅱ１・定超・未</t>
  </si>
  <si>
    <t>予ユ診療所短期Ⅱ２・定超・未</t>
  </si>
  <si>
    <t>予ユ診療所短期Ⅲ１・定超</t>
  </si>
  <si>
    <t>予ユ診療所短期Ⅲ２・定超</t>
  </si>
  <si>
    <t>予ユ診療所短期Ⅲ１・定超・未</t>
  </si>
  <si>
    <t>予ユ診療所短期Ⅲ２・定超・未</t>
  </si>
  <si>
    <t>訪問型サービス費（Ⅰ）</t>
    <phoneticPr fontId="3"/>
  </si>
  <si>
    <t>訪問型サービス費（Ⅱ）</t>
    <phoneticPr fontId="3"/>
  </si>
  <si>
    <t>訪問型サービス費（Ⅲ）</t>
    <phoneticPr fontId="3"/>
  </si>
  <si>
    <t>通所型サービス費</t>
    <rPh sb="0" eb="2">
      <t>ツウショ</t>
    </rPh>
    <phoneticPr fontId="3"/>
  </si>
  <si>
    <t>単位</t>
    <rPh sb="0" eb="2">
      <t>タンイ</t>
    </rPh>
    <phoneticPr fontId="3"/>
  </si>
  <si>
    <t>訪問介護系サービス</t>
    <rPh sb="2" eb="4">
      <t>カイゴ</t>
    </rPh>
    <rPh sb="4" eb="5">
      <t>ケイ</t>
    </rPh>
    <phoneticPr fontId="3"/>
  </si>
  <si>
    <t>通所介護系サービス</t>
    <rPh sb="0" eb="2">
      <t>ツウショ</t>
    </rPh>
    <rPh sb="2" eb="4">
      <t>カイゴ</t>
    </rPh>
    <rPh sb="4" eb="5">
      <t>ケイ</t>
    </rPh>
    <phoneticPr fontId="3"/>
  </si>
  <si>
    <t>予防外部訪問型サービスⅠ</t>
  </si>
  <si>
    <t>予防外部訪問型サービスⅡ</t>
  </si>
  <si>
    <t>予防外部訪問型サービスⅢ</t>
  </si>
  <si>
    <t>予防外部通所型サービス１</t>
  </si>
  <si>
    <t>予防外部通所型サービス２</t>
  </si>
  <si>
    <t>予病院療養短期Ⅱⅲ１</t>
  </si>
  <si>
    <t>予病院療養短期Ⅱⅲ１・夜減</t>
  </si>
  <si>
    <t>予病院療養短期Ⅱⅲ２</t>
  </si>
  <si>
    <t>予病院療養短期Ⅱⅲ２・夜減</t>
  </si>
  <si>
    <t>予病院療養短期Ⅱⅳ１</t>
  </si>
  <si>
    <t>予病院療養短期Ⅱⅳ１・夜減</t>
  </si>
  <si>
    <t>予病院療養短期Ⅱⅳ２</t>
  </si>
  <si>
    <t>予病院療養短期Ⅱⅳ２・夜減</t>
  </si>
  <si>
    <t>予病院療短Ⅱⅲ１・定超</t>
    <rPh sb="9" eb="10">
      <t>テイ</t>
    </rPh>
    <rPh sb="10" eb="11">
      <t>チョウ</t>
    </rPh>
    <phoneticPr fontId="3"/>
  </si>
  <si>
    <t>予病院療短Ⅱⅲ１・夜減・定超</t>
  </si>
  <si>
    <t>予病院療短Ⅱⅲ２・定超</t>
    <rPh sb="9" eb="10">
      <t>テイ</t>
    </rPh>
    <rPh sb="10" eb="11">
      <t>チョウ</t>
    </rPh>
    <phoneticPr fontId="3"/>
  </si>
  <si>
    <t>予病院療短Ⅱⅲ２・夜減・定超</t>
  </si>
  <si>
    <t>予病院療短Ⅱⅳ１・定超</t>
    <rPh sb="9" eb="10">
      <t>テイ</t>
    </rPh>
    <rPh sb="10" eb="11">
      <t>チョウ</t>
    </rPh>
    <phoneticPr fontId="3"/>
  </si>
  <si>
    <t>予病院療短Ⅱⅳ１・夜減・定超</t>
  </si>
  <si>
    <t>予病院療短Ⅱⅳ２・定超</t>
    <rPh sb="9" eb="10">
      <t>テイ</t>
    </rPh>
    <rPh sb="10" eb="11">
      <t>チョウ</t>
    </rPh>
    <phoneticPr fontId="3"/>
  </si>
  <si>
    <t>予病院療短Ⅱⅳ２・夜減・定超</t>
  </si>
  <si>
    <t>予病院療短Ⅱⅲ１・欠４</t>
  </si>
  <si>
    <t>予病院療短Ⅱⅲ１・夜減・欠４</t>
  </si>
  <si>
    <t>予病院療短Ⅱⅲ２・欠４</t>
  </si>
  <si>
    <t>予病院療短Ⅱⅲ２・夜減・欠４</t>
  </si>
  <si>
    <t>予病院療短Ⅱⅳ１・欠４</t>
  </si>
  <si>
    <t>予病院療短Ⅱⅳ１・夜減・欠４</t>
  </si>
  <si>
    <t>予病院療短Ⅱⅳ２・欠４</t>
  </si>
  <si>
    <t>予病院療短Ⅱⅳ２・夜減・欠４</t>
  </si>
  <si>
    <t>予診療所短期Ⅱⅱ１</t>
    <phoneticPr fontId="3"/>
  </si>
  <si>
    <t>予診療所短期Ⅱⅱ１・定超</t>
    <phoneticPr fontId="3"/>
  </si>
  <si>
    <t>予診療所短期Ⅱⅱ２・定超</t>
    <phoneticPr fontId="3"/>
  </si>
  <si>
    <t>予ユ病院療養短期Ⅲ１・夜減・未</t>
  </si>
  <si>
    <t>予ユ病院療養短期Ⅲ２・未</t>
  </si>
  <si>
    <t>予ユ病院療養短期Ⅲ２・夜減・未</t>
  </si>
  <si>
    <t>留意点</t>
    <rPh sb="0" eb="3">
      <t>リュウイテン</t>
    </rPh>
    <phoneticPr fontId="3"/>
  </si>
  <si>
    <t>数字又は英字とする。</t>
    <rPh sb="0" eb="2">
      <t>スウジ</t>
    </rPh>
    <rPh sb="2" eb="3">
      <t>マタ</t>
    </rPh>
    <rPh sb="4" eb="6">
      <t>エイジ</t>
    </rPh>
    <phoneticPr fontId="3"/>
  </si>
  <si>
    <t>全角３２文字以内とする。</t>
  </si>
  <si>
    <t>予診療所短期Ⅱⅱ２</t>
    <phoneticPr fontId="3"/>
  </si>
  <si>
    <t>予防外部訪問型サービスⅠ日割</t>
    <rPh sb="12" eb="14">
      <t>ヒワリ</t>
    </rPh>
    <phoneticPr fontId="3"/>
  </si>
  <si>
    <t>予防外部訪問型サービスⅡ日割</t>
    <rPh sb="12" eb="14">
      <t>ヒワリ</t>
    </rPh>
    <phoneticPr fontId="3"/>
  </si>
  <si>
    <t>予防外部訪問型サービスⅢ日割</t>
    <rPh sb="12" eb="14">
      <t>ヒワリ</t>
    </rPh>
    <phoneticPr fontId="3"/>
  </si>
  <si>
    <t>予防外部通所型サービス１日割</t>
    <rPh sb="12" eb="14">
      <t>ヒワリ</t>
    </rPh>
    <phoneticPr fontId="3"/>
  </si>
  <si>
    <t>予防外部通所型サービス２日割</t>
    <rPh sb="12" eb="14">
      <t>ヒワリ</t>
    </rPh>
    <phoneticPr fontId="3"/>
  </si>
  <si>
    <t>各項目の留意点は以下のとおり。</t>
    <rPh sb="0" eb="3">
      <t>カクコウモク</t>
    </rPh>
    <rPh sb="4" eb="7">
      <t>リュウイテン</t>
    </rPh>
    <rPh sb="8" eb="10">
      <t>イカ</t>
    </rPh>
    <phoneticPr fontId="3"/>
  </si>
  <si>
    <t>1日につき</t>
    <phoneticPr fontId="3"/>
  </si>
  <si>
    <t>1日につき</t>
    <phoneticPr fontId="3"/>
  </si>
  <si>
    <t>予防外部通所サービス栄養改善加算</t>
    <rPh sb="0" eb="2">
      <t>ヨボウ</t>
    </rPh>
    <rPh sb="2" eb="4">
      <t>ガイブ</t>
    </rPh>
    <rPh sb="4" eb="6">
      <t>ツウショ</t>
    </rPh>
    <rPh sb="10" eb="12">
      <t>エイヨウ</t>
    </rPh>
    <rPh sb="12" eb="14">
      <t>カイゼン</t>
    </rPh>
    <rPh sb="14" eb="16">
      <t>カサン</t>
    </rPh>
    <phoneticPr fontId="3"/>
  </si>
  <si>
    <t>予防外部通所サービス口腔機能加算</t>
    <rPh sb="0" eb="2">
      <t>ヨボウ</t>
    </rPh>
    <rPh sb="2" eb="4">
      <t>ガイブ</t>
    </rPh>
    <rPh sb="4" eb="6">
      <t>ツウショ</t>
    </rPh>
    <rPh sb="10" eb="12">
      <t>コウクウ</t>
    </rPh>
    <rPh sb="12" eb="14">
      <t>キノウ</t>
    </rPh>
    <rPh sb="14" eb="16">
      <t>カサン</t>
    </rPh>
    <phoneticPr fontId="3"/>
  </si>
  <si>
    <t>予防外部訪問看護Ⅰ１・准看</t>
    <rPh sb="0" eb="2">
      <t>ヨボウ</t>
    </rPh>
    <rPh sb="2" eb="4">
      <t>ガイブ</t>
    </rPh>
    <rPh sb="4" eb="6">
      <t>ホウモン</t>
    </rPh>
    <rPh sb="6" eb="8">
      <t>カンゴ</t>
    </rPh>
    <rPh sb="11" eb="12">
      <t>ジュン</t>
    </rPh>
    <phoneticPr fontId="3"/>
  </si>
  <si>
    <t>准看護師の場合</t>
    <phoneticPr fontId="3"/>
  </si>
  <si>
    <t>予防外部訪問看護Ⅱ１・准看</t>
    <rPh sb="0" eb="2">
      <t>ヨボウ</t>
    </rPh>
    <rPh sb="2" eb="4">
      <t>ガイブ</t>
    </rPh>
    <rPh sb="4" eb="6">
      <t>ホウモン</t>
    </rPh>
    <rPh sb="6" eb="8">
      <t>カンゴ</t>
    </rPh>
    <phoneticPr fontId="3"/>
  </si>
  <si>
    <t>訪問介護</t>
    <rPh sb="0" eb="2">
      <t>ホウモン</t>
    </rPh>
    <rPh sb="2" eb="4">
      <t>カイゴ</t>
    </rPh>
    <phoneticPr fontId="3"/>
  </si>
  <si>
    <t>通所介護</t>
    <rPh sb="0" eb="2">
      <t>ツウショ</t>
    </rPh>
    <rPh sb="2" eb="4">
      <t>カイゴ</t>
    </rPh>
    <phoneticPr fontId="3"/>
  </si>
  <si>
    <t>要支援１・２</t>
    <phoneticPr fontId="3"/>
  </si>
  <si>
    <t>要支援２</t>
    <phoneticPr fontId="3"/>
  </si>
  <si>
    <t>要支援１</t>
    <phoneticPr fontId="3"/>
  </si>
  <si>
    <t>2B</t>
  </si>
  <si>
    <t>＜従来型個室＞</t>
    <phoneticPr fontId="3"/>
  </si>
  <si>
    <t>夜勤の勤務条件に関する基準を満たさない場合</t>
    <phoneticPr fontId="3"/>
  </si>
  <si>
    <t>－</t>
    <phoneticPr fontId="3"/>
  </si>
  <si>
    <t>夜勤の勤務条件基準を満たさない場合</t>
    <phoneticPr fontId="3"/>
  </si>
  <si>
    <t>2B</t>
    <phoneticPr fontId="3"/>
  </si>
  <si>
    <t>減算</t>
    <rPh sb="0" eb="2">
      <t>ゲンザン</t>
    </rPh>
    <phoneticPr fontId="3"/>
  </si>
  <si>
    <t>(三)５時間以上</t>
    <rPh sb="1" eb="2">
      <t>３</t>
    </rPh>
    <phoneticPr fontId="3"/>
  </si>
  <si>
    <t>(五)７時間以上</t>
    <rPh sb="1" eb="2">
      <t>５</t>
    </rPh>
    <phoneticPr fontId="3"/>
  </si>
  <si>
    <t>　　　４時間未満</t>
    <phoneticPr fontId="3"/>
  </si>
  <si>
    <t>(二)４時間以上</t>
    <rPh sb="1" eb="2">
      <t>２</t>
    </rPh>
    <phoneticPr fontId="3"/>
  </si>
  <si>
    <t>(四)６時間以上</t>
    <rPh sb="1" eb="2">
      <t>４</t>
    </rPh>
    <phoneticPr fontId="3"/>
  </si>
  <si>
    <t>(六)８時間以上</t>
    <rPh sb="1" eb="2">
      <t>６</t>
    </rPh>
    <phoneticPr fontId="3"/>
  </si>
  <si>
    <t>　　　６時間未満</t>
    <phoneticPr fontId="3"/>
  </si>
  <si>
    <t>　　　８時間未満</t>
    <phoneticPr fontId="3"/>
  </si>
  <si>
    <t>予防外部認知通介Ⅰⅰ４１</t>
    <phoneticPr fontId="3"/>
  </si>
  <si>
    <t>予防外部認知通介Ⅰⅰ４２</t>
    <phoneticPr fontId="3"/>
  </si>
  <si>
    <t>予防外部認知通介Ⅰⅰ５１</t>
    <phoneticPr fontId="3"/>
  </si>
  <si>
    <t>予防外部認知通介Ⅰⅰ５２</t>
    <phoneticPr fontId="3"/>
  </si>
  <si>
    <t>予防外部認知通介Ⅰⅰ６１</t>
    <phoneticPr fontId="3"/>
  </si>
  <si>
    <t>予防外部認知通介Ⅰⅰ６２</t>
    <phoneticPr fontId="3"/>
  </si>
  <si>
    <t>予防外部認知通介Ⅰⅱ４１</t>
    <phoneticPr fontId="3"/>
  </si>
  <si>
    <t>予防外部認知通介Ⅰⅱ４２</t>
    <phoneticPr fontId="3"/>
  </si>
  <si>
    <t>予防外部認知通介Ⅰⅱ５１</t>
    <phoneticPr fontId="3"/>
  </si>
  <si>
    <t>予防外部認知通介Ⅰⅱ５２</t>
    <phoneticPr fontId="3"/>
  </si>
  <si>
    <t>予防外部認知通介Ⅰⅱ６１</t>
    <phoneticPr fontId="3"/>
  </si>
  <si>
    <t>予防外部認知通介Ⅰⅱ６２</t>
    <phoneticPr fontId="3"/>
  </si>
  <si>
    <t>予防外部認知通介Ⅱ４１</t>
    <phoneticPr fontId="3"/>
  </si>
  <si>
    <t>予防外部認知通介Ⅱ４２</t>
    <phoneticPr fontId="3"/>
  </si>
  <si>
    <t>予防外部認知通介Ⅱ５１</t>
    <phoneticPr fontId="3"/>
  </si>
  <si>
    <t>予防外部認知通介Ⅱ５２</t>
    <phoneticPr fontId="3"/>
  </si>
  <si>
    <t>予防外部認知通介Ⅱ６１</t>
    <phoneticPr fontId="3"/>
  </si>
  <si>
    <t>予防外部認知通介Ⅱ６２</t>
    <phoneticPr fontId="3"/>
  </si>
  <si>
    <t>　　４時間未満</t>
    <phoneticPr fontId="3"/>
  </si>
  <si>
    <t>(1)３時間以上</t>
    <phoneticPr fontId="3"/>
  </si>
  <si>
    <t>(2)４時間以上</t>
    <phoneticPr fontId="3"/>
  </si>
  <si>
    <t>(3)５時間以上</t>
    <phoneticPr fontId="3"/>
  </si>
  <si>
    <t>　　６時間未満</t>
    <phoneticPr fontId="3"/>
  </si>
  <si>
    <t>(4)６時間以上</t>
    <phoneticPr fontId="3"/>
  </si>
  <si>
    <t>(5)７時間以上</t>
    <phoneticPr fontId="3"/>
  </si>
  <si>
    <t>　　８時間未満</t>
    <phoneticPr fontId="3"/>
  </si>
  <si>
    <t>(6)８時間以上</t>
    <phoneticPr fontId="3"/>
  </si>
  <si>
    <t>予防医師居宅療養Ⅰ３</t>
    <phoneticPr fontId="3"/>
  </si>
  <si>
    <t>予防医師居宅療養Ⅱ３</t>
    <phoneticPr fontId="3"/>
  </si>
  <si>
    <t>予防歯科医師居宅療養Ⅲ</t>
    <rPh sb="2" eb="4">
      <t>シカ</t>
    </rPh>
    <rPh sb="4" eb="6">
      <t>イシ</t>
    </rPh>
    <rPh sb="6" eb="8">
      <t>キョタク</t>
    </rPh>
    <rPh sb="8" eb="10">
      <t>リョウヨウ</t>
    </rPh>
    <phoneticPr fontId="3"/>
  </si>
  <si>
    <t>予防薬剤師居宅療養Ⅰ３</t>
    <rPh sb="0" eb="2">
      <t>ヨボウ</t>
    </rPh>
    <phoneticPr fontId="3"/>
  </si>
  <si>
    <t>予防薬剤師居宅療養Ⅰ３・特薬</t>
    <rPh sb="0" eb="2">
      <t>ヨボウ</t>
    </rPh>
    <phoneticPr fontId="3"/>
  </si>
  <si>
    <t>予防薬剤師居宅療養Ⅱ５</t>
    <phoneticPr fontId="3"/>
  </si>
  <si>
    <t>予防薬剤師居宅療養Ⅱ５・特薬</t>
    <phoneticPr fontId="3"/>
  </si>
  <si>
    <t>予防薬剤師居宅療養Ⅱ６</t>
    <phoneticPr fontId="3"/>
  </si>
  <si>
    <t>予防薬剤師居宅療養Ⅱ６・特薬</t>
    <phoneticPr fontId="3"/>
  </si>
  <si>
    <t>加算</t>
    <phoneticPr fontId="3"/>
  </si>
  <si>
    <t>(四)介護老人保健施設介護予防短期入所療養介護費 (Ⅳ)</t>
    <rPh sb="1" eb="2">
      <t>４</t>
    </rPh>
    <rPh sb="3" eb="5">
      <t>カイゴ</t>
    </rPh>
    <rPh sb="5" eb="7">
      <t>ロウジン</t>
    </rPh>
    <rPh sb="7" eb="9">
      <t>ホケン</t>
    </rPh>
    <rPh sb="9" eb="11">
      <t>シセツ</t>
    </rPh>
    <rPh sb="11" eb="13">
      <t>カイゴ</t>
    </rPh>
    <rPh sb="13" eb="15">
      <t>ヨボウ</t>
    </rPh>
    <rPh sb="19" eb="21">
      <t>リョウヨウ</t>
    </rPh>
    <rPh sb="21" eb="23">
      <t>カイゴ</t>
    </rPh>
    <phoneticPr fontId="3"/>
  </si>
  <si>
    <t>ａ　介護老人保健施設介護予防短期入所療養介護費（ⅰ）
＜従来型個室＞</t>
    <rPh sb="2" eb="4">
      <t>カイゴ</t>
    </rPh>
    <rPh sb="4" eb="6">
      <t>ロウジンホケン</t>
    </rPh>
    <rPh sb="10" eb="12">
      <t>カイゴ</t>
    </rPh>
    <rPh sb="12" eb="14">
      <t>ヨボウ</t>
    </rPh>
    <phoneticPr fontId="3"/>
  </si>
  <si>
    <t>(四)ユニ ッ  ト 型介護老人保健施設介護予防短期入所療養介護費(Ⅳ)</t>
    <rPh sb="1" eb="2">
      <t>４</t>
    </rPh>
    <phoneticPr fontId="3"/>
  </si>
  <si>
    <t>１回につき</t>
    <rPh sb="1" eb="2">
      <t>カイ</t>
    </rPh>
    <phoneticPr fontId="3"/>
  </si>
  <si>
    <t>１日につき</t>
    <phoneticPr fontId="3"/>
  </si>
  <si>
    <t>予老短認知症専門ケア加算Ⅱ</t>
    <phoneticPr fontId="3"/>
  </si>
  <si>
    <t>予老短Ⅳⅰ１</t>
  </si>
  <si>
    <t>予老短Ⅳⅰ１・夜</t>
  </si>
  <si>
    <t>予老短Ⅳⅰ２</t>
  </si>
  <si>
    <t>予老短Ⅳⅰ２・夜</t>
  </si>
  <si>
    <t>予老短Ⅳⅱ１</t>
  </si>
  <si>
    <t>予老短Ⅳⅱ１・夜</t>
  </si>
  <si>
    <t>予老短Ⅳⅱ２</t>
  </si>
  <si>
    <t>予老短Ⅳⅱ２・夜</t>
  </si>
  <si>
    <t>予老短Ⅳⅰ１・超</t>
  </si>
  <si>
    <t>予老短Ⅳⅰ１・夜・超</t>
  </si>
  <si>
    <t>予老短Ⅳⅰ２・超</t>
  </si>
  <si>
    <t>予老短Ⅳⅰ２・夜・超</t>
  </si>
  <si>
    <t>予老短Ⅳⅱ１・超</t>
  </si>
  <si>
    <t>予老短Ⅳⅱ１・夜・超</t>
  </si>
  <si>
    <t>予老短Ⅳⅱ２・超</t>
  </si>
  <si>
    <t>予老短Ⅳⅱ２・夜・超</t>
  </si>
  <si>
    <t>予老短Ⅳⅰ１・欠</t>
  </si>
  <si>
    <t>予老短Ⅳⅰ１・夜・欠</t>
  </si>
  <si>
    <t>予老短Ⅳⅰ２・欠</t>
  </si>
  <si>
    <t>予老短Ⅳⅰ２・夜・欠</t>
  </si>
  <si>
    <t>予老短Ⅳⅱ１・欠</t>
  </si>
  <si>
    <t>予老短Ⅳⅱ１・夜・欠</t>
  </si>
  <si>
    <t>予老短Ⅳⅱ２・欠</t>
  </si>
  <si>
    <t>予老短Ⅳⅱ２・夜・欠</t>
  </si>
  <si>
    <t>（一）認知症専門ケア加算（Ⅰ）　　　　　</t>
    <rPh sb="1" eb="2">
      <t>イッ</t>
    </rPh>
    <phoneticPr fontId="3"/>
  </si>
  <si>
    <t>（二）認知症専門ケア加算（Ⅱ）　　　　　　</t>
    <rPh sb="1" eb="2">
      <t>２</t>
    </rPh>
    <phoneticPr fontId="3"/>
  </si>
  <si>
    <t>ｂ　介護老人保健施設介護予防短期入所療養介護費（ⅱ）
＜多床室＞</t>
    <rPh sb="2" eb="4">
      <t>カイゴ</t>
    </rPh>
    <rPh sb="4" eb="6">
      <t>ロウジンホケン</t>
    </rPh>
    <rPh sb="10" eb="12">
      <t>カイゴ</t>
    </rPh>
    <rPh sb="12" eb="14">
      <t>ヨボウ</t>
    </rPh>
    <rPh sb="28" eb="30">
      <t>タショウ</t>
    </rPh>
    <rPh sb="30" eb="31">
      <t>シツ</t>
    </rPh>
    <phoneticPr fontId="3"/>
  </si>
  <si>
    <t>(一)認知症専門ケア加算（Ⅰ）</t>
    <rPh sb="1" eb="2">
      <t>１</t>
    </rPh>
    <phoneticPr fontId="3"/>
  </si>
  <si>
    <t>(二)認知症専門ケア加算（Ⅱ）</t>
    <rPh sb="1" eb="2">
      <t>２</t>
    </rPh>
    <phoneticPr fontId="3"/>
  </si>
  <si>
    <t>予防居宅療養小規模事業所加算</t>
    <rPh sb="6" eb="9">
      <t>ショウキボ</t>
    </rPh>
    <rPh sb="9" eb="12">
      <t>ジギョウショ</t>
    </rPh>
    <rPh sb="12" eb="14">
      <t>カサン</t>
    </rPh>
    <phoneticPr fontId="3"/>
  </si>
  <si>
    <t>予防居宅療養中山間地域等提供加算</t>
    <rPh sb="6" eb="7">
      <t>チュウ</t>
    </rPh>
    <rPh sb="7" eb="9">
      <t>ヤマアイ</t>
    </rPh>
    <rPh sb="9" eb="12">
      <t>チイキナド</t>
    </rPh>
    <rPh sb="12" eb="14">
      <t>テイキョウ</t>
    </rPh>
    <rPh sb="14" eb="16">
      <t>カサン</t>
    </rPh>
    <phoneticPr fontId="3"/>
  </si>
  <si>
    <t>特別地域介護予防居宅療養管理指導加算</t>
    <rPh sb="0" eb="2">
      <t>トクベツ</t>
    </rPh>
    <rPh sb="2" eb="4">
      <t>チイキ</t>
    </rPh>
    <rPh sb="4" eb="6">
      <t>カイゴ</t>
    </rPh>
    <rPh sb="6" eb="8">
      <t>ヨボウ</t>
    </rPh>
    <rPh sb="8" eb="10">
      <t>キョタク</t>
    </rPh>
    <rPh sb="10" eb="12">
      <t>リョウヨウ</t>
    </rPh>
    <rPh sb="12" eb="14">
      <t>カンリ</t>
    </rPh>
    <rPh sb="14" eb="16">
      <t>シドウ</t>
    </rPh>
    <rPh sb="16" eb="18">
      <t>カサン</t>
    </rPh>
    <phoneticPr fontId="3"/>
  </si>
  <si>
    <t>合成</t>
    <phoneticPr fontId="3"/>
  </si>
  <si>
    <t>算定</t>
    <phoneticPr fontId="3"/>
  </si>
  <si>
    <t>×</t>
    <phoneticPr fontId="3"/>
  </si>
  <si>
    <t>特別地域介護予防訪問入浴介護加算</t>
    <phoneticPr fontId="3"/>
  </si>
  <si>
    <t>所定単位数の</t>
    <phoneticPr fontId="3"/>
  </si>
  <si>
    <t>加算</t>
    <phoneticPr fontId="3"/>
  </si>
  <si>
    <t>病院又は診療所の場合</t>
    <phoneticPr fontId="3"/>
  </si>
  <si>
    <t>予防訪問リハ２</t>
    <phoneticPr fontId="3"/>
  </si>
  <si>
    <t>予防訪問リハ３</t>
    <phoneticPr fontId="3"/>
  </si>
  <si>
    <t>介護医療院の場合</t>
  </si>
  <si>
    <t>予防訪問リハ特別地域加算</t>
    <rPh sb="10" eb="12">
      <t>カサン</t>
    </rPh>
    <phoneticPr fontId="3"/>
  </si>
  <si>
    <t>特別地域介護予防訪問リハビリテーション加算</t>
    <phoneticPr fontId="3"/>
  </si>
  <si>
    <t>予防訪問リハ小規模事業所加算</t>
    <rPh sb="12" eb="14">
      <t>カサン</t>
    </rPh>
    <phoneticPr fontId="3"/>
  </si>
  <si>
    <t>中山間地域等における小規模事業所加算</t>
    <phoneticPr fontId="3"/>
  </si>
  <si>
    <t>加算</t>
    <phoneticPr fontId="3"/>
  </si>
  <si>
    <t>単位減算</t>
    <phoneticPr fontId="3"/>
  </si>
  <si>
    <t>ロ　事業所評価加算</t>
    <phoneticPr fontId="3"/>
  </si>
  <si>
    <t xml:space="preserve">
イ指定介護予防訪問看護ステ｜ショ ン</t>
    <phoneticPr fontId="3"/>
  </si>
  <si>
    <t>1回につき</t>
    <phoneticPr fontId="3"/>
  </si>
  <si>
    <t>複数名訪問加算（Ⅰ）</t>
    <phoneticPr fontId="3"/>
  </si>
  <si>
    <t>複数名訪問加算（Ⅱ）</t>
    <phoneticPr fontId="3"/>
  </si>
  <si>
    <t>２人以上による場合（ 30分以上）</t>
    <phoneticPr fontId="3"/>
  </si>
  <si>
    <t>(5) 理学療法士、作業療法士又は言語聴覚士の場合</t>
    <phoneticPr fontId="3"/>
  </si>
  <si>
    <t>１日に２回を越えて実施する場合</t>
    <phoneticPr fontId="3"/>
  </si>
  <si>
    <t>予防特別地域訪問看護加算</t>
    <phoneticPr fontId="3"/>
  </si>
  <si>
    <t>ハ　初回加算</t>
    <phoneticPr fontId="3"/>
  </si>
  <si>
    <t>ニ　退院時共同指導加算</t>
    <phoneticPr fontId="3"/>
  </si>
  <si>
    <t>ホ　看護体制強化加算</t>
    <phoneticPr fontId="3"/>
  </si>
  <si>
    <t>介護医療院の場合</t>
    <rPh sb="0" eb="2">
      <t>カイゴ</t>
    </rPh>
    <rPh sb="2" eb="4">
      <t>イリョウ</t>
    </rPh>
    <rPh sb="4" eb="5">
      <t>イン</t>
    </rPh>
    <rPh sb="6" eb="8">
      <t>バアイ</t>
    </rPh>
    <phoneticPr fontId="3"/>
  </si>
  <si>
    <t>予防通所リハビリ３１</t>
    <phoneticPr fontId="3"/>
  </si>
  <si>
    <t>予防通所リハビリ３２</t>
    <phoneticPr fontId="3"/>
  </si>
  <si>
    <t>予防通所リハビリ３１・定超</t>
    <phoneticPr fontId="3"/>
  </si>
  <si>
    <t>予防通所リハビリ３２・定超</t>
    <phoneticPr fontId="3"/>
  </si>
  <si>
    <t>予防通所リハビリ２２・人欠</t>
    <phoneticPr fontId="3"/>
  </si>
  <si>
    <t>予防通所リハビリ３１・人欠</t>
    <phoneticPr fontId="3"/>
  </si>
  <si>
    <t>予防通所リハビリ３２・人欠</t>
    <phoneticPr fontId="3"/>
  </si>
  <si>
    <t>予防通所リハビリ３１・日割</t>
    <phoneticPr fontId="3"/>
  </si>
  <si>
    <t>予防通所リハビリ３２・日割</t>
    <phoneticPr fontId="3"/>
  </si>
  <si>
    <t>予防通所リハビリ３１・定超・日割</t>
    <rPh sb="14" eb="16">
      <t>ヒワリ</t>
    </rPh>
    <phoneticPr fontId="3"/>
  </si>
  <si>
    <t>予防通所リハビリ３２・定超・日割</t>
    <rPh sb="14" eb="16">
      <t>ヒワリ</t>
    </rPh>
    <phoneticPr fontId="3"/>
  </si>
  <si>
    <t>予防通所リハビリ３１・人欠・日割</t>
    <rPh sb="14" eb="16">
      <t>ヒワリ</t>
    </rPh>
    <phoneticPr fontId="3"/>
  </si>
  <si>
    <t>予防通所リハビリ３２・人欠・日割</t>
    <rPh sb="14" eb="16">
      <t>ヒワリ</t>
    </rPh>
    <phoneticPr fontId="3"/>
  </si>
  <si>
    <t>予防通所リハ同一建物減算３１</t>
    <rPh sb="2" eb="4">
      <t>ツウショ</t>
    </rPh>
    <rPh sb="6" eb="8">
      <t>ドウイツ</t>
    </rPh>
    <rPh sb="8" eb="10">
      <t>タテモノ</t>
    </rPh>
    <rPh sb="10" eb="12">
      <t>ゲンザン</t>
    </rPh>
    <phoneticPr fontId="3"/>
  </si>
  <si>
    <t>予防通所リハ同一建物減算３２</t>
    <rPh sb="2" eb="4">
      <t>ツウショ</t>
    </rPh>
    <rPh sb="6" eb="8">
      <t>ドウイツ</t>
    </rPh>
    <rPh sb="8" eb="10">
      <t>タテモノ</t>
    </rPh>
    <rPh sb="10" eb="12">
      <t>ゲンザン</t>
    </rPh>
    <phoneticPr fontId="3"/>
  </si>
  <si>
    <t>若年性認知症入居者受入加算</t>
    <phoneticPr fontId="3"/>
  </si>
  <si>
    <t>予防外部訪問リハ３</t>
    <rPh sb="0" eb="2">
      <t>ヨボウ</t>
    </rPh>
    <rPh sb="2" eb="4">
      <t>ガイブ</t>
    </rPh>
    <rPh sb="4" eb="6">
      <t>ホウモン</t>
    </rPh>
    <phoneticPr fontId="3"/>
  </si>
  <si>
    <t>介護医療院の場合</t>
    <phoneticPr fontId="3"/>
  </si>
  <si>
    <t>(二)認知症専門ケア加算（Ⅱ）</t>
    <phoneticPr fontId="3"/>
  </si>
  <si>
    <t>(一)認知症専門ケア加算（Ⅰ）　　　　　</t>
    <phoneticPr fontId="3"/>
  </si>
  <si>
    <t>予診療所短期認知症専門ケア加算Ⅰ</t>
    <rPh sb="4" eb="6">
      <t>タンキ</t>
    </rPh>
    <rPh sb="6" eb="9">
      <t>ニンチショウ</t>
    </rPh>
    <rPh sb="9" eb="11">
      <t>センモン</t>
    </rPh>
    <rPh sb="13" eb="15">
      <t>カサン</t>
    </rPh>
    <phoneticPr fontId="3"/>
  </si>
  <si>
    <t>予診療所短期認知症専門ケア加算Ⅱ</t>
    <rPh sb="4" eb="6">
      <t>タンキ</t>
    </rPh>
    <rPh sb="6" eb="9">
      <t>ニンチショウ</t>
    </rPh>
    <rPh sb="9" eb="11">
      <t>センモン</t>
    </rPh>
    <rPh sb="13" eb="15">
      <t>カサン</t>
    </rPh>
    <phoneticPr fontId="3"/>
  </si>
  <si>
    <t>単位減算</t>
    <rPh sb="2" eb="3">
      <t>ゲン</t>
    </rPh>
    <phoneticPr fontId="3"/>
  </si>
  <si>
    <t>食堂を有しない場合</t>
    <phoneticPr fontId="3"/>
  </si>
  <si>
    <t>（介護医療院）</t>
    <rPh sb="5" eb="6">
      <t>イン</t>
    </rPh>
    <phoneticPr fontId="3"/>
  </si>
  <si>
    <t>介護医療院の場合</t>
    <phoneticPr fontId="3"/>
  </si>
  <si>
    <t>複
数
名
訪
問
加
算
（Ⅱ）</t>
    <phoneticPr fontId="3"/>
  </si>
  <si>
    <t>1回につき</t>
    <rPh sb="1" eb="2">
      <t>カイ</t>
    </rPh>
    <phoneticPr fontId="3"/>
  </si>
  <si>
    <t>予防訪問看護特別管理加算Ⅰ</t>
    <rPh sb="2" eb="4">
      <t>ホウモン</t>
    </rPh>
    <rPh sb="4" eb="6">
      <t>カンゴ</t>
    </rPh>
    <phoneticPr fontId="3"/>
  </si>
  <si>
    <t>予防訪問看護特別管理加算Ⅱ</t>
    <phoneticPr fontId="3"/>
  </si>
  <si>
    <t>予老短療養体制維持特別加算Ⅱ</t>
    <phoneticPr fontId="3"/>
  </si>
  <si>
    <t>療養体制維持特別加算</t>
    <phoneticPr fontId="3"/>
  </si>
  <si>
    <t>夜勤の勤務条件に関する基準を満たさない場合</t>
    <phoneticPr fontId="3"/>
  </si>
  <si>
    <t>－</t>
    <phoneticPr fontId="3"/>
  </si>
  <si>
    <t>（一）
ユニット型病院療養病床介護予防短期入所療養介護費（Ⅰ）
　&lt;ユニット型個室&gt;</t>
    <phoneticPr fontId="3"/>
  </si>
  <si>
    <t>ユニットケア体制未整備減算</t>
    <phoneticPr fontId="3"/>
  </si>
  <si>
    <t>夜勤の勤務条件基準を満たさない場合</t>
    <phoneticPr fontId="3"/>
  </si>
  <si>
    <t>合成</t>
    <phoneticPr fontId="3"/>
  </si>
  <si>
    <t>算定</t>
    <phoneticPr fontId="3"/>
  </si>
  <si>
    <t>×</t>
    <phoneticPr fontId="3"/>
  </si>
  <si>
    <t>×</t>
    <phoneticPr fontId="3"/>
  </si>
  <si>
    <t>生活相談員配置等加算</t>
    <phoneticPr fontId="3"/>
  </si>
  <si>
    <t>予短期生活相談員配置等加算</t>
    <rPh sb="3" eb="5">
      <t>セイカツ</t>
    </rPh>
    <rPh sb="5" eb="8">
      <t>ソウダンイン</t>
    </rPh>
    <rPh sb="8" eb="11">
      <t>ハイチナド</t>
    </rPh>
    <rPh sb="11" eb="13">
      <t>カサン</t>
    </rPh>
    <phoneticPr fontId="3"/>
  </si>
  <si>
    <t>指定短期入所事業所が行う場合</t>
  </si>
  <si>
    <t>予短期生活認知症専門ケア加算Ⅰ</t>
    <phoneticPr fontId="3"/>
  </si>
  <si>
    <t>予短期生活認知症専門ケア加算Ⅱ</t>
    <rPh sb="1" eb="3">
      <t>タンキ</t>
    </rPh>
    <rPh sb="3" eb="5">
      <t>セイカツ</t>
    </rPh>
    <phoneticPr fontId="3"/>
  </si>
  <si>
    <t>予防特定施設身体拘束廃止未実施減算１</t>
    <rPh sb="6" eb="8">
      <t>シンタイ</t>
    </rPh>
    <rPh sb="8" eb="10">
      <t>コウソク</t>
    </rPh>
    <rPh sb="10" eb="12">
      <t>ハイシ</t>
    </rPh>
    <rPh sb="12" eb="15">
      <t>ミジッシ</t>
    </rPh>
    <rPh sb="15" eb="17">
      <t>ゲンザン</t>
    </rPh>
    <phoneticPr fontId="3"/>
  </si>
  <si>
    <t>予防特定施設身体拘束廃止未実施減算２</t>
    <rPh sb="6" eb="8">
      <t>シンタイ</t>
    </rPh>
    <rPh sb="8" eb="10">
      <t>コウソク</t>
    </rPh>
    <rPh sb="10" eb="12">
      <t>ハイシ</t>
    </rPh>
    <rPh sb="12" eb="15">
      <t>ミジッシ</t>
    </rPh>
    <rPh sb="15" eb="17">
      <t>ゲンザン</t>
    </rPh>
    <phoneticPr fontId="3"/>
  </si>
  <si>
    <t>夜間勤務等看護（Ⅰ）</t>
    <rPh sb="0" eb="2">
      <t>ヤカン</t>
    </rPh>
    <rPh sb="2" eb="4">
      <t>キンム</t>
    </rPh>
    <rPh sb="4" eb="5">
      <t>ナド</t>
    </rPh>
    <rPh sb="5" eb="7">
      <t>カンゴ</t>
    </rPh>
    <phoneticPr fontId="3"/>
  </si>
  <si>
    <t>夜間勤務等看護（Ⅱ）</t>
    <rPh sb="0" eb="2">
      <t>ヤカン</t>
    </rPh>
    <rPh sb="2" eb="4">
      <t>キンム</t>
    </rPh>
    <rPh sb="4" eb="5">
      <t>ナド</t>
    </rPh>
    <rPh sb="5" eb="7">
      <t>カンゴ</t>
    </rPh>
    <phoneticPr fontId="3"/>
  </si>
  <si>
    <t>夜間勤務等看護（Ⅲ）</t>
    <rPh sb="0" eb="2">
      <t>ヤカン</t>
    </rPh>
    <rPh sb="2" eb="4">
      <t>キンム</t>
    </rPh>
    <rPh sb="4" eb="5">
      <t>ナド</t>
    </rPh>
    <rPh sb="5" eb="7">
      <t>カンゴ</t>
    </rPh>
    <phoneticPr fontId="3"/>
  </si>
  <si>
    <t>夜間勤務等看護（Ⅳ）</t>
    <rPh sb="0" eb="2">
      <t>ヤカン</t>
    </rPh>
    <rPh sb="2" eb="4">
      <t>キンム</t>
    </rPh>
    <rPh sb="4" eb="5">
      <t>ナド</t>
    </rPh>
    <rPh sb="5" eb="7">
      <t>カンゴ</t>
    </rPh>
    <phoneticPr fontId="3"/>
  </si>
  <si>
    <t>（一）単一建物居住者が１人の場合</t>
    <rPh sb="1" eb="2">
      <t>1</t>
    </rPh>
    <phoneticPr fontId="3"/>
  </si>
  <si>
    <t>（二）単一建物居住者が２人以上９人以下の場合</t>
    <rPh sb="1" eb="2">
      <t>2</t>
    </rPh>
    <rPh sb="3" eb="5">
      <t>タンイツ</t>
    </rPh>
    <rPh sb="5" eb="7">
      <t>タテモノ</t>
    </rPh>
    <rPh sb="7" eb="10">
      <t>キョジュウシャ</t>
    </rPh>
    <rPh sb="12" eb="15">
      <t>ニンイジョウ</t>
    </rPh>
    <rPh sb="16" eb="19">
      <t>ニンイカ</t>
    </rPh>
    <rPh sb="20" eb="22">
      <t>バアイ</t>
    </rPh>
    <phoneticPr fontId="3"/>
  </si>
  <si>
    <t>（三）（一）及び（二）以外の場合</t>
    <rPh sb="1" eb="2">
      <t>サン</t>
    </rPh>
    <rPh sb="4" eb="5">
      <t>イッ</t>
    </rPh>
    <rPh sb="6" eb="7">
      <t>オヨ</t>
    </rPh>
    <rPh sb="9" eb="10">
      <t>ニ</t>
    </rPh>
    <rPh sb="11" eb="13">
      <t>イガイ</t>
    </rPh>
    <rPh sb="14" eb="16">
      <t>バアイ</t>
    </rPh>
    <phoneticPr fontId="3"/>
  </si>
  <si>
    <t>(1) 単一建物居住者が１人の場合</t>
    <phoneticPr fontId="3"/>
  </si>
  <si>
    <t>(2) 単一建物居住者が２人以上９人以下の場合</t>
    <rPh sb="4" eb="6">
      <t>タンイツ</t>
    </rPh>
    <rPh sb="6" eb="8">
      <t>タテモノ</t>
    </rPh>
    <rPh sb="8" eb="11">
      <t>キョジュウシャ</t>
    </rPh>
    <rPh sb="13" eb="16">
      <t>ニンイジョウ</t>
    </rPh>
    <rPh sb="17" eb="20">
      <t>ニンイカ</t>
    </rPh>
    <rPh sb="21" eb="23">
      <t>バアイ</t>
    </rPh>
    <phoneticPr fontId="3"/>
  </si>
  <si>
    <t>(3) （1）及び（2）以外の場合</t>
    <rPh sb="7" eb="8">
      <t>オヨ</t>
    </rPh>
    <rPh sb="12" eb="14">
      <t>イガイ</t>
    </rPh>
    <rPh sb="15" eb="17">
      <t>バアイ</t>
    </rPh>
    <phoneticPr fontId="3"/>
  </si>
  <si>
    <t>（一）単一建物居住者が１人の場合</t>
    <rPh sb="1" eb="2">
      <t>1</t>
    </rPh>
    <phoneticPr fontId="4"/>
  </si>
  <si>
    <t>（二）単一建物居住者が２人以上９人以下の場合</t>
    <rPh sb="1" eb="2">
      <t>ニ</t>
    </rPh>
    <rPh sb="3" eb="5">
      <t>タンイツ</t>
    </rPh>
    <rPh sb="5" eb="7">
      <t>タテモノ</t>
    </rPh>
    <rPh sb="7" eb="10">
      <t>キョジュウシャ</t>
    </rPh>
    <rPh sb="12" eb="15">
      <t>ニンイジョウ</t>
    </rPh>
    <rPh sb="16" eb="19">
      <t>ニンイカ</t>
    </rPh>
    <rPh sb="20" eb="22">
      <t>バアイ</t>
    </rPh>
    <phoneticPr fontId="3"/>
  </si>
  <si>
    <t>（三）（一）及び（二）以外の場合</t>
    <rPh sb="1" eb="2">
      <t>３</t>
    </rPh>
    <rPh sb="4" eb="5">
      <t>イッ</t>
    </rPh>
    <rPh sb="6" eb="7">
      <t>オヨ</t>
    </rPh>
    <rPh sb="9" eb="10">
      <t>ニ</t>
    </rPh>
    <rPh sb="11" eb="13">
      <t>イガイ</t>
    </rPh>
    <rPh sb="14" eb="16">
      <t>バアイ</t>
    </rPh>
    <phoneticPr fontId="3"/>
  </si>
  <si>
    <t>(1) 単一建物居住者が１人の場合</t>
    <rPh sb="4" eb="6">
      <t>タンイツ</t>
    </rPh>
    <rPh sb="6" eb="8">
      <t>タテモノ</t>
    </rPh>
    <rPh sb="8" eb="11">
      <t>キョジュウシャ</t>
    </rPh>
    <rPh sb="13" eb="14">
      <t>ヒト</t>
    </rPh>
    <rPh sb="15" eb="17">
      <t>バアイ</t>
    </rPh>
    <phoneticPr fontId="3"/>
  </si>
  <si>
    <t>(3) （1）及び（2）以外の場合</t>
    <phoneticPr fontId="3"/>
  </si>
  <si>
    <t>事業所と同一建物の利用者等にサービスを行う場合</t>
    <phoneticPr fontId="3"/>
  </si>
  <si>
    <t>ホ  介護医療院における介護予防短期入所療養介護費</t>
    <rPh sb="3" eb="5">
      <t>カイゴ</t>
    </rPh>
    <rPh sb="5" eb="7">
      <t>イリョウ</t>
    </rPh>
    <rPh sb="7" eb="8">
      <t>イン</t>
    </rPh>
    <rPh sb="12" eb="14">
      <t>カイゴ</t>
    </rPh>
    <rPh sb="14" eb="16">
      <t>ヨボウ</t>
    </rPh>
    <rPh sb="16" eb="18">
      <t>タンキ</t>
    </rPh>
    <rPh sb="18" eb="20">
      <t>ニュウショ</t>
    </rPh>
    <rPh sb="20" eb="22">
      <t>リョウヨウ</t>
    </rPh>
    <rPh sb="22" eb="24">
      <t>カイゴ</t>
    </rPh>
    <rPh sb="24" eb="25">
      <t>ヒ</t>
    </rPh>
    <phoneticPr fontId="3"/>
  </si>
  <si>
    <t>合成</t>
    <phoneticPr fontId="3"/>
  </si>
  <si>
    <t>算定</t>
    <phoneticPr fontId="3"/>
  </si>
  <si>
    <t>2B</t>
    <phoneticPr fontId="3"/>
  </si>
  <si>
    <t>(1)  Ⅰ型介護医療院予防短期入所療養介護費</t>
    <rPh sb="6" eb="7">
      <t>カタ</t>
    </rPh>
    <rPh sb="7" eb="9">
      <t>カイゴ</t>
    </rPh>
    <rPh sb="9" eb="11">
      <t>イリョウ</t>
    </rPh>
    <rPh sb="11" eb="12">
      <t>イン</t>
    </rPh>
    <rPh sb="12" eb="14">
      <t>ヨボウ</t>
    </rPh>
    <rPh sb="14" eb="16">
      <t>タンキ</t>
    </rPh>
    <rPh sb="16" eb="18">
      <t>ニュウショ</t>
    </rPh>
    <rPh sb="18" eb="20">
      <t>リョウヨウ</t>
    </rPh>
    <rPh sb="20" eb="22">
      <t>カイゴ</t>
    </rPh>
    <rPh sb="22" eb="23">
      <t>ヒ</t>
    </rPh>
    <phoneticPr fontId="3"/>
  </si>
  <si>
    <t>（一）Ⅰ型介護医療院予防短期入所療養介護費（Ⅰ）</t>
    <phoneticPr fontId="3"/>
  </si>
  <si>
    <t>a.Ⅰ型介護医療院予防短期入所療養介護費（ⅰ）</t>
  </si>
  <si>
    <t>b.Ⅰ型介護医療院予防短期入所療養介護費（ⅱ）</t>
  </si>
  <si>
    <t>（二）Ⅰ型介護医療院予防短期入所療養介護費（Ⅱ）</t>
    <phoneticPr fontId="3"/>
  </si>
  <si>
    <t>（三）Ⅰ型介護医療院予防短期入所療養介護費（Ⅲ）</t>
    <phoneticPr fontId="3"/>
  </si>
  <si>
    <t>(2)  Ⅱ型介護医療院予防短期入所療養介護費</t>
    <rPh sb="6" eb="7">
      <t>カタ</t>
    </rPh>
    <rPh sb="7" eb="9">
      <t>カイゴ</t>
    </rPh>
    <rPh sb="9" eb="11">
      <t>イリョウ</t>
    </rPh>
    <rPh sb="11" eb="12">
      <t>イン</t>
    </rPh>
    <rPh sb="12" eb="14">
      <t>ヨボウ</t>
    </rPh>
    <rPh sb="14" eb="16">
      <t>タンキ</t>
    </rPh>
    <rPh sb="16" eb="18">
      <t>ニュウショ</t>
    </rPh>
    <rPh sb="18" eb="20">
      <t>リョウヨウ</t>
    </rPh>
    <rPh sb="20" eb="22">
      <t>カイゴ</t>
    </rPh>
    <rPh sb="22" eb="23">
      <t>ヒ</t>
    </rPh>
    <phoneticPr fontId="3"/>
  </si>
  <si>
    <t>（一）Ⅱ型介護医療院予防短期入所療養介護費（Ⅰ）</t>
    <phoneticPr fontId="3"/>
  </si>
  <si>
    <t>a.Ⅱ型介護医療院予防短期入所療養介護費（ⅰ）</t>
  </si>
  <si>
    <t>b.Ⅱ型介護医療院予防短期入所療養介護費（ⅱ）</t>
  </si>
  <si>
    <t>（二）Ⅱ型介護医療院予防短期入所療養介護費（Ⅱ）</t>
    <phoneticPr fontId="3"/>
  </si>
  <si>
    <t>（三）Ⅱ型介護医療院予防短期入所療養介護費（Ⅲ）</t>
    <phoneticPr fontId="3"/>
  </si>
  <si>
    <t>×</t>
    <phoneticPr fontId="3"/>
  </si>
  <si>
    <t>(3)  特別介護医療院予防短期入所療養介護費</t>
    <rPh sb="5" eb="7">
      <t>トクベツ</t>
    </rPh>
    <rPh sb="7" eb="9">
      <t>カイゴ</t>
    </rPh>
    <rPh sb="9" eb="11">
      <t>イリョウ</t>
    </rPh>
    <rPh sb="11" eb="12">
      <t>イン</t>
    </rPh>
    <rPh sb="12" eb="14">
      <t>ヨボウ</t>
    </rPh>
    <rPh sb="14" eb="16">
      <t>タンキ</t>
    </rPh>
    <rPh sb="16" eb="18">
      <t>ニュウショ</t>
    </rPh>
    <rPh sb="18" eb="20">
      <t>リョウヨウ</t>
    </rPh>
    <rPh sb="20" eb="22">
      <t>カイゴ</t>
    </rPh>
    <rPh sb="22" eb="23">
      <t>ヒ</t>
    </rPh>
    <phoneticPr fontId="3"/>
  </si>
  <si>
    <t>(4)  ユニッ
ト型Ⅰ型介護医療院予防短期入所療養介護費</t>
    <rPh sb="10" eb="11">
      <t>カタ</t>
    </rPh>
    <rPh sb="12" eb="13">
      <t>カタ</t>
    </rPh>
    <rPh sb="13" eb="15">
      <t>カイゴ</t>
    </rPh>
    <rPh sb="15" eb="17">
      <t>イリョウ</t>
    </rPh>
    <rPh sb="17" eb="18">
      <t>イン</t>
    </rPh>
    <rPh sb="18" eb="20">
      <t>ヨボウ</t>
    </rPh>
    <rPh sb="20" eb="22">
      <t>タンキ</t>
    </rPh>
    <rPh sb="22" eb="24">
      <t>ニュウショ</t>
    </rPh>
    <rPh sb="24" eb="26">
      <t>リョウヨウ</t>
    </rPh>
    <rPh sb="26" eb="28">
      <t>カイゴ</t>
    </rPh>
    <rPh sb="28" eb="29">
      <t>ヒ</t>
    </rPh>
    <phoneticPr fontId="3"/>
  </si>
  <si>
    <t>（一）ユニット型Ⅰ型介護医療院予防短期入所療養介護費（Ⅰ）</t>
    <phoneticPr fontId="3"/>
  </si>
  <si>
    <t>（二）ユニット型Ⅰ型介護医療院予防短期入所療養介護費（Ⅱ）</t>
    <phoneticPr fontId="3"/>
  </si>
  <si>
    <t>ユニットケア体制未整備減算</t>
    <phoneticPr fontId="3"/>
  </si>
  <si>
    <t>夜勤の勤務条件に関する基準を満たさない場合</t>
    <phoneticPr fontId="3"/>
  </si>
  <si>
    <t>（二）ユニット型Ⅰ型介護医療院予防短期入所療養介護費（Ⅱ）</t>
  </si>
  <si>
    <t>(5)  ユニッ
ト型Ⅱ型介護医療院予防短期入所療養介護費</t>
    <phoneticPr fontId="3"/>
  </si>
  <si>
    <t>(6)  ユニッ
ト型特別介護医療院予防短期入所療養介護費</t>
    <rPh sb="11" eb="13">
      <t>トクベツ</t>
    </rPh>
    <rPh sb="13" eb="15">
      <t>カイゴ</t>
    </rPh>
    <rPh sb="15" eb="17">
      <t>イリョウ</t>
    </rPh>
    <rPh sb="17" eb="18">
      <t>イン</t>
    </rPh>
    <rPh sb="20" eb="22">
      <t>タンキ</t>
    </rPh>
    <rPh sb="22" eb="24">
      <t>ニュウショ</t>
    </rPh>
    <rPh sb="24" eb="26">
      <t>リョウヨウ</t>
    </rPh>
    <rPh sb="26" eb="28">
      <t>カイゴ</t>
    </rPh>
    <rPh sb="28" eb="29">
      <t>ヒ</t>
    </rPh>
    <phoneticPr fontId="3"/>
  </si>
  <si>
    <t>2B</t>
    <phoneticPr fontId="3"/>
  </si>
  <si>
    <t>定員超過の場合</t>
    <phoneticPr fontId="3"/>
  </si>
  <si>
    <t>＜特別介護老人保健施設予防短期入所療養介護費＞</t>
    <phoneticPr fontId="3"/>
  </si>
  <si>
    <t>＜ユニット型特別介護老人保健施設予防短期入所療養介護費＞</t>
    <phoneticPr fontId="3"/>
  </si>
  <si>
    <t>（二）療養体制維持特別加算（Ⅱ）　　　　</t>
    <rPh sb="1" eb="2">
      <t>２</t>
    </rPh>
    <phoneticPr fontId="3"/>
  </si>
  <si>
    <t>a.Ⅰ型特別介護医療院予防短期入所療養介護費（ⅰ）</t>
    <phoneticPr fontId="3"/>
  </si>
  <si>
    <t>b.Ⅰ型特別介護医療院予防短期入所療養介護費（ⅱ）</t>
    <phoneticPr fontId="3"/>
  </si>
  <si>
    <t>a.Ⅱ型特別介護医療院予防短期入所療養介護費（ⅰ）</t>
    <phoneticPr fontId="3"/>
  </si>
  <si>
    <t>b.Ⅱ型特別介護医療院予防短期入所療養介護費（ⅱ）</t>
    <phoneticPr fontId="3"/>
  </si>
  <si>
    <t>身体拘束廃止未実施減算</t>
    <rPh sb="0" eb="2">
      <t>シンタイ</t>
    </rPh>
    <rPh sb="2" eb="4">
      <t>コウソク</t>
    </rPh>
    <rPh sb="4" eb="6">
      <t>ハイシ</t>
    </rPh>
    <rPh sb="6" eb="9">
      <t>ミジッシ</t>
    </rPh>
    <rPh sb="9" eb="11">
      <t>ゲンザン</t>
    </rPh>
    <phoneticPr fontId="3"/>
  </si>
  <si>
    <t>予防Ⅰ型医療院短期Ⅰⅰ１</t>
  </si>
  <si>
    <t>予防Ⅰ型医療院短期Ⅰⅰ２</t>
  </si>
  <si>
    <t>予防Ⅰ型医療院短期Ⅰⅱ１</t>
  </si>
  <si>
    <t>予防Ⅰ型医療院短期Ⅰⅱ２</t>
  </si>
  <si>
    <t>予防Ⅰ型医療院短期Ⅱⅰ１</t>
  </si>
  <si>
    <t>予防Ⅰ型医療院短期Ⅱⅰ２</t>
  </si>
  <si>
    <t>予防Ⅰ型医療院短期Ⅱⅱ１</t>
  </si>
  <si>
    <t>予防Ⅰ型医療院短期Ⅱⅱ２</t>
  </si>
  <si>
    <t>予防Ⅰ型医療院短期Ⅲⅰ１</t>
  </si>
  <si>
    <t>予防Ⅰ型医療院短期Ⅲⅰ２</t>
  </si>
  <si>
    <t>予防Ⅰ型医療院短期Ⅲⅱ１</t>
  </si>
  <si>
    <t>予防Ⅰ型医療院短期Ⅲⅱ２</t>
  </si>
  <si>
    <t>予防Ⅱ型医療院短期Ⅰⅰ１</t>
  </si>
  <si>
    <t>予防Ⅱ型医療院短期Ⅰⅰ２</t>
  </si>
  <si>
    <t>予防Ⅱ型医療院短期Ⅰⅱ１</t>
  </si>
  <si>
    <t>予防Ⅱ型医療院短期Ⅰⅱ２</t>
  </si>
  <si>
    <t>予防Ⅱ型医療院短期Ⅱⅰ１</t>
  </si>
  <si>
    <t>予防Ⅱ型医療院短期Ⅱⅰ２</t>
  </si>
  <si>
    <t>予防Ⅱ型医療院短期Ⅱⅱ１</t>
  </si>
  <si>
    <t>予防Ⅱ型医療院短期Ⅱⅱ２</t>
  </si>
  <si>
    <t>予防Ⅱ型医療院短期Ⅲⅰ１</t>
  </si>
  <si>
    <t>予防Ⅱ型医療院短期Ⅲⅰ２</t>
  </si>
  <si>
    <t>予防Ⅱ型医療院短期Ⅲⅱ１</t>
  </si>
  <si>
    <t>予防Ⅱ型医療院短期Ⅲⅱ２</t>
  </si>
  <si>
    <t>予防Ⅰ型医療院短期Ⅰⅰ１・定超</t>
  </si>
  <si>
    <t>予防Ⅰ型医療院短期Ⅰⅰ１・夜減・定超</t>
  </si>
  <si>
    <t>予防Ⅰ型医療院短期Ⅰⅰ２・定超</t>
  </si>
  <si>
    <t>予防Ⅰ型医療院短期Ⅰⅰ２・夜減・定超</t>
  </si>
  <si>
    <t>予防Ⅰ型医療院短期Ⅰⅱ１・定超</t>
  </si>
  <si>
    <t>予防Ⅰ型医療院短期Ⅰⅱ１・夜減・定超</t>
  </si>
  <si>
    <t>予防Ⅰ型医療院短期Ⅰⅱ２・定超</t>
  </si>
  <si>
    <t>予防Ⅰ型医療院短期Ⅰⅱ２・夜減・定超</t>
  </si>
  <si>
    <t>予防Ⅰ型医療院短期Ⅱⅰ１・定超</t>
  </si>
  <si>
    <t>予防Ⅰ型医療院短期Ⅱⅰ１・夜減・定超</t>
  </si>
  <si>
    <t>予防Ⅰ型医療院短期Ⅱⅰ２・定超</t>
  </si>
  <si>
    <t>予防Ⅰ型医療院短期Ⅱⅰ２・夜減・定超</t>
  </si>
  <si>
    <t>予防Ⅰ型医療院短期Ⅱⅱ１・定超</t>
  </si>
  <si>
    <t>予防Ⅰ型医療院短期Ⅱⅱ１・夜減・定超</t>
  </si>
  <si>
    <t>予防Ⅰ型医療院短期Ⅱⅱ２・定超</t>
  </si>
  <si>
    <t>予防Ⅰ型医療院短期Ⅱⅱ２・夜減・定超</t>
  </si>
  <si>
    <t>予防Ⅰ型医療院短期Ⅲⅰ１・定超</t>
  </si>
  <si>
    <t>予防Ⅰ型医療院短期Ⅲⅰ１・夜減・定超</t>
  </si>
  <si>
    <t>予防Ⅰ型医療院短期Ⅲⅰ２・定超</t>
  </si>
  <si>
    <t>予防Ⅰ型医療院短期Ⅲⅰ２・夜減・定超</t>
  </si>
  <si>
    <t>予防Ⅰ型医療院短期Ⅲⅱ１・定超</t>
  </si>
  <si>
    <t>予防Ⅰ型医療院短期Ⅲⅱ１・夜減・定超</t>
  </si>
  <si>
    <t>予防Ⅰ型医療院短期Ⅲⅱ２・定超</t>
  </si>
  <si>
    <t>予防Ⅰ型医療院短期Ⅲⅱ２・夜減・定超</t>
  </si>
  <si>
    <t>予防Ⅱ型医療院短期Ⅰⅰ１・定超</t>
  </si>
  <si>
    <t>予防Ⅱ型医療院短期Ⅰⅰ１・夜減・定超</t>
  </si>
  <si>
    <t>予防Ⅱ型医療院短期Ⅰⅰ２・定超</t>
  </si>
  <si>
    <t>予防Ⅱ型医療院短期Ⅰⅰ２・夜減・定超</t>
  </si>
  <si>
    <t>予防Ⅱ型医療院短期Ⅰⅱ１・定超</t>
  </si>
  <si>
    <t>予防Ⅱ型医療院短期Ⅰⅱ１・夜減・定超</t>
  </si>
  <si>
    <t>予防Ⅱ型医療院短期Ⅰⅱ２・定超</t>
  </si>
  <si>
    <t>予防Ⅱ型医療院短期Ⅰⅱ２・夜減・定超</t>
  </si>
  <si>
    <t>予防Ⅱ型医療院短期Ⅱⅰ１・定超</t>
  </si>
  <si>
    <t>予防Ⅱ型医療院短期Ⅱⅰ１・夜減・定超</t>
  </si>
  <si>
    <t>予防Ⅱ型医療院短期Ⅱⅰ２・定超</t>
  </si>
  <si>
    <t>予防Ⅱ型医療院短期Ⅱⅰ２・夜減・定超</t>
  </si>
  <si>
    <t>予防Ⅱ型医療院短期Ⅱⅱ１・定超</t>
  </si>
  <si>
    <t>予防Ⅱ型医療院短期Ⅱⅱ１・夜減・定超</t>
  </si>
  <si>
    <t>予防Ⅱ型医療院短期Ⅱⅱ２・定超</t>
  </si>
  <si>
    <t>予防Ⅱ型医療院短期Ⅱⅱ２・夜減・定超</t>
  </si>
  <si>
    <t>予防Ⅱ型医療院短期Ⅲⅰ１・定超</t>
  </si>
  <si>
    <t>予防Ⅱ型医療院短期Ⅲⅰ１・夜減・定超</t>
  </si>
  <si>
    <t>予防Ⅱ型医療院短期Ⅲⅰ２・定超</t>
  </si>
  <si>
    <t>予防Ⅱ型医療院短期Ⅲⅰ２・夜減・定超</t>
  </si>
  <si>
    <t>予防Ⅱ型医療院短期Ⅲⅱ１・定超</t>
  </si>
  <si>
    <t>予防Ⅱ型医療院短期Ⅲⅱ１・夜減・定超</t>
  </si>
  <si>
    <t>予防Ⅱ型医療院短期Ⅲⅱ２・定超</t>
  </si>
  <si>
    <t>予防Ⅱ型医療院短期Ⅲⅱ２・夜減・定超</t>
  </si>
  <si>
    <t>予防Ⅰ型医療院短期Ⅲⅰ１・欠１</t>
  </si>
  <si>
    <t>予防Ⅰ型医療院短期Ⅲⅰ１・夜減・欠１</t>
  </si>
  <si>
    <t>予防Ⅰ型医療院短期Ⅲⅰ２・欠１</t>
  </si>
  <si>
    <t>予防Ⅰ型医療院短期Ⅲⅰ２・夜減・欠１</t>
  </si>
  <si>
    <t>予防Ⅰ型医療院短期Ⅲⅱ１・欠１</t>
  </si>
  <si>
    <t>予防Ⅰ型医療院短期Ⅲⅱ１・夜減・欠１</t>
  </si>
  <si>
    <t>予防Ⅰ型医療院短期Ⅲⅱ２・欠１</t>
  </si>
  <si>
    <t>予防Ⅰ型医療院短期Ⅲⅱ２・夜減・欠１</t>
  </si>
  <si>
    <t>予防Ⅱ型医療院短期Ⅲⅰ１・欠１</t>
  </si>
  <si>
    <t>予防Ⅱ型医療院短期Ⅲⅰ１・夜減・欠１</t>
  </si>
  <si>
    <t>予防Ⅱ型医療院短期Ⅲⅰ２・欠１</t>
  </si>
  <si>
    <t>予防Ⅱ型医療院短期Ⅲⅰ２・夜減・欠１</t>
  </si>
  <si>
    <t>予防Ⅱ型医療院短期Ⅲⅱ１・欠１</t>
  </si>
  <si>
    <t>予防Ⅱ型医療院短期Ⅲⅱ１・夜減・欠１</t>
  </si>
  <si>
    <t>予防Ⅱ型医療院短期Ⅲⅱ２・欠１</t>
  </si>
  <si>
    <t>予防Ⅱ型医療院短期Ⅲⅱ２・夜減・欠１</t>
  </si>
  <si>
    <t>予防Ⅰ型医療院短期Ⅲⅰ１・夜減・欠３</t>
  </si>
  <si>
    <t>予防Ⅰ型医療院短期Ⅲⅰ２・欠３</t>
  </si>
  <si>
    <t>予防Ⅰ型医療院短期Ⅲⅰ２・夜減・欠３</t>
  </si>
  <si>
    <t>予防Ⅰ型医療院短期Ⅲⅱ１・欠３</t>
  </si>
  <si>
    <t>予防Ⅰ型医療院短期Ⅲⅱ１・夜減・欠３</t>
  </si>
  <si>
    <t>予防Ⅰ型医療院短期Ⅲⅱ２・欠３</t>
  </si>
  <si>
    <t>予防Ⅰ型医療院短期Ⅲⅱ２・夜減・欠３</t>
  </si>
  <si>
    <t>　要支援１</t>
    <phoneticPr fontId="3"/>
  </si>
  <si>
    <t>　要支援２</t>
    <phoneticPr fontId="3"/>
  </si>
  <si>
    <t>療養環境の基準（廊下）を満たさない場合</t>
    <rPh sb="0" eb="2">
      <t>リョウヨウ</t>
    </rPh>
    <rPh sb="2" eb="4">
      <t>カンキョウ</t>
    </rPh>
    <rPh sb="5" eb="7">
      <t>キジュン</t>
    </rPh>
    <rPh sb="8" eb="10">
      <t>ロウカ</t>
    </rPh>
    <rPh sb="12" eb="13">
      <t>ミ</t>
    </rPh>
    <rPh sb="17" eb="19">
      <t>バアイ</t>
    </rPh>
    <phoneticPr fontId="3"/>
  </si>
  <si>
    <t>療養環境の基準（療養室）を満たさない場合</t>
    <rPh sb="0" eb="2">
      <t>リョウヨウ</t>
    </rPh>
    <rPh sb="2" eb="4">
      <t>カンキョウ</t>
    </rPh>
    <rPh sb="5" eb="7">
      <t>キジュン</t>
    </rPh>
    <rPh sb="8" eb="10">
      <t>リョウヨウ</t>
    </rPh>
    <rPh sb="10" eb="11">
      <t>シツ</t>
    </rPh>
    <rPh sb="13" eb="14">
      <t>ミ</t>
    </rPh>
    <rPh sb="18" eb="20">
      <t>バアイ</t>
    </rPh>
    <phoneticPr fontId="3"/>
  </si>
  <si>
    <t>介護医療院療養環境減算</t>
    <rPh sb="0" eb="2">
      <t>カイゴ</t>
    </rPh>
    <rPh sb="2" eb="4">
      <t>イリョウ</t>
    </rPh>
    <rPh sb="4" eb="5">
      <t>イン</t>
    </rPh>
    <phoneticPr fontId="3"/>
  </si>
  <si>
    <t>予防医療院短期療養環境減算１</t>
    <rPh sb="0" eb="2">
      <t>ヨボウ</t>
    </rPh>
    <rPh sb="7" eb="9">
      <t>リョウヨウ</t>
    </rPh>
    <rPh sb="9" eb="11">
      <t>カンキョウ</t>
    </rPh>
    <rPh sb="11" eb="13">
      <t>ゲンサン</t>
    </rPh>
    <phoneticPr fontId="3"/>
  </si>
  <si>
    <t>予防医療院短期療養環境減算２</t>
    <rPh sb="5" eb="7">
      <t>タンキ</t>
    </rPh>
    <rPh sb="7" eb="9">
      <t>リョウヨウ</t>
    </rPh>
    <rPh sb="9" eb="11">
      <t>カンキョウ</t>
    </rPh>
    <rPh sb="11" eb="13">
      <t>ゲンサン</t>
    </rPh>
    <phoneticPr fontId="3"/>
  </si>
  <si>
    <t>夜間勤務等看護（Ⅰ）</t>
    <rPh sb="0" eb="2">
      <t>ヤカン</t>
    </rPh>
    <rPh sb="2" eb="4">
      <t>キンム</t>
    </rPh>
    <rPh sb="4" eb="5">
      <t>ナド</t>
    </rPh>
    <rPh sb="5" eb="7">
      <t>カンゴ</t>
    </rPh>
    <phoneticPr fontId="12"/>
  </si>
  <si>
    <t>単位加算</t>
    <rPh sb="2" eb="4">
      <t>カサン</t>
    </rPh>
    <phoneticPr fontId="12"/>
  </si>
  <si>
    <t>夜間勤務等看護（Ⅱ）</t>
    <rPh sb="0" eb="2">
      <t>ヤカン</t>
    </rPh>
    <rPh sb="2" eb="4">
      <t>キンム</t>
    </rPh>
    <rPh sb="4" eb="5">
      <t>ナド</t>
    </rPh>
    <rPh sb="5" eb="7">
      <t>カンゴ</t>
    </rPh>
    <phoneticPr fontId="12"/>
  </si>
  <si>
    <t>夜間勤務等看護（Ⅲ）</t>
    <rPh sb="0" eb="2">
      <t>ヤカン</t>
    </rPh>
    <rPh sb="2" eb="4">
      <t>キンム</t>
    </rPh>
    <rPh sb="4" eb="5">
      <t>ナド</t>
    </rPh>
    <rPh sb="5" eb="7">
      <t>カンゴ</t>
    </rPh>
    <phoneticPr fontId="12"/>
  </si>
  <si>
    <t>夜間勤務等看護（Ⅳ）</t>
    <rPh sb="0" eb="2">
      <t>ヤカン</t>
    </rPh>
    <rPh sb="2" eb="4">
      <t>キンム</t>
    </rPh>
    <rPh sb="4" eb="5">
      <t>ナド</t>
    </rPh>
    <rPh sb="5" eb="7">
      <t>カンゴ</t>
    </rPh>
    <phoneticPr fontId="12"/>
  </si>
  <si>
    <t>予防医療院短期夜間勤務等看護加算Ⅰ</t>
    <rPh sb="14" eb="16">
      <t>カサン</t>
    </rPh>
    <phoneticPr fontId="3"/>
  </si>
  <si>
    <t>予防医療院短期夜間勤務等看護加算Ⅱ</t>
    <phoneticPr fontId="3"/>
  </si>
  <si>
    <t>予防医療院短期夜間勤務等看護加算Ⅲ</t>
    <phoneticPr fontId="3"/>
  </si>
  <si>
    <t>予防医療院短期夜間勤務等看護加算Ⅳ</t>
    <phoneticPr fontId="3"/>
  </si>
  <si>
    <t>予防医療院短期送迎加算</t>
    <rPh sb="5" eb="7">
      <t>タンキ</t>
    </rPh>
    <rPh sb="7" eb="9">
      <t>ソウゲイ</t>
    </rPh>
    <rPh sb="9" eb="11">
      <t>カサン</t>
    </rPh>
    <phoneticPr fontId="3"/>
  </si>
  <si>
    <t>予防医療院短期療養食加算</t>
    <rPh sb="5" eb="7">
      <t>タンキ</t>
    </rPh>
    <rPh sb="7" eb="9">
      <t>リョウヨウ</t>
    </rPh>
    <rPh sb="9" eb="10">
      <t>ショク</t>
    </rPh>
    <rPh sb="10" eb="12">
      <t>カサン</t>
    </rPh>
    <phoneticPr fontId="3"/>
  </si>
  <si>
    <t>予防医療院短期認知症緊急対応加算</t>
    <rPh sb="7" eb="9">
      <t>ニンチ</t>
    </rPh>
    <rPh sb="9" eb="10">
      <t>ショウ</t>
    </rPh>
    <rPh sb="10" eb="12">
      <t>キンキュウ</t>
    </rPh>
    <rPh sb="12" eb="14">
      <t>タイオウ</t>
    </rPh>
    <phoneticPr fontId="3"/>
  </si>
  <si>
    <t>予防医療院短期若年性認知症受入加算</t>
    <rPh sb="7" eb="10">
      <t>ジャクネンセイ</t>
    </rPh>
    <rPh sb="10" eb="13">
      <t>ニンチショウ</t>
    </rPh>
    <rPh sb="13" eb="15">
      <t>ウケイレ</t>
    </rPh>
    <rPh sb="15" eb="17">
      <t>カサン</t>
    </rPh>
    <phoneticPr fontId="3"/>
  </si>
  <si>
    <t>予防医療院短期緊急時治療管理</t>
    <rPh sb="10" eb="12">
      <t>チリョウ</t>
    </rPh>
    <rPh sb="12" eb="14">
      <t>カンリ</t>
    </rPh>
    <phoneticPr fontId="3"/>
  </si>
  <si>
    <t>予防医療院短期認知症専門ケア加算Ⅰ</t>
    <rPh sb="7" eb="10">
      <t>ニンチショウ</t>
    </rPh>
    <rPh sb="10" eb="12">
      <t>センモン</t>
    </rPh>
    <rPh sb="14" eb="16">
      <t>カサン</t>
    </rPh>
    <phoneticPr fontId="3"/>
  </si>
  <si>
    <t>予防医療院短期認知症専門ケア加算Ⅱ</t>
    <rPh sb="7" eb="10">
      <t>ニンチショウ</t>
    </rPh>
    <rPh sb="10" eb="12">
      <t>センモン</t>
    </rPh>
    <rPh sb="14" eb="16">
      <t>カサン</t>
    </rPh>
    <phoneticPr fontId="3"/>
  </si>
  <si>
    <t>予防医療院短期サービス提供体制加算Ⅱ</t>
    <rPh sb="0" eb="2">
      <t>ヨボウ</t>
    </rPh>
    <rPh sb="2" eb="4">
      <t>イリョウ</t>
    </rPh>
    <rPh sb="5" eb="7">
      <t>タンキ</t>
    </rPh>
    <rPh sb="11" eb="13">
      <t>テイキョウ</t>
    </rPh>
    <rPh sb="13" eb="15">
      <t>タイセイ</t>
    </rPh>
    <rPh sb="15" eb="17">
      <t>カサン</t>
    </rPh>
    <phoneticPr fontId="3"/>
  </si>
  <si>
    <t>予防医療院短期サービス提供体制加算Ⅲ</t>
    <rPh sb="11" eb="13">
      <t>テイキョウ</t>
    </rPh>
    <rPh sb="13" eb="15">
      <t>タイセイ</t>
    </rPh>
    <rPh sb="15" eb="17">
      <t>カサン</t>
    </rPh>
    <phoneticPr fontId="3"/>
  </si>
  <si>
    <t>予防医療院短期処遇改善加算Ⅲ</t>
    <rPh sb="7" eb="9">
      <t>ショグウ</t>
    </rPh>
    <rPh sb="9" eb="11">
      <t>カイゼン</t>
    </rPh>
    <rPh sb="11" eb="13">
      <t>カサン</t>
    </rPh>
    <phoneticPr fontId="3"/>
  </si>
  <si>
    <t>正看比率が20%未満の場合</t>
    <rPh sb="0" eb="2">
      <t>セイカン</t>
    </rPh>
    <rPh sb="2" eb="4">
      <t>ヒリツ</t>
    </rPh>
    <rPh sb="8" eb="10">
      <t>ミマン</t>
    </rPh>
    <rPh sb="11" eb="13">
      <t>バアイ</t>
    </rPh>
    <phoneticPr fontId="3"/>
  </si>
  <si>
    <t>正看比率が20%未満の場合</t>
    <phoneticPr fontId="3"/>
  </si>
  <si>
    <t>予防Ⅰ型医療院短期Ⅰⅰ１・欠１</t>
  </si>
  <si>
    <t>予防Ⅰ型医療院短期Ⅰⅰ１・夜減・欠１</t>
  </si>
  <si>
    <t>予防Ⅰ型医療院短期Ⅰⅰ２・欠１</t>
  </si>
  <si>
    <t>予防Ⅰ型医療院短期Ⅰⅰ２・夜減・欠１</t>
  </si>
  <si>
    <t>予防Ⅰ型医療院短期Ⅰⅱ１・欠１</t>
  </si>
  <si>
    <t>予防Ⅰ型医療院短期Ⅰⅱ１・夜減・欠１</t>
  </si>
  <si>
    <t>予防Ⅰ型医療院短期Ⅰⅱ２・欠１</t>
  </si>
  <si>
    <t>予防Ⅰ型医療院短期Ⅰⅱ２・夜減・欠１</t>
  </si>
  <si>
    <t>予防Ⅰ型医療院短期Ⅱⅰ１・欠１</t>
  </si>
  <si>
    <t>予防Ⅰ型医療院短期Ⅱⅰ１・夜減・欠１</t>
  </si>
  <si>
    <t>予防Ⅰ型医療院短期Ⅱⅰ２・欠１</t>
  </si>
  <si>
    <t>予防Ⅰ型医療院短期Ⅱⅰ２・夜減・欠１</t>
  </si>
  <si>
    <t>予防Ⅰ型医療院短期Ⅱⅱ１・欠１</t>
  </si>
  <si>
    <t>予防Ⅰ型医療院短期Ⅱⅱ１・夜減・欠１</t>
  </si>
  <si>
    <t>予防Ⅰ型医療院短期Ⅱⅱ２・欠１</t>
  </si>
  <si>
    <t>予防Ⅰ型医療院短期Ⅱⅱ２・夜減・欠１</t>
  </si>
  <si>
    <t>予防Ⅱ型医療院短期Ⅰⅰ１・欠１</t>
  </si>
  <si>
    <t>予防Ⅱ型医療院短期Ⅰⅰ１・夜減・欠１</t>
  </si>
  <si>
    <t>予防Ⅱ型医療院短期Ⅰⅰ２・欠１</t>
  </si>
  <si>
    <t>予防Ⅱ型医療院短期Ⅰⅰ２・夜減・欠１</t>
  </si>
  <si>
    <t>予防Ⅱ型医療院短期Ⅰⅱ１・欠１</t>
  </si>
  <si>
    <t>予防Ⅱ型医療院短期Ⅰⅱ１・夜減・欠１</t>
  </si>
  <si>
    <t>予防Ⅱ型医療院短期Ⅰⅱ２・欠１</t>
  </si>
  <si>
    <t>予防Ⅱ型医療院短期Ⅰⅱ２・夜減・欠１</t>
  </si>
  <si>
    <t>予防Ⅱ型医療院短期Ⅱⅰ１・欠１</t>
  </si>
  <si>
    <t>予防Ⅱ型医療院短期Ⅱⅰ１・夜減・欠１</t>
  </si>
  <si>
    <t>予防Ⅱ型医療院短期Ⅱⅰ２・欠１</t>
  </si>
  <si>
    <t>予防Ⅱ型医療院短期Ⅱⅰ２・夜減・欠１</t>
  </si>
  <si>
    <t>予防Ⅱ型医療院短期Ⅱⅱ１・欠１</t>
  </si>
  <si>
    <t>予防Ⅱ型医療院短期Ⅱⅱ１・夜減・欠１</t>
  </si>
  <si>
    <t>予防Ⅱ型医療院短期Ⅱⅱ２・欠１</t>
  </si>
  <si>
    <t>予防Ⅱ型医療院短期Ⅱⅱ２・夜減・欠１</t>
  </si>
  <si>
    <t>予防Ⅰ型医療院短期Ⅰⅰ１・夜減</t>
  </si>
  <si>
    <t>予防Ⅰ型医療院短期Ⅰⅰ２・夜減</t>
  </si>
  <si>
    <t>予防Ⅰ型医療院短期Ⅰⅱ１・夜減</t>
  </si>
  <si>
    <t>予防Ⅰ型医療院短期Ⅰⅱ２・夜減</t>
  </si>
  <si>
    <t>予防Ⅰ型医療院短期Ⅱⅰ１・夜減</t>
  </si>
  <si>
    <t>予防Ⅰ型医療院短期Ⅱⅰ２・夜減</t>
  </si>
  <si>
    <t>予防Ⅰ型医療院短期Ⅱⅱ１・夜減</t>
  </si>
  <si>
    <t>予防Ⅰ型医療院短期Ⅱⅱ２・夜減</t>
  </si>
  <si>
    <t>予防Ⅰ型医療院短期Ⅲⅰ１・夜減</t>
  </si>
  <si>
    <t>予防Ⅰ型医療院短期Ⅲⅰ２・夜減</t>
  </si>
  <si>
    <t>予防Ⅰ型医療院短期Ⅲⅱ１・夜減</t>
  </si>
  <si>
    <t>予防Ⅰ型医療院短期Ⅲⅱ２・夜減</t>
  </si>
  <si>
    <t>予防Ⅱ型医療院短期Ⅰⅰ１・夜減</t>
  </si>
  <si>
    <t>予防Ⅱ型医療院短期Ⅰⅰ２・夜減</t>
  </si>
  <si>
    <t>予防Ⅱ型医療院短期Ⅰⅱ１・夜減</t>
  </si>
  <si>
    <t>予防Ⅱ型医療院短期Ⅰⅱ２・夜減</t>
  </si>
  <si>
    <t>予防Ⅱ型医療院短期Ⅱⅰ１・夜減</t>
  </si>
  <si>
    <t>予防Ⅱ型医療院短期Ⅱⅰ２・夜減</t>
  </si>
  <si>
    <t>予防Ⅱ型医療院短期Ⅱⅱ１・夜減</t>
  </si>
  <si>
    <t>予防Ⅱ型医療院短期Ⅱⅱ２・夜減</t>
  </si>
  <si>
    <t>予防Ⅱ型医療院短期Ⅲⅰ１・夜減</t>
  </si>
  <si>
    <t>予防Ⅱ型医療院短期Ⅲⅰ２・夜減</t>
  </si>
  <si>
    <t>予防Ⅱ型医療院短期Ⅲⅱ１・夜減</t>
  </si>
  <si>
    <t>予防Ⅱ型医療院短期Ⅲⅱ２・夜減</t>
  </si>
  <si>
    <t>予防訪問リハ計画診療未実施減算</t>
    <rPh sb="8" eb="10">
      <t>シンリョウ</t>
    </rPh>
    <rPh sb="10" eb="13">
      <t>ミジッシ</t>
    </rPh>
    <phoneticPr fontId="3"/>
  </si>
  <si>
    <t>予防特別地域居宅療養管理指導加算</t>
    <rPh sb="4" eb="6">
      <t>チイキ</t>
    </rPh>
    <rPh sb="8" eb="10">
      <t>リョウヨウ</t>
    </rPh>
    <phoneticPr fontId="3"/>
  </si>
  <si>
    <t>予病院療短夜間勤務等看護加算Ⅰ</t>
    <phoneticPr fontId="3"/>
  </si>
  <si>
    <t>予病院療短夜間勤務等看護加算Ⅱ</t>
  </si>
  <si>
    <t>予病院療短夜間勤務等看護加算Ⅲ</t>
  </si>
  <si>
    <t>予病院療短認知症専門ケア加算Ⅰ</t>
    <phoneticPr fontId="3"/>
  </si>
  <si>
    <t>予病院療短認知症専門ケア加算Ⅱ</t>
    <phoneticPr fontId="3"/>
  </si>
  <si>
    <t>予診療所短期食事体制減算</t>
    <phoneticPr fontId="3"/>
  </si>
  <si>
    <t>予防短期医療院食費</t>
    <rPh sb="4" eb="6">
      <t>イリョウ</t>
    </rPh>
    <rPh sb="6" eb="7">
      <t>イン</t>
    </rPh>
    <rPh sb="7" eb="9">
      <t>ショクヒ</t>
    </rPh>
    <phoneticPr fontId="3"/>
  </si>
  <si>
    <t>予防短期医療院ユニット型個室</t>
    <rPh sb="11" eb="12">
      <t>カタ</t>
    </rPh>
    <rPh sb="12" eb="14">
      <t>コシツ</t>
    </rPh>
    <phoneticPr fontId="3"/>
  </si>
  <si>
    <t>予防短期医療院従来型個室</t>
    <rPh sb="7" eb="9">
      <t>ジュウライ</t>
    </rPh>
    <rPh sb="9" eb="10">
      <t>カタ</t>
    </rPh>
    <rPh sb="10" eb="12">
      <t>コシツ</t>
    </rPh>
    <phoneticPr fontId="3"/>
  </si>
  <si>
    <t>予訪看Ⅰ１・複１１</t>
  </si>
  <si>
    <t>予訪看Ⅰ１・夜・複１１</t>
  </si>
  <si>
    <t>予訪看Ⅰ１・深・複１１</t>
  </si>
  <si>
    <t>予訪看Ⅰ１・准・複１１</t>
  </si>
  <si>
    <t>予訪看Ⅰ１・准・夜・複１１</t>
  </si>
  <si>
    <t>予訪看Ⅰ１・准・深・複１１</t>
  </si>
  <si>
    <t>予訪看Ⅰ２・複１１</t>
  </si>
  <si>
    <t>予訪看Ⅰ２・夜・複１１</t>
  </si>
  <si>
    <t>予訪看Ⅰ２・深・複１１</t>
  </si>
  <si>
    <t>予訪看Ⅰ２・准・複１１</t>
  </si>
  <si>
    <t>予訪看Ⅰ２・准・夜・複１１</t>
  </si>
  <si>
    <t>予訪看Ⅰ２・准・深・複１１</t>
  </si>
  <si>
    <t>予訪看Ⅰ３・複１１</t>
  </si>
  <si>
    <t>予訪看Ⅰ３・夜・複１１</t>
  </si>
  <si>
    <t>予訪看Ⅰ３・深・複１１</t>
  </si>
  <si>
    <t>予訪看Ⅰ３・准・複１１</t>
  </si>
  <si>
    <t>予訪看Ⅰ３・准・夜・複１１</t>
  </si>
  <si>
    <t>予訪看Ⅰ３・准・深・複１１</t>
  </si>
  <si>
    <t>予訪看Ⅰ４・複１１</t>
  </si>
  <si>
    <t>予訪看Ⅰ４・夜・複１１</t>
  </si>
  <si>
    <t>予訪看Ⅰ４・深・複１１</t>
  </si>
  <si>
    <t>予訪看Ⅰ４・複１１・長</t>
  </si>
  <si>
    <t>予訪看Ⅰ４・夜・複１１・長</t>
  </si>
  <si>
    <t>予訪看Ⅰ４・深・複１１・長</t>
  </si>
  <si>
    <t>予訪看Ⅰ４・准・複１１</t>
  </si>
  <si>
    <t>予訪看Ⅰ４・准・夜・複１１</t>
  </si>
  <si>
    <t>予訪看Ⅰ４・准・深・複１１</t>
  </si>
  <si>
    <t>予訪看Ⅰ４・准・複１１・長</t>
  </si>
  <si>
    <t>予訪看Ⅰ４・准・夜・複１１・長</t>
  </si>
  <si>
    <t>予訪看Ⅰ４・准・深・複１１・長</t>
  </si>
  <si>
    <t>予訪看Ⅰ５・複１１</t>
  </si>
  <si>
    <t>予訪看Ⅰ５・夜・複１１</t>
  </si>
  <si>
    <t>予訪看Ⅰ５・深・複１１</t>
  </si>
  <si>
    <t>予訪看Ⅰ５・２超・複１１</t>
  </si>
  <si>
    <t>予訪看Ⅰ５・２超・夜・複１１</t>
  </si>
  <si>
    <t>予訪看Ⅰ５・２超・深・複１１</t>
  </si>
  <si>
    <t>予訪看Ⅱ１・複１１</t>
  </si>
  <si>
    <t>予訪看Ⅱ１・夜・複１１</t>
  </si>
  <si>
    <t>予訪看Ⅱ１・深・複１１</t>
  </si>
  <si>
    <t>予訪看Ⅱ１・准・複１１</t>
  </si>
  <si>
    <t>予訪看Ⅱ１・准・夜・複１１</t>
  </si>
  <si>
    <t>予訪看Ⅱ１・准・深・複１１</t>
  </si>
  <si>
    <t>予訪看Ⅱ２・複１１</t>
  </si>
  <si>
    <t>予訪看Ⅱ２・夜・複１１</t>
  </si>
  <si>
    <t>予訪看Ⅱ２・深・複１１</t>
  </si>
  <si>
    <t>予訪看Ⅱ２・准・複１１</t>
  </si>
  <si>
    <t>予訪看Ⅱ２・准・夜・複１１</t>
  </si>
  <si>
    <t>予訪看Ⅱ２・准・深・複１１</t>
  </si>
  <si>
    <t>予訪看Ⅱ３・複１１</t>
  </si>
  <si>
    <t>予訪看Ⅱ３・夜・複１１</t>
  </si>
  <si>
    <t>予訪看Ⅱ３・深・複１１</t>
  </si>
  <si>
    <t>予訪看Ⅱ３・准・複１１</t>
  </si>
  <si>
    <t>予訪看Ⅱ３・准・夜・複１１</t>
  </si>
  <si>
    <t>予訪看Ⅱ３・准・深・複１１</t>
  </si>
  <si>
    <t>予訪看Ⅱ４・複１１</t>
  </si>
  <si>
    <t>予訪看Ⅱ４・夜・複１１</t>
  </si>
  <si>
    <t>予訪看Ⅱ４・深・複１１</t>
  </si>
  <si>
    <t>予訪看Ⅱ４・複１１・長</t>
  </si>
  <si>
    <t>予訪看Ⅱ４・夜・複１１・長</t>
  </si>
  <si>
    <t>予訪看Ⅱ４・深・複１１・長</t>
  </si>
  <si>
    <t>予訪看Ⅱ４・准・複１１</t>
  </si>
  <si>
    <t>予訪看Ⅱ４・准・夜・複１１</t>
  </si>
  <si>
    <t>予訪看Ⅱ４・准・深・複１１</t>
  </si>
  <si>
    <t>予訪看Ⅱ４・准・複１１・長</t>
  </si>
  <si>
    <t>予訪看Ⅱ４・准・夜・複１１・長</t>
  </si>
  <si>
    <t>予訪看Ⅱ４・准・深・複１１・長</t>
  </si>
  <si>
    <t>予訪看Ⅰ３・複１２</t>
  </si>
  <si>
    <t>予訪看Ⅰ３・夜・複１２</t>
  </si>
  <si>
    <t>予訪看Ⅰ３・深・複１２</t>
  </si>
  <si>
    <t>予訪看Ⅰ３・准・複１２</t>
  </si>
  <si>
    <t>予訪看Ⅰ３・准・夜・複１２</t>
  </si>
  <si>
    <t>予訪看Ⅰ３・准・深・複１２</t>
  </si>
  <si>
    <t>予訪看Ⅰ４・複１２</t>
  </si>
  <si>
    <t>予訪看Ⅰ４・夜・複１２</t>
  </si>
  <si>
    <t>予訪看Ⅰ４・深・複１２</t>
  </si>
  <si>
    <t>予訪看Ⅰ４・複１２・長</t>
  </si>
  <si>
    <t>予訪看Ⅰ４・夜・複１２・長</t>
  </si>
  <si>
    <t>予訪看Ⅰ４・深・複１２・長</t>
  </si>
  <si>
    <t>予訪看Ⅰ４・准・複１２</t>
  </si>
  <si>
    <t>予訪看Ⅰ４・准・夜・複１２</t>
  </si>
  <si>
    <t>予訪看Ⅰ４・准・深・複１２</t>
  </si>
  <si>
    <t>予訪看Ⅰ４・准・複１２・長</t>
  </si>
  <si>
    <t>予訪看Ⅰ４・准・夜・複１２・長</t>
  </si>
  <si>
    <t>予訪看Ⅰ４・准・深・複１２・長</t>
  </si>
  <si>
    <t>予訪看Ⅰ５・複１２</t>
  </si>
  <si>
    <t>予訪看Ⅰ５・夜・複１２</t>
  </si>
  <si>
    <t>予訪看Ⅰ５・深・複１２</t>
  </si>
  <si>
    <t>予訪看Ⅰ５・２超・複１２</t>
  </si>
  <si>
    <t>予訪看Ⅰ５・２超・夜・複１２</t>
  </si>
  <si>
    <t>予訪看Ⅰ５・２超・深・複１２</t>
  </si>
  <si>
    <t>予訪看Ⅱ３・複１２</t>
  </si>
  <si>
    <t>予訪看Ⅱ３・夜・複１２</t>
  </si>
  <si>
    <t>予訪看Ⅱ３・深・複１２</t>
  </si>
  <si>
    <t>予訪看Ⅱ３・准・複１２</t>
  </si>
  <si>
    <t>予訪看Ⅱ３・准・夜・複１２</t>
  </si>
  <si>
    <t>予訪看Ⅱ３・准・深・複１２</t>
  </si>
  <si>
    <t>予訪看Ⅱ４・複１２</t>
  </si>
  <si>
    <t>予訪看Ⅱ４・夜・複１２</t>
  </si>
  <si>
    <t>予訪看Ⅱ４・深・複１２</t>
  </si>
  <si>
    <t>予訪看Ⅱ４・複１２・長</t>
  </si>
  <si>
    <t>予訪看Ⅱ４・夜・複１２・長</t>
  </si>
  <si>
    <t>予訪看Ⅱ４・深・複１２・長</t>
  </si>
  <si>
    <t>予訪看Ⅱ４・准・複１２</t>
  </si>
  <si>
    <t>予訪看Ⅱ４・准・夜・複１２</t>
  </si>
  <si>
    <t>予訪看Ⅱ４・准・深・複１２</t>
  </si>
  <si>
    <t>予訪看Ⅱ４・准・複１２・長</t>
  </si>
  <si>
    <t>予訪看Ⅱ４・准・夜・複１２・長</t>
  </si>
  <si>
    <t>予訪看Ⅱ４・准・深・複１２・長</t>
  </si>
  <si>
    <t>医師、薬剤師、看護職員、介護職員が欠員の場合</t>
    <rPh sb="0" eb="2">
      <t>イシ</t>
    </rPh>
    <rPh sb="3" eb="6">
      <t>ヤクザイシ</t>
    </rPh>
    <rPh sb="7" eb="9">
      <t>カンゴ</t>
    </rPh>
    <rPh sb="9" eb="11">
      <t>ショクイン</t>
    </rPh>
    <rPh sb="12" eb="14">
      <t>カイゴ</t>
    </rPh>
    <rPh sb="14" eb="16">
      <t>ショクイン</t>
    </rPh>
    <rPh sb="17" eb="19">
      <t>ケツイン</t>
    </rPh>
    <rPh sb="20" eb="22">
      <t>バアイ</t>
    </rPh>
    <phoneticPr fontId="3"/>
  </si>
  <si>
    <t>医師、薬剤師、看護職員、介護職員が欠員の場合</t>
    <rPh sb="9" eb="11">
      <t>ショクイン</t>
    </rPh>
    <rPh sb="17" eb="19">
      <t>ケツイン</t>
    </rPh>
    <phoneticPr fontId="3"/>
  </si>
  <si>
    <t>医師、薬剤師、看護職員、介護職員が欠員の場合</t>
    <phoneticPr fontId="3"/>
  </si>
  <si>
    <t>夜間勤務等看護加算</t>
    <rPh sb="0" eb="2">
      <t>ヤカン</t>
    </rPh>
    <rPh sb="2" eb="4">
      <t>キンム</t>
    </rPh>
    <rPh sb="4" eb="5">
      <t>ナド</t>
    </rPh>
    <rPh sb="5" eb="7">
      <t>カンゴ</t>
    </rPh>
    <rPh sb="7" eb="9">
      <t>カサン</t>
    </rPh>
    <phoneticPr fontId="3"/>
  </si>
  <si>
    <t>夜間勤務等看護加算</t>
    <rPh sb="0" eb="2">
      <t>ヤカン</t>
    </rPh>
    <rPh sb="2" eb="4">
      <t>キンム</t>
    </rPh>
    <rPh sb="4" eb="5">
      <t>ナド</t>
    </rPh>
    <rPh sb="5" eb="7">
      <t>カンゴ</t>
    </rPh>
    <rPh sb="7" eb="9">
      <t>カサン</t>
    </rPh>
    <phoneticPr fontId="12"/>
  </si>
  <si>
    <t>短期入所療養介護費</t>
    <rPh sb="0" eb="2">
      <t>タンキ</t>
    </rPh>
    <rPh sb="2" eb="4">
      <t>ニュウショ</t>
    </rPh>
    <rPh sb="4" eb="6">
      <t>リョウヨウ</t>
    </rPh>
    <rPh sb="6" eb="8">
      <t>カイゴ</t>
    </rPh>
    <rPh sb="8" eb="9">
      <t>ヒ</t>
    </rPh>
    <phoneticPr fontId="3"/>
  </si>
  <si>
    <t>予防訪問入浴同一建物減算１</t>
    <rPh sb="0" eb="2">
      <t>ヨボウ</t>
    </rPh>
    <rPh sb="2" eb="4">
      <t>ホウモン</t>
    </rPh>
    <rPh sb="4" eb="6">
      <t>ニュウヨク</t>
    </rPh>
    <rPh sb="6" eb="8">
      <t>ドウイツ</t>
    </rPh>
    <rPh sb="8" eb="10">
      <t>タテモノ</t>
    </rPh>
    <rPh sb="10" eb="12">
      <t>ゲンザン</t>
    </rPh>
    <phoneticPr fontId="12"/>
  </si>
  <si>
    <t>予防訪問入浴同一建物減算２</t>
    <rPh sb="0" eb="2">
      <t>ヨボウ</t>
    </rPh>
    <rPh sb="2" eb="4">
      <t>ホウモン</t>
    </rPh>
    <rPh sb="4" eb="6">
      <t>ニュウヨク</t>
    </rPh>
    <rPh sb="6" eb="8">
      <t>ドウイツ</t>
    </rPh>
    <rPh sb="8" eb="10">
      <t>タテモノ</t>
    </rPh>
    <rPh sb="10" eb="12">
      <t>ゲンザン</t>
    </rPh>
    <phoneticPr fontId="12"/>
  </si>
  <si>
    <t>予防訪問看護同一建物減算１</t>
    <rPh sb="6" eb="8">
      <t>ドウイツ</t>
    </rPh>
    <rPh sb="8" eb="10">
      <t>タテモノ</t>
    </rPh>
    <rPh sb="10" eb="12">
      <t>ゲンサン</t>
    </rPh>
    <phoneticPr fontId="12"/>
  </si>
  <si>
    <t>予防訪問看護同一建物減算２</t>
    <rPh sb="6" eb="8">
      <t>ドウイツ</t>
    </rPh>
    <rPh sb="8" eb="10">
      <t>タテモノ</t>
    </rPh>
    <rPh sb="10" eb="12">
      <t>ゲンサン</t>
    </rPh>
    <phoneticPr fontId="12"/>
  </si>
  <si>
    <t>予防訪問リハ同一建物減算１</t>
    <rPh sb="6" eb="8">
      <t>ドウイツ</t>
    </rPh>
    <rPh sb="8" eb="10">
      <t>タテモノ</t>
    </rPh>
    <rPh sb="10" eb="12">
      <t>ゲンサン</t>
    </rPh>
    <phoneticPr fontId="3"/>
  </si>
  <si>
    <t>予防訪問リハ同一建物減算２</t>
    <rPh sb="6" eb="8">
      <t>ドウイツ</t>
    </rPh>
    <rPh sb="8" eb="10">
      <t>タテモノ</t>
    </rPh>
    <rPh sb="10" eb="12">
      <t>ゲンサン</t>
    </rPh>
    <phoneticPr fontId="3"/>
  </si>
  <si>
    <t xml:space="preserve"> 介護予防特定施設入居者生活介護費</t>
    <phoneticPr fontId="3"/>
  </si>
  <si>
    <t>　　　ホ　介護医療院における介護予防短期入所療養介護費</t>
    <rPh sb="5" eb="7">
      <t>カイゴ</t>
    </rPh>
    <rPh sb="7" eb="9">
      <t>イリョウ</t>
    </rPh>
    <rPh sb="9" eb="10">
      <t>イン</t>
    </rPh>
    <rPh sb="14" eb="16">
      <t>カイゴ</t>
    </rPh>
    <rPh sb="16" eb="18">
      <t>ヨボウ</t>
    </rPh>
    <rPh sb="18" eb="20">
      <t>タンキ</t>
    </rPh>
    <rPh sb="20" eb="22">
      <t>ニュウショ</t>
    </rPh>
    <rPh sb="22" eb="24">
      <t>リョウヨウ</t>
    </rPh>
    <rPh sb="24" eb="26">
      <t>カイゴ</t>
    </rPh>
    <rPh sb="26" eb="27">
      <t>ヒ</t>
    </rPh>
    <phoneticPr fontId="3"/>
  </si>
  <si>
    <t>ハ　サービス提供体制強化加算</t>
    <phoneticPr fontId="3"/>
  </si>
  <si>
    <t>ａ　介護老人保健施設介護予防短期入所療養介護費（ⅰ）
＜従来型個室＞
【基本型】</t>
    <rPh sb="2" eb="4">
      <t>カイゴ</t>
    </rPh>
    <rPh sb="4" eb="6">
      <t>ロウジンホケン</t>
    </rPh>
    <rPh sb="10" eb="12">
      <t>カイゴ</t>
    </rPh>
    <rPh sb="12" eb="14">
      <t>ヨボウ</t>
    </rPh>
    <rPh sb="36" eb="38">
      <t>キホン</t>
    </rPh>
    <phoneticPr fontId="3"/>
  </si>
  <si>
    <t>ｃ　介護老人保健施設介護予防短期入所療養介護費（ⅲ）
＜多床室＞
【基本型】</t>
    <rPh sb="2" eb="4">
      <t>カイゴ</t>
    </rPh>
    <rPh sb="4" eb="6">
      <t>ロウジンホケン</t>
    </rPh>
    <rPh sb="10" eb="12">
      <t>カイゴ</t>
    </rPh>
    <rPh sb="12" eb="14">
      <t>ヨボウ</t>
    </rPh>
    <phoneticPr fontId="3"/>
  </si>
  <si>
    <t>ｂ　介護老人保健施設介護予防短期入所療養介護費（ⅱ）
＜多床室＞
【療養型】</t>
    <rPh sb="2" eb="4">
      <t>カイゴ</t>
    </rPh>
    <rPh sb="4" eb="6">
      <t>ロウジンホケン</t>
    </rPh>
    <rPh sb="10" eb="12">
      <t>カイゴ</t>
    </rPh>
    <rPh sb="12" eb="14">
      <t>ヨボウ</t>
    </rPh>
    <phoneticPr fontId="3"/>
  </si>
  <si>
    <t>ａ　ユニット型介護老人保健施設介護予防短期入所療養介護費（ⅰ）
＜ユニット型個室＞
【基本型】</t>
    <rPh sb="6" eb="7">
      <t>カタ</t>
    </rPh>
    <rPh sb="7" eb="9">
      <t>カイゴ</t>
    </rPh>
    <rPh sb="9" eb="11">
      <t>ロウジン</t>
    </rPh>
    <rPh sb="11" eb="13">
      <t>ホケン</t>
    </rPh>
    <rPh sb="13" eb="15">
      <t>シセツ</t>
    </rPh>
    <rPh sb="15" eb="17">
      <t>カイゴ</t>
    </rPh>
    <rPh sb="17" eb="19">
      <t>ヨボウ</t>
    </rPh>
    <rPh sb="19" eb="21">
      <t>タンキ</t>
    </rPh>
    <rPh sb="21" eb="23">
      <t>ニュウショ</t>
    </rPh>
    <rPh sb="23" eb="25">
      <t>リョウヨウ</t>
    </rPh>
    <rPh sb="25" eb="27">
      <t>カイゴ</t>
    </rPh>
    <rPh sb="27" eb="28">
      <t>ヒ</t>
    </rPh>
    <rPh sb="43" eb="45">
      <t>キホン</t>
    </rPh>
    <phoneticPr fontId="3"/>
  </si>
  <si>
    <t>予老短療養体制維持特別加算Ⅰ</t>
    <rPh sb="3" eb="5">
      <t>リョウヨウ</t>
    </rPh>
    <rPh sb="5" eb="7">
      <t>タイセイ</t>
    </rPh>
    <rPh sb="7" eb="9">
      <t>イジ</t>
    </rPh>
    <rPh sb="9" eb="11">
      <t>トクベツ</t>
    </rPh>
    <rPh sb="11" eb="13">
      <t>カサン</t>
    </rPh>
    <phoneticPr fontId="3"/>
  </si>
  <si>
    <t>（一）療養体制維持特別加算（Ⅰ）　　　　</t>
    <rPh sb="1" eb="2">
      <t>１</t>
    </rPh>
    <phoneticPr fontId="3"/>
  </si>
  <si>
    <t>(8) サービス提供体制強化加算</t>
    <rPh sb="8" eb="10">
      <t>テイキョウ</t>
    </rPh>
    <rPh sb="10" eb="12">
      <t>タイセイ</t>
    </rPh>
    <rPh sb="12" eb="14">
      <t>キョウカ</t>
    </rPh>
    <rPh sb="14" eb="16">
      <t>カサン</t>
    </rPh>
    <phoneticPr fontId="3"/>
  </si>
  <si>
    <t>(4) 療養食加算（１日に３回を限度）</t>
    <rPh sb="4" eb="6">
      <t>リョウヨウ</t>
    </rPh>
    <rPh sb="6" eb="7">
      <t>ショク</t>
    </rPh>
    <rPh sb="7" eb="9">
      <t>カサン</t>
    </rPh>
    <phoneticPr fontId="3"/>
  </si>
  <si>
    <t>障害者等支援加算</t>
  </si>
  <si>
    <t>予防特定施設若年性認知症受入加算</t>
    <phoneticPr fontId="3"/>
  </si>
  <si>
    <t>（一）Ⅰ型特別介護医療院予防短期入所療養介護費</t>
    <phoneticPr fontId="3"/>
  </si>
  <si>
    <t>（二）Ⅱ型特別介護医療院予防短期入所療養介護費</t>
    <phoneticPr fontId="3"/>
  </si>
  <si>
    <t>予防Ⅰ型特別医療院短期ⅰ１</t>
    <phoneticPr fontId="3"/>
  </si>
  <si>
    <t>予防Ⅰ型特別医療院短期ⅰ１・夜減</t>
    <phoneticPr fontId="3"/>
  </si>
  <si>
    <t>予防Ⅰ型特別医療院短期ⅰ２</t>
    <phoneticPr fontId="3"/>
  </si>
  <si>
    <t>予防Ⅰ型特別医療院短期ⅰ２・夜減</t>
    <phoneticPr fontId="3"/>
  </si>
  <si>
    <t>予防Ⅰ型特別医療院短期ⅱ１</t>
    <phoneticPr fontId="3"/>
  </si>
  <si>
    <t>予防Ⅰ型特別医療院短期ⅱ１・夜減</t>
    <phoneticPr fontId="3"/>
  </si>
  <si>
    <t>予防Ⅰ型特別医療院短期ⅱ２</t>
    <phoneticPr fontId="3"/>
  </si>
  <si>
    <t>予防Ⅰ型特別医療院短期ⅱ２・夜減</t>
    <phoneticPr fontId="3"/>
  </si>
  <si>
    <t>予防Ⅱ型特別医療院短期ⅰ１</t>
    <phoneticPr fontId="3"/>
  </si>
  <si>
    <t>予防Ⅱ型特別医療院短期ⅰ１・夜減</t>
    <phoneticPr fontId="3"/>
  </si>
  <si>
    <t>予防Ⅱ型特別医療院短期ⅰ２</t>
    <phoneticPr fontId="3"/>
  </si>
  <si>
    <t>予防Ⅱ型特別医療院短期ⅰ２・夜減</t>
    <phoneticPr fontId="3"/>
  </si>
  <si>
    <t>予防Ⅱ型特別医療院短期ⅱ１</t>
    <phoneticPr fontId="3"/>
  </si>
  <si>
    <t>予防Ⅱ型特別医療院短期ⅱ１・夜減</t>
    <phoneticPr fontId="3"/>
  </si>
  <si>
    <t>予防Ⅱ型特別医療院短期ⅱ２</t>
    <phoneticPr fontId="3"/>
  </si>
  <si>
    <t>予防Ⅱ型特別医療院短期ⅱ２・夜減</t>
    <phoneticPr fontId="3"/>
  </si>
  <si>
    <t>予防Ⅰ型特別医療院短期ⅰ１・定超</t>
    <phoneticPr fontId="3"/>
  </si>
  <si>
    <t>予防Ⅰ型特別医療院短期ⅰ１・夜減・定超</t>
    <phoneticPr fontId="3"/>
  </si>
  <si>
    <t>予防Ⅰ型特別医療院短期ⅰ２・定超</t>
    <phoneticPr fontId="3"/>
  </si>
  <si>
    <t>予防Ⅰ型特別医療院短期ⅰ２・夜減・定超</t>
    <phoneticPr fontId="3"/>
  </si>
  <si>
    <t>予防Ⅰ型特別医療院短期ⅱ１・定超</t>
    <phoneticPr fontId="3"/>
  </si>
  <si>
    <t>予防Ⅰ型特別医療院短期ⅱ１・夜減・定超</t>
    <phoneticPr fontId="3"/>
  </si>
  <si>
    <t>予防Ⅰ型特別医療院短期ⅱ２・定超</t>
    <phoneticPr fontId="3"/>
  </si>
  <si>
    <t>予防Ⅰ型特別医療院短期ⅱ２・夜減・定超</t>
    <phoneticPr fontId="3"/>
  </si>
  <si>
    <t>予防Ⅱ型特別医療院短期ⅰ１・定超</t>
    <phoneticPr fontId="3"/>
  </si>
  <si>
    <t>予防Ⅱ型特別医療院短期ⅰ１・夜減・定超</t>
    <phoneticPr fontId="3"/>
  </si>
  <si>
    <t>予防Ⅱ型特別医療院短期ⅰ２・定超</t>
    <phoneticPr fontId="3"/>
  </si>
  <si>
    <t>予防Ⅱ型特別医療院短期ⅰ２・夜減・定超</t>
    <phoneticPr fontId="3"/>
  </si>
  <si>
    <t>予防Ⅱ型特別医療院短期ⅱ１・定超</t>
    <phoneticPr fontId="3"/>
  </si>
  <si>
    <t>予防Ⅱ型特別医療院短期ⅱ１・夜減・定超</t>
    <phoneticPr fontId="3"/>
  </si>
  <si>
    <t>予防Ⅱ型特別医療院短期ⅱ２・定超</t>
    <phoneticPr fontId="3"/>
  </si>
  <si>
    <t>予防Ⅱ型特別医療院短期ⅱ２・夜減・定超</t>
    <phoneticPr fontId="3"/>
  </si>
  <si>
    <t>予防Ⅰ型特別医療院短期ⅰ１・欠１</t>
    <phoneticPr fontId="3"/>
  </si>
  <si>
    <t>予防Ⅰ型特別医療院短期ⅰ１・夜減・欠１</t>
    <phoneticPr fontId="3"/>
  </si>
  <si>
    <t>予防Ⅰ型特別医療院短期ⅰ２・欠１</t>
    <phoneticPr fontId="3"/>
  </si>
  <si>
    <t>予防Ⅰ型特別医療院短期ⅰ２・夜減・欠１</t>
    <phoneticPr fontId="3"/>
  </si>
  <si>
    <t>予防Ⅰ型特別医療院短期ⅱ１・欠１</t>
    <phoneticPr fontId="3"/>
  </si>
  <si>
    <t>予防Ⅰ型特別医療院短期ⅱ１・夜減・欠１</t>
    <phoneticPr fontId="3"/>
  </si>
  <si>
    <t>予防Ⅰ型特別医療院短期ⅱ２・欠１</t>
    <phoneticPr fontId="3"/>
  </si>
  <si>
    <t>予防Ⅰ型特別医療院短期ⅱ２・夜減・欠１</t>
    <phoneticPr fontId="3"/>
  </si>
  <si>
    <t>予防Ⅱ型特別医療院短期ⅰ１・欠１</t>
    <phoneticPr fontId="3"/>
  </si>
  <si>
    <t>予防Ⅱ型特別医療院短期ⅰ１・夜減・欠１</t>
    <phoneticPr fontId="3"/>
  </si>
  <si>
    <t>予防Ⅱ型特別医療院短期ⅰ２・欠１</t>
    <phoneticPr fontId="3"/>
  </si>
  <si>
    <t>予防Ⅱ型特別医療院短期ⅰ２・夜減・欠１</t>
    <phoneticPr fontId="3"/>
  </si>
  <si>
    <t>予防Ⅱ型特別医療院短期ⅱ１・欠１</t>
    <phoneticPr fontId="3"/>
  </si>
  <si>
    <t>予防Ⅱ型特別医療院短期ⅱ１・夜減・欠１</t>
    <phoneticPr fontId="3"/>
  </si>
  <si>
    <t>予防Ⅱ型特別医療院短期ⅱ２・欠１</t>
    <phoneticPr fontId="3"/>
  </si>
  <si>
    <t>予防Ⅱ型特別医療院短期ⅱ２・夜減・欠１</t>
    <phoneticPr fontId="3"/>
  </si>
  <si>
    <t>予防Ⅰ型特別医療院短期ⅰ１・欠３</t>
    <phoneticPr fontId="3"/>
  </si>
  <si>
    <t>予防Ⅰ型特別医療院短期ⅰ１・夜減・欠３</t>
    <phoneticPr fontId="3"/>
  </si>
  <si>
    <t>予防Ⅰ型特別医療院短期ⅰ２・欠３</t>
    <phoneticPr fontId="3"/>
  </si>
  <si>
    <t>予防Ⅰ型特別医療院短期ⅰ２・夜減・欠３</t>
    <phoneticPr fontId="3"/>
  </si>
  <si>
    <t>予防Ⅰ型特別医療院短期ⅱ１・欠３</t>
    <phoneticPr fontId="3"/>
  </si>
  <si>
    <t>予防Ⅰ型特別医療院短期ⅱ１・夜減・欠３</t>
    <phoneticPr fontId="3"/>
  </si>
  <si>
    <t>予防Ⅰ型特別医療院短期ⅱ２・欠３</t>
    <phoneticPr fontId="3"/>
  </si>
  <si>
    <t>予防Ⅰ型特別医療院短期ⅱ２・夜減・欠３</t>
    <phoneticPr fontId="3"/>
  </si>
  <si>
    <t>（一）ユニット型Ⅰ型特別介護医療院予防短期入所療養介護費</t>
    <phoneticPr fontId="3"/>
  </si>
  <si>
    <t>（二）ユニット型Ⅱ型特別介護医療院予防短期入所療養介護費</t>
    <phoneticPr fontId="3"/>
  </si>
  <si>
    <t>予防通所リハビリ１１・定超</t>
    <phoneticPr fontId="3"/>
  </si>
  <si>
    <t>予防通所リハビリ１１・人欠</t>
    <phoneticPr fontId="3"/>
  </si>
  <si>
    <t>予短期生活共生型サービス</t>
    <rPh sb="3" eb="5">
      <t>セイカツ</t>
    </rPh>
    <rPh sb="5" eb="7">
      <t>キョウセイ</t>
    </rPh>
    <rPh sb="7" eb="8">
      <t>カタ</t>
    </rPh>
    <phoneticPr fontId="3"/>
  </si>
  <si>
    <t>＜ユニット型個室的多床室＞</t>
  </si>
  <si>
    <t>＜ユニット型個室的多床室＞</t>
    <phoneticPr fontId="3"/>
  </si>
  <si>
    <t>ユニット型個室的多床室</t>
    <phoneticPr fontId="3"/>
  </si>
  <si>
    <t>ユニット型個室的多床室</t>
    <phoneticPr fontId="3"/>
  </si>
  <si>
    <t>予防短期老健ユニット型個室的多床室</t>
    <rPh sb="4" eb="5">
      <t>ロウ</t>
    </rPh>
    <rPh sb="5" eb="6">
      <t>ケン</t>
    </rPh>
    <phoneticPr fontId="3"/>
  </si>
  <si>
    <t>予防短期療養ユニット型個室的多床室</t>
    <phoneticPr fontId="3"/>
  </si>
  <si>
    <t>予防短期医療院ユニット型個室的多床室</t>
    <phoneticPr fontId="3"/>
  </si>
  <si>
    <t>予防短期生活ユニット型個室的多床室</t>
    <rPh sb="4" eb="6">
      <t>セイカツ</t>
    </rPh>
    <phoneticPr fontId="3"/>
  </si>
  <si>
    <t>予防外部通所リハ３１</t>
    <rPh sb="0" eb="2">
      <t>ヨボウ</t>
    </rPh>
    <rPh sb="2" eb="4">
      <t>ガイブ</t>
    </rPh>
    <phoneticPr fontId="3"/>
  </si>
  <si>
    <t>予防外部通所リハ３２</t>
    <rPh sb="0" eb="2">
      <t>ヨボウ</t>
    </rPh>
    <rPh sb="2" eb="4">
      <t>ガイブ</t>
    </rPh>
    <phoneticPr fontId="3"/>
  </si>
  <si>
    <t>予防外部通所リハ３１・日割</t>
    <rPh sb="0" eb="2">
      <t>ヨボウ</t>
    </rPh>
    <rPh sb="2" eb="4">
      <t>ガイブ</t>
    </rPh>
    <rPh sb="11" eb="13">
      <t>ヒワリ</t>
    </rPh>
    <phoneticPr fontId="3"/>
  </si>
  <si>
    <t>予防外部通所リハ３２・日割</t>
    <rPh sb="0" eb="2">
      <t>ヨボウ</t>
    </rPh>
    <rPh sb="2" eb="4">
      <t>ガイブ</t>
    </rPh>
    <rPh sb="11" eb="13">
      <t>ヒワリ</t>
    </rPh>
    <phoneticPr fontId="3"/>
  </si>
  <si>
    <t>予老短認知症専門ケア加算Ⅰ</t>
    <phoneticPr fontId="3"/>
  </si>
  <si>
    <t>個別機能訓練加算を算定している場合</t>
    <phoneticPr fontId="3"/>
  </si>
  <si>
    <t>予訪看Ⅰ１・複２１</t>
  </si>
  <si>
    <t>予訪看Ⅰ１・夜・複２１</t>
  </si>
  <si>
    <t>予訪看Ⅰ１・准・複２１</t>
  </si>
  <si>
    <t>予訪看Ⅰ１・准・夜・複２１</t>
  </si>
  <si>
    <t>予訪看Ⅰ１・准・深・複２１</t>
  </si>
  <si>
    <t>予訪看Ⅰ２・複２１</t>
  </si>
  <si>
    <t>予訪看Ⅰ２・夜・複２１</t>
  </si>
  <si>
    <t>予訪看Ⅰ２・深・複２１</t>
  </si>
  <si>
    <t>予訪看Ⅰ２・准・複２１</t>
  </si>
  <si>
    <t>予訪看Ⅰ２・准・夜・複２１</t>
  </si>
  <si>
    <t>予訪看Ⅰ２・准・深・複２１</t>
  </si>
  <si>
    <t>予訪看Ⅰ３・複２１</t>
  </si>
  <si>
    <t>予訪看Ⅰ３・夜・複２１</t>
  </si>
  <si>
    <t>予訪看Ⅰ３・深・複２１</t>
  </si>
  <si>
    <t>予訪看Ⅰ３・准・複２１</t>
  </si>
  <si>
    <t>予訪看Ⅰ３・准・夜・複２１</t>
  </si>
  <si>
    <t>予訪看Ⅰ３・准・深・複２１</t>
  </si>
  <si>
    <t>予訪看Ⅰ４・複２１</t>
  </si>
  <si>
    <t>予訪看Ⅰ４・夜・複２１</t>
  </si>
  <si>
    <t>予訪看Ⅰ４・深・複２１</t>
  </si>
  <si>
    <t>予訪看Ⅰ４・複２１・長</t>
  </si>
  <si>
    <t>予訪看Ⅰ４・夜・複２１・長</t>
  </si>
  <si>
    <t>予訪看Ⅰ４・深・複２１・長</t>
  </si>
  <si>
    <t>予訪看Ⅰ４・准・複２１</t>
  </si>
  <si>
    <t>予訪看Ⅰ４・准・夜・複２１</t>
  </si>
  <si>
    <t>予訪看Ⅰ４・准・深・複２１</t>
  </si>
  <si>
    <t>予訪看Ⅰ４・准・複２１・長</t>
  </si>
  <si>
    <t>予訪看Ⅰ４・准・夜・複２１・長</t>
  </si>
  <si>
    <t>予訪看Ⅰ４・准・深・複２１・長</t>
  </si>
  <si>
    <t>予訪看Ⅰ５・複２１</t>
  </si>
  <si>
    <t>予訪看Ⅰ５・夜・複２１</t>
  </si>
  <si>
    <t>予訪看Ⅰ５・深・複２１</t>
  </si>
  <si>
    <t>予訪看Ⅰ５・２超・複２１</t>
  </si>
  <si>
    <t>予訪看Ⅰ５・２超・夜・複２１</t>
  </si>
  <si>
    <t>予訪看Ⅰ５・２超・深・複２１</t>
  </si>
  <si>
    <t>予訪看Ⅱ１・複２１</t>
  </si>
  <si>
    <t>予訪看Ⅱ１・夜・複２１</t>
  </si>
  <si>
    <t>予訪看Ⅱ１・深・複２１</t>
  </si>
  <si>
    <t>予訪看Ⅰ３・複２２</t>
  </si>
  <si>
    <t>予訪看Ⅰ３・夜・複２２</t>
  </si>
  <si>
    <t>予訪看Ⅰ３・准・複２２</t>
  </si>
  <si>
    <t>予訪看Ⅰ３・准・夜・複２２</t>
  </si>
  <si>
    <t>予訪看Ⅰ４・複２２</t>
  </si>
  <si>
    <t>予訪看Ⅰ４・夜・複２２</t>
  </si>
  <si>
    <t>予訪看Ⅰ４・深・複２２</t>
  </si>
  <si>
    <t>予訪看Ⅰ４・複２２・長</t>
  </si>
  <si>
    <t>予訪看Ⅰ４・夜・複２２・長</t>
  </si>
  <si>
    <t>予訪看Ⅰ４・深・複２２・長</t>
  </si>
  <si>
    <t>予訪看Ⅰ４・准・複２２</t>
  </si>
  <si>
    <t>予訪看Ⅰ４・准・夜・複２２</t>
  </si>
  <si>
    <t>予訪看Ⅰ４・准・深・複２２</t>
  </si>
  <si>
    <t>予訪看Ⅰ４・准・複２２・長</t>
  </si>
  <si>
    <t>予訪看Ⅰ４・准・夜・複２２・長</t>
  </si>
  <si>
    <t>予訪看Ⅰ４・准・深・複２２・長</t>
  </si>
  <si>
    <t>予訪看Ⅰ５・複２２</t>
  </si>
  <si>
    <t>予訪看Ⅰ５・夜・複２２</t>
  </si>
  <si>
    <t>予訪看Ⅰ５・２超・複２２</t>
  </si>
  <si>
    <t>予訪看Ⅰ５・２超・夜・複２２</t>
  </si>
  <si>
    <t>予訪看Ⅰ５・２超・深・複２２</t>
  </si>
  <si>
    <t>予訪看Ⅱ１・准・複２１</t>
  </si>
  <si>
    <t>予訪看Ⅱ１・准・夜・複２１</t>
  </si>
  <si>
    <t>予訪看Ⅱ１・准・深・複２１</t>
  </si>
  <si>
    <t>予訪看Ⅱ２・複２１</t>
  </si>
  <si>
    <t>予訪看Ⅱ２・夜・複２１</t>
  </si>
  <si>
    <t>予訪看Ⅱ２・深・複２１</t>
  </si>
  <si>
    <t>予訪看Ⅱ２・准・複２１</t>
  </si>
  <si>
    <t>予訪看Ⅱ２・准・夜・複２１</t>
  </si>
  <si>
    <t>予訪看Ⅱ２・准・深・複２１</t>
  </si>
  <si>
    <t>予訪看Ⅱ３・複２１</t>
  </si>
  <si>
    <t>予訪看Ⅱ３・夜・複２１</t>
  </si>
  <si>
    <t>予訪看Ⅱ３・深・複２１</t>
  </si>
  <si>
    <t>予訪看Ⅱ３・准・複２１</t>
  </si>
  <si>
    <t>予訪看Ⅱ３・准・夜・複２１</t>
  </si>
  <si>
    <t>予訪看Ⅱ３・准・深・複２１</t>
  </si>
  <si>
    <t>予訪看Ⅱ４・複２１</t>
  </si>
  <si>
    <t>予訪看Ⅱ４・夜・複２１</t>
  </si>
  <si>
    <t>予訪看Ⅱ４・深・複２１</t>
  </si>
  <si>
    <t>予訪看Ⅱ４・複２１・長</t>
  </si>
  <si>
    <t>予訪看Ⅱ４・夜・複２１・長</t>
  </si>
  <si>
    <t>予訪看Ⅱ４・深・複２１・長</t>
  </si>
  <si>
    <t>予訪看Ⅱ４・准・複２１</t>
  </si>
  <si>
    <t>予訪看Ⅱ４・准・夜・複２１</t>
  </si>
  <si>
    <t>予訪看Ⅱ４・准・深・複２１</t>
  </si>
  <si>
    <t>予訪看Ⅱ４・准・複２１・長</t>
  </si>
  <si>
    <t>予訪看Ⅱ４・准・夜・複２１・長</t>
  </si>
  <si>
    <t>予訪看Ⅱ４・准・深・複２１・長</t>
  </si>
  <si>
    <t>予訪看Ⅱ３・複２２</t>
  </si>
  <si>
    <t>予訪看Ⅱ３・夜・複２２</t>
  </si>
  <si>
    <t>予訪看Ⅱ３・准・複２２</t>
  </si>
  <si>
    <t>予訪看Ⅱ３・准・夜・複２２</t>
  </si>
  <si>
    <t>予訪看Ⅱ３・准・深・複２２</t>
  </si>
  <si>
    <t>予訪看Ⅱ４・複２２</t>
  </si>
  <si>
    <t>予訪看Ⅱ４・夜・複２２</t>
  </si>
  <si>
    <t>予訪看Ⅱ４・深・複２２</t>
  </si>
  <si>
    <t>予訪看Ⅱ４・複２２・長</t>
  </si>
  <si>
    <t>予訪看Ⅱ４・夜・複２２・長</t>
  </si>
  <si>
    <t>予訪看Ⅱ４・深・複２２・長</t>
  </si>
  <si>
    <t>予訪看Ⅱ４・准・複２２</t>
  </si>
  <si>
    <t>予訪看Ⅱ４・准・夜・複２２</t>
  </si>
  <si>
    <t>予訪看Ⅱ４・准・深・複２２</t>
  </si>
  <si>
    <t>予訪看Ⅱ４・准・複２２・長</t>
  </si>
  <si>
    <t>予訪看Ⅱ４・准・夜・複２２・長</t>
  </si>
  <si>
    <t>予訪看Ⅱ４・准・深・複２２・長</t>
  </si>
  <si>
    <t>夜勤の勤務条件基準を満たさない場合</t>
    <phoneticPr fontId="3"/>
  </si>
  <si>
    <t>ａ　診療所介護予防短期入所療養介護費（ⅰ）　＜従来型個室＞</t>
    <rPh sb="5" eb="7">
      <t>カイゴ</t>
    </rPh>
    <rPh sb="7" eb="9">
      <t>ヨボウ</t>
    </rPh>
    <phoneticPr fontId="3"/>
  </si>
  <si>
    <t>ａ　診療所介護予防短期入所療養介護費（ⅰ）＜従来型個室＞</t>
    <rPh sb="5" eb="7">
      <t>カイゴ</t>
    </rPh>
    <rPh sb="7" eb="9">
      <t>ヨボウ</t>
    </rPh>
    <phoneticPr fontId="3"/>
  </si>
  <si>
    <t>b　診療所介護予防短期入所療養介護費（ⅱ）＜多床室＞</t>
    <phoneticPr fontId="3"/>
  </si>
  <si>
    <t>(三)　ユニット型診療所介護予防短期入所療養介護費（Ⅲ）　
＜療養機能強化型Ｂ＞　＜ユニット型個室＞</t>
    <rPh sb="1" eb="2">
      <t>３</t>
    </rPh>
    <phoneticPr fontId="3"/>
  </si>
  <si>
    <t>(二)　ユニット型診療所介護予防短期入所療養介護費（Ⅱ）　
＜療養機能強化型Ａ＞　＜ユニット型個室＞</t>
    <rPh sb="1" eb="2">
      <t>２</t>
    </rPh>
    <phoneticPr fontId="3"/>
  </si>
  <si>
    <t>(三)　ユニット型診療所介護予防短期入所療養介護費（Ⅲ）
　＜療養機能強化型Ｂ＞　＜ユニット型個室＞</t>
    <rPh sb="1" eb="2">
      <t>３</t>
    </rPh>
    <phoneticPr fontId="3"/>
  </si>
  <si>
    <t>ｅ　診療所介護予防短期入所療養介護費（ⅴ）　＜療養機能強化型Ａ＞　＜多床室＞</t>
    <phoneticPr fontId="3"/>
  </si>
  <si>
    <t>ｆ　診療所介護予防短期入所療養介護費（ⅵ）　＜療養機能強化型Ｂ＞　＜多床室＞</t>
    <phoneticPr fontId="3"/>
  </si>
  <si>
    <t>b　診療所介護予防短期入所療養介護費（ⅱ）　＜多床室＞</t>
    <phoneticPr fontId="3"/>
  </si>
  <si>
    <t>(二)　診療所介護予防短期入所療養介護費（Ⅱ）
看護・介護＜３：１＞</t>
    <phoneticPr fontId="3"/>
  </si>
  <si>
    <t>ｂ　診療所介護予防短期入所療養介護費（ⅱ）＜療養機能強化型Ａ＞＜従来型個室＞</t>
    <rPh sb="5" eb="7">
      <t>カイゴ</t>
    </rPh>
    <rPh sb="7" eb="9">
      <t>ヨボウ</t>
    </rPh>
    <phoneticPr fontId="3"/>
  </si>
  <si>
    <t>ｃ　診療所介護予防短期入所療養介護費（ⅲ）＜療養機能強化型Ｂ＞　＜従来型個室＞</t>
    <rPh sb="5" eb="7">
      <t>カイゴ</t>
    </rPh>
    <rPh sb="7" eb="9">
      <t>ヨボウ</t>
    </rPh>
    <phoneticPr fontId="3"/>
  </si>
  <si>
    <t>ｄ　診療所介護予防短期入所療養介護費（ⅳ）＜多床室＞</t>
    <phoneticPr fontId="3"/>
  </si>
  <si>
    <t>ｃ　診療所介護予防短期入所療養介護費（ⅲ）＜療養機能強化型Ｂ＞＜従来型個室＞</t>
    <rPh sb="5" eb="7">
      <t>カイゴ</t>
    </rPh>
    <rPh sb="7" eb="9">
      <t>ヨボウ</t>
    </rPh>
    <phoneticPr fontId="3"/>
  </si>
  <si>
    <t>ｄ　診療所介護予防短期入所療養介護費（ⅳ）＜多床室＞</t>
    <phoneticPr fontId="3"/>
  </si>
  <si>
    <t>ｅ　診療所介護予防短期入所療養介護費（ⅴ）＜療養機能強化型Ａ＞＜多床室＞</t>
    <phoneticPr fontId="3"/>
  </si>
  <si>
    <t>ｆ　診療所介護予防短期入所療養介護費（ⅵ）＜療養機能強化型Ｂ＞＜多床室＞</t>
    <phoneticPr fontId="3"/>
  </si>
  <si>
    <t>1月につき</t>
    <phoneticPr fontId="3"/>
  </si>
  <si>
    <t>訪問介護費（Ⅰ）</t>
    <rPh sb="0" eb="2">
      <t>ホウモン</t>
    </rPh>
    <rPh sb="2" eb="4">
      <t>カイゴ</t>
    </rPh>
    <rPh sb="4" eb="5">
      <t>ヒ</t>
    </rPh>
    <phoneticPr fontId="3"/>
  </si>
  <si>
    <t>訪問介護費（Ⅱ）</t>
    <rPh sb="0" eb="2">
      <t>ホウモン</t>
    </rPh>
    <rPh sb="2" eb="4">
      <t>カイゴ</t>
    </rPh>
    <rPh sb="4" eb="5">
      <t>ヒ</t>
    </rPh>
    <phoneticPr fontId="3"/>
  </si>
  <si>
    <t>訪問介護費（Ⅲ）</t>
    <rPh sb="0" eb="2">
      <t>ホウモン</t>
    </rPh>
    <rPh sb="2" eb="4">
      <t>カイゴ</t>
    </rPh>
    <rPh sb="4" eb="5">
      <t>ヒ</t>
    </rPh>
    <phoneticPr fontId="3"/>
  </si>
  <si>
    <t>通所介護費</t>
    <rPh sb="0" eb="2">
      <t>ツウショ</t>
    </rPh>
    <rPh sb="2" eb="4">
      <t>カイゴ</t>
    </rPh>
    <rPh sb="4" eb="5">
      <t>ヒ</t>
    </rPh>
    <phoneticPr fontId="3"/>
  </si>
  <si>
    <t>同一敷地内建物等の利用者又はこれ以外の同一建物の利用者20人以上にサービスを行う場合</t>
    <phoneticPr fontId="3"/>
  </si>
  <si>
    <t>同一敷地内建物等の利用者50人以上にサービスを行う場合</t>
    <phoneticPr fontId="3"/>
  </si>
  <si>
    <t>同一敷地内建物等の利用者又はこれ以外の同一建物の利用者20人以上にサービスを行う場合</t>
    <phoneticPr fontId="3"/>
  </si>
  <si>
    <t>同一敷地内建物等の利用者50人以上にサービスを行う場合</t>
    <phoneticPr fontId="3"/>
  </si>
  <si>
    <t>病院療養病床療養環境減算の基準に該当する場合</t>
    <rPh sb="0" eb="2">
      <t>ビョウイン</t>
    </rPh>
    <rPh sb="2" eb="4">
      <t>リョウヨウ</t>
    </rPh>
    <rPh sb="4" eb="6">
      <t>ビョウショウ</t>
    </rPh>
    <rPh sb="6" eb="8">
      <t>リョウヨウ</t>
    </rPh>
    <rPh sb="8" eb="10">
      <t>カンキョウキジュン</t>
    </rPh>
    <rPh sb="10" eb="12">
      <t>ゲンサン</t>
    </rPh>
    <phoneticPr fontId="3"/>
  </si>
  <si>
    <t>（二）
ユニット型病院療養病床介護予防短期入所療養介護費（Ⅱ）
　&lt;療養機能強化型Ａ&gt;
　&lt;ユニット型個室&gt;</t>
    <phoneticPr fontId="3"/>
  </si>
  <si>
    <t>（三）
ユニット型病院療養病床介護予防短期入所療養介護費（Ⅲ）
　&lt;療養機能強化型Ｂ&gt;
　&lt;ユニット型個室&gt;</t>
    <phoneticPr fontId="3"/>
  </si>
  <si>
    <t>ａ
病院療養病床介護予防短期入所療養介護費（ⅰ）
＜従来型個室＞</t>
    <phoneticPr fontId="3"/>
  </si>
  <si>
    <t>ｂ
病院療養病床介護予防短期入所療養介護費（ⅱ）
＜療養機能強化型Ａ＞
＜従来型個室＞</t>
    <phoneticPr fontId="3"/>
  </si>
  <si>
    <t>ｃ
病院療養病床介護予防短期入所療養介護費（ⅲ）
＜療養機能強化型Ｂ＞
＜従来型個室＞</t>
    <phoneticPr fontId="3"/>
  </si>
  <si>
    <t>ｂ
病院療養病床経過型介護予防短期入所療養介護費（ⅱ）
＜多床室＞</t>
    <phoneticPr fontId="3"/>
  </si>
  <si>
    <t>ａ
病院療養病床経過型介護予防短期入所療養介護費（ⅰ）
＜従来型個室＞</t>
    <phoneticPr fontId="3"/>
  </si>
  <si>
    <t>ｂ
病院療養病床介護予防短期入所療養介護費（ⅱ）
＜多床室＞</t>
    <phoneticPr fontId="3"/>
  </si>
  <si>
    <t>d
病院療養病床介護予防短期入所療養介護費（ⅳ）
＜療養機能強化型＞
＜多床室＞</t>
    <phoneticPr fontId="3"/>
  </si>
  <si>
    <t>c
病院療養病床介護予防短期入所療養介護費（ⅲ）
＜多床室＞</t>
    <phoneticPr fontId="3"/>
  </si>
  <si>
    <t>b
病院療養病床介護予防短期入所療養介護費（ⅱ）
＜療養機能強化型＞
＜従来型個室＞</t>
    <phoneticPr fontId="3"/>
  </si>
  <si>
    <t>ｆ
病院療養病床介護予防短期入所療養介護費（ⅵ）
＜療養機能強化型Ｂ＞
＜多床室＞</t>
    <phoneticPr fontId="3"/>
  </si>
  <si>
    <t>ｅ
病院療養病床介護予防短期入所療養介護費（ⅴ）
＜療養機能強化型Ａ＞
＜多床室＞</t>
    <phoneticPr fontId="3"/>
  </si>
  <si>
    <t>ｄ
病院療養病床介護予防短期入所療養介護費（ⅳ）
＜多床室＞</t>
    <phoneticPr fontId="3"/>
  </si>
  <si>
    <t>ａ
病院療養病床介護予防短期入所療養介護費（ⅰ）
＜従来型個室＞</t>
    <rPh sb="2" eb="4">
      <t>ビョウイン</t>
    </rPh>
    <rPh sb="4" eb="6">
      <t>リョウヨウ</t>
    </rPh>
    <phoneticPr fontId="3"/>
  </si>
  <si>
    <t>ｂ
病院療養病床介護予防短期入所療養介護費（ⅱ）
＜療養機能強化型Ａ＞
＜従来型個室＞</t>
    <rPh sb="2" eb="4">
      <t>ビョウイン</t>
    </rPh>
    <rPh sb="4" eb="6">
      <t>リョウヨウ</t>
    </rPh>
    <phoneticPr fontId="3"/>
  </si>
  <si>
    <t>ｃ
病院療養病床介護予防短期入所療養介護費（ⅲ）
＜療養機能強化型Ｂ＞
＜従来型個室＞</t>
    <rPh sb="2" eb="4">
      <t>ビョウイン</t>
    </rPh>
    <rPh sb="4" eb="6">
      <t>リョウヨウ</t>
    </rPh>
    <phoneticPr fontId="3"/>
  </si>
  <si>
    <t>ｄ
病院療養病床介護予防短期入所療養介護費（ⅳ）
＜多床室＞</t>
    <rPh sb="2" eb="4">
      <t>ビョウイン</t>
    </rPh>
    <rPh sb="4" eb="6">
      <t>リョウヨウ</t>
    </rPh>
    <phoneticPr fontId="3"/>
  </si>
  <si>
    <t>ｅ
病院療養病床介護予防短期入所療養介護費（ⅴ）
＜療養機能強化型Ａ＞
＜多床室＞</t>
    <rPh sb="2" eb="4">
      <t>ビョウイン</t>
    </rPh>
    <rPh sb="4" eb="6">
      <t>リョウヨウ</t>
    </rPh>
    <phoneticPr fontId="3"/>
  </si>
  <si>
    <t>ｆ
病院療養病床介護予防短期入所療養介護費（ⅵ）
＜療養機能強化型Ｂ＞
＜多床室＞</t>
    <rPh sb="2" eb="4">
      <t>ビョウイン</t>
    </rPh>
    <rPh sb="4" eb="6">
      <t>リョウヨウ</t>
    </rPh>
    <phoneticPr fontId="3"/>
  </si>
  <si>
    <t>b
病院療養病床介護予防短期入所療養介護費（ⅱ）
＜療養機能強化型＞
＜従来型個室＞</t>
    <rPh sb="2" eb="4">
      <t>ビョウイン</t>
    </rPh>
    <rPh sb="4" eb="6">
      <t>リョウヨウ</t>
    </rPh>
    <phoneticPr fontId="3"/>
  </si>
  <si>
    <t>c
病院療養病床介護予防短期入所療養介護費（ⅲ）
＜多床室＞</t>
    <rPh sb="2" eb="4">
      <t>ビョウイン</t>
    </rPh>
    <rPh sb="4" eb="6">
      <t>リョウヨウ</t>
    </rPh>
    <phoneticPr fontId="3"/>
  </si>
  <si>
    <t>d
病院療養病床介護予防短期入所療養介護費（ⅳ）
＜療養機能強化型＞
＜多床室＞</t>
    <rPh sb="2" eb="4">
      <t>ビョウイン</t>
    </rPh>
    <rPh sb="4" eb="6">
      <t>リョウヨウ</t>
    </rPh>
    <phoneticPr fontId="3"/>
  </si>
  <si>
    <t>ｂ
病院療養病床介護予防短期入所療養介護費（ⅱ）
＜多床室＞</t>
    <rPh sb="2" eb="4">
      <t>ビョウイン</t>
    </rPh>
    <rPh sb="4" eb="6">
      <t>リョウヨウ</t>
    </rPh>
    <phoneticPr fontId="3"/>
  </si>
  <si>
    <t>ａ
病院療養病床経過型介護予防短期入所療養介護費（ⅰ）
＜従来型個室＞</t>
    <rPh sb="2" eb="4">
      <t>ビョウイン</t>
    </rPh>
    <rPh sb="4" eb="6">
      <t>リョウヨウ</t>
    </rPh>
    <phoneticPr fontId="3"/>
  </si>
  <si>
    <t>ｂ
病院療養病床経過型介護予防短期入所療養介護費（ⅱ）
＜多床室＞</t>
    <rPh sb="2" eb="4">
      <t>ビョウイン</t>
    </rPh>
    <rPh sb="4" eb="6">
      <t>リョウヨウ</t>
    </rPh>
    <phoneticPr fontId="3"/>
  </si>
  <si>
    <t>（一）
ユニット型病院療養病床介護予防短期入所療養介護費（Ⅰ）
　&lt;ユニット型個室&gt;</t>
    <phoneticPr fontId="3"/>
  </si>
  <si>
    <t>(一)
病院療養病床介護予防短期入所療養介護費（Ⅰ）
（看護 ６：１
  介護 ４：１）</t>
    <rPh sb="4" eb="6">
      <t>ビョウイン</t>
    </rPh>
    <rPh sb="6" eb="8">
      <t>リョウヨウ</t>
    </rPh>
    <phoneticPr fontId="3"/>
  </si>
  <si>
    <t>(二)
病院療養病床介護予防短期入所療養介護費（Ⅱ）
（看護 ６：１
  介護 ５：１）</t>
    <rPh sb="4" eb="6">
      <t>ビョウイン</t>
    </rPh>
    <rPh sb="6" eb="8">
      <t>リョウヨウ</t>
    </rPh>
    <phoneticPr fontId="3"/>
  </si>
  <si>
    <t>(三)
病院療養病床介護予防短期入所療養介護費（Ⅲ）
（看護 ６：１
  介護 ６：１）</t>
    <rPh sb="4" eb="6">
      <t>ビョウイン</t>
    </rPh>
    <rPh sb="6" eb="8">
      <t>リョウヨウ</t>
    </rPh>
    <phoneticPr fontId="3"/>
  </si>
  <si>
    <t>(一)
病院療養病床経過型介護予防短期入所療養介護費（Ⅰ）
（看護 ６：１
  介護 ４：１）</t>
    <rPh sb="4" eb="6">
      <t>ビョウイン</t>
    </rPh>
    <rPh sb="6" eb="8">
      <t>リョウヨウ</t>
    </rPh>
    <rPh sb="10" eb="12">
      <t>ケイカ</t>
    </rPh>
    <rPh sb="12" eb="13">
      <t>ガタ</t>
    </rPh>
    <phoneticPr fontId="3"/>
  </si>
  <si>
    <t>(二)
病院療養病床経過型介護予防短期入所療養介護費（Ⅱ）
（看護 ８：１
  介護 ４：１）</t>
    <rPh sb="4" eb="6">
      <t>ビョウイン</t>
    </rPh>
    <rPh sb="6" eb="8">
      <t>リョウヨウ</t>
    </rPh>
    <rPh sb="10" eb="12">
      <t>ケイカ</t>
    </rPh>
    <rPh sb="12" eb="13">
      <t>ガタ</t>
    </rPh>
    <phoneticPr fontId="3"/>
  </si>
  <si>
    <t>（二）
ユニット型病院療養病床介護予防短期入所療養介護費（Ⅱ）
　&lt;療養機能強化型Ａ&gt;
　&lt;ユニット型個室&gt;</t>
    <phoneticPr fontId="3"/>
  </si>
  <si>
    <t>(3)  
ユニ ッ ト型病院療養病床介護予防短期入所療養介護費</t>
    <rPh sb="12" eb="13">
      <t>カタ</t>
    </rPh>
    <rPh sb="13" eb="15">
      <t>ビョウイン</t>
    </rPh>
    <rPh sb="15" eb="17">
      <t>リョウヨウ</t>
    </rPh>
    <rPh sb="17" eb="19">
      <t>ビョウショウ</t>
    </rPh>
    <phoneticPr fontId="3"/>
  </si>
  <si>
    <t>(2)
病院療養病床経過型介護予防短期入所療養介護費</t>
    <phoneticPr fontId="3"/>
  </si>
  <si>
    <t>(1)  
病院療養病床介護予防短期入所療養介護費</t>
    <rPh sb="6" eb="8">
      <t>ビョウイン</t>
    </rPh>
    <rPh sb="8" eb="10">
      <t>リョウヨウ</t>
    </rPh>
    <rPh sb="10" eb="12">
      <t>ビョウショウ</t>
    </rPh>
    <rPh sb="12" eb="14">
      <t>カイゴ</t>
    </rPh>
    <rPh sb="14" eb="16">
      <t>ヨボウ</t>
    </rPh>
    <phoneticPr fontId="3"/>
  </si>
  <si>
    <t>(4)  
ユニ ッ ト型病院療養病床経過型介護予防短期入所療養介護費</t>
    <rPh sb="12" eb="13">
      <t>カタ</t>
    </rPh>
    <rPh sb="13" eb="15">
      <t>ビョウイン</t>
    </rPh>
    <rPh sb="15" eb="17">
      <t>リョウヨウ</t>
    </rPh>
    <rPh sb="17" eb="19">
      <t>ビョウショウ</t>
    </rPh>
    <phoneticPr fontId="3"/>
  </si>
  <si>
    <t>(1)
病院療養病床介護予防短期入所療養介護費</t>
    <rPh sb="4" eb="6">
      <t>ビョウイン</t>
    </rPh>
    <rPh sb="6" eb="8">
      <t>リョウヨウ</t>
    </rPh>
    <rPh sb="8" eb="10">
      <t>ビョウショウ</t>
    </rPh>
    <rPh sb="10" eb="12">
      <t>カイゴ</t>
    </rPh>
    <rPh sb="12" eb="14">
      <t>ヨボウ</t>
    </rPh>
    <phoneticPr fontId="3"/>
  </si>
  <si>
    <t>(3)
ユニ ッ ト型病院療養病床介護予防短期入所療養介護費</t>
    <rPh sb="10" eb="11">
      <t>カタ</t>
    </rPh>
    <rPh sb="11" eb="13">
      <t>ビョウイン</t>
    </rPh>
    <rPh sb="13" eb="15">
      <t>リョウヨウ</t>
    </rPh>
    <rPh sb="15" eb="17">
      <t>ビョウショウ</t>
    </rPh>
    <phoneticPr fontId="3"/>
  </si>
  <si>
    <t>(4)
ユニ ッ ト型病院療養病床経過型介護予防短期入所療養介護費</t>
    <rPh sb="10" eb="11">
      <t>カタ</t>
    </rPh>
    <rPh sb="11" eb="13">
      <t>ビョウイン</t>
    </rPh>
    <rPh sb="13" eb="15">
      <t>リョウヨウ</t>
    </rPh>
    <rPh sb="15" eb="17">
      <t>ビョウショウ</t>
    </rPh>
    <phoneticPr fontId="3"/>
  </si>
  <si>
    <t>（一）
ユニット型病院療養病床介護予防短期入所療養介護費（Ⅰ）
　&lt;ユニット型個室&gt;</t>
    <phoneticPr fontId="3"/>
  </si>
  <si>
    <t>(1)  
病院療養病床介護予防短期入所療養介護費</t>
    <phoneticPr fontId="3"/>
  </si>
  <si>
    <t>ａ
病院療養病床介護予防短期入所療養介護費（ⅰ）
＜従来型個室＞</t>
    <phoneticPr fontId="3"/>
  </si>
  <si>
    <t>ｂ
病院療養病床介護予防短期入所療養介護費（ⅱ）
＜多床室＞</t>
    <phoneticPr fontId="3"/>
  </si>
  <si>
    <t>ａ
病院療養病床経過型介護予防短期入所療養介護費（ⅰ）
＜従来型個室＞</t>
    <phoneticPr fontId="3"/>
  </si>
  <si>
    <t>ｂ
病院療養病床経過型介護予防短期入所療養介護費（ⅱ）
＜多床室＞</t>
    <phoneticPr fontId="3"/>
  </si>
  <si>
    <t>(二)
病院療養病床経過型介護予防短期入所療養介護費（Ⅱ）
（看護 ８：１
  介護 ４：１）</t>
    <rPh sb="1" eb="2">
      <t>２</t>
    </rPh>
    <phoneticPr fontId="3"/>
  </si>
  <si>
    <t>ｂ
病院療養病床介護予防短期入所療養介護費（ⅱ）
＜多床室＞</t>
    <phoneticPr fontId="3"/>
  </si>
  <si>
    <t>(三)
病院療養病床介護予防短期入所療養介護費（Ⅲ）
（看護 ６：１
  介護 ６：１）</t>
    <rPh sb="1" eb="2">
      <t>3</t>
    </rPh>
    <phoneticPr fontId="3"/>
  </si>
  <si>
    <t>(二)
病院療養病床経過型介護予防短期入所療養介護費（Ⅱ）
（看護 ８：１
  介護 ４：１）</t>
    <rPh sb="1" eb="2">
      <t>２</t>
    </rPh>
    <phoneticPr fontId="3"/>
  </si>
  <si>
    <t>d
病院療養病床介護予防短期入所療養介護費（ⅳ）
＜療養機能強化型＞
＜多床室＞</t>
    <phoneticPr fontId="3"/>
  </si>
  <si>
    <t>c
病院療養病床介護予防短期入所療養介護費（ⅲ）
＜多床室＞</t>
    <phoneticPr fontId="3"/>
  </si>
  <si>
    <t>b
病院療養病床介護予防短期入所療養介護費（ⅱ）
＜療養機能強化型＞
＜従来型個室＞</t>
    <phoneticPr fontId="3"/>
  </si>
  <si>
    <t>ｆ
病院療養病床介護予防短期入所療養介護費（ⅵ）
＜療養機能強化型Ｂ＞
＜多床室＞</t>
    <phoneticPr fontId="3"/>
  </si>
  <si>
    <t>ｅ
病院療養病床介護予防短期入所療養介護費（ⅴ）
＜療養機能強化型Ａ＞
＜多床室＞</t>
    <phoneticPr fontId="3"/>
  </si>
  <si>
    <t>ｄ
病院療養病床介護予防短期入所療養介護費（ⅳ）
＜多床室＞</t>
    <phoneticPr fontId="3"/>
  </si>
  <si>
    <t>(一)
病院療養病床介護予防短期入所療養介護費（Ⅰ）
（看護 ６：１
  介護 ４：１）</t>
    <rPh sb="1" eb="2">
      <t>1</t>
    </rPh>
    <phoneticPr fontId="3"/>
  </si>
  <si>
    <t>(二)
病院療養病床介護予防短期入所療養介護費（Ⅱ）
（看護 ６：１
  介護 ５：１）</t>
    <rPh sb="1" eb="2">
      <t>2</t>
    </rPh>
    <phoneticPr fontId="3"/>
  </si>
  <si>
    <t>(一)
病院療養病床経過型介護予防短期入所療養介護費（Ⅰ）
（看護 ６：１
  介護 ４：１）</t>
    <rPh sb="1" eb="2">
      <t>1</t>
    </rPh>
    <phoneticPr fontId="3"/>
  </si>
  <si>
    <t>(1)  
病院療養病床介護予防短期入所療養介護費</t>
    <phoneticPr fontId="3"/>
  </si>
  <si>
    <t>僻地の医師確保計画を届け出ているもの以外の病院の医師数が必要数の60%未満の場合</t>
    <rPh sb="0" eb="2">
      <t>ヘキチ</t>
    </rPh>
    <rPh sb="3" eb="5">
      <t>イシ</t>
    </rPh>
    <phoneticPr fontId="3"/>
  </si>
  <si>
    <t xml:space="preserve"> </t>
    <phoneticPr fontId="3"/>
  </si>
  <si>
    <t>－○○単位</t>
    <phoneticPr fontId="3"/>
  </si>
  <si>
    <t>⇒</t>
    <phoneticPr fontId="3"/>
  </si>
  <si>
    <t>○○％減算</t>
    <rPh sb="3" eb="5">
      <t>ゲンサン</t>
    </rPh>
    <phoneticPr fontId="3"/>
  </si>
  <si>
    <t>所定単位数　－　所定単位数　×　○○／１００</t>
    <rPh sb="0" eb="2">
      <t>ショテイ</t>
    </rPh>
    <rPh sb="2" eb="5">
      <t>タンイスウ</t>
    </rPh>
    <rPh sb="8" eb="10">
      <t>ショテイ</t>
    </rPh>
    <rPh sb="10" eb="13">
      <t>タンイスウ</t>
    </rPh>
    <phoneticPr fontId="3"/>
  </si>
  <si>
    <t>英字は大文字アルファベットのみであり、</t>
    <phoneticPr fontId="3"/>
  </si>
  <si>
    <t>「I」、「O」、「Q」を除く。</t>
    <phoneticPr fontId="3"/>
  </si>
  <si>
    <t>サービス内容略称</t>
    <phoneticPr fontId="3"/>
  </si>
  <si>
    <t>定員超過の場合</t>
    <phoneticPr fontId="3"/>
  </si>
  <si>
    <t>　１　介護予防訪問入浴介護サービスコード表</t>
    <rPh sb="7" eb="9">
      <t>ホウモン</t>
    </rPh>
    <rPh sb="9" eb="11">
      <t>ニュウヨク</t>
    </rPh>
    <rPh sb="11" eb="13">
      <t>カイゴ</t>
    </rPh>
    <rPh sb="20" eb="21">
      <t>ヒョウ</t>
    </rPh>
    <phoneticPr fontId="3"/>
  </si>
  <si>
    <t>　２　介護予防訪問看護サービスコード表</t>
    <rPh sb="7" eb="9">
      <t>ホウモン</t>
    </rPh>
    <rPh sb="9" eb="11">
      <t>カンゴ</t>
    </rPh>
    <rPh sb="18" eb="19">
      <t>ヒョウ</t>
    </rPh>
    <phoneticPr fontId="3"/>
  </si>
  <si>
    <t>　３　介護予防訪問リハビリテーションサービスコード表</t>
    <rPh sb="7" eb="9">
      <t>ホウモン</t>
    </rPh>
    <rPh sb="25" eb="26">
      <t>ヒョウ</t>
    </rPh>
    <phoneticPr fontId="3"/>
  </si>
  <si>
    <t>　４　介護予防居宅療養管理指導サービスコード表</t>
    <rPh sb="7" eb="9">
      <t>キョタク</t>
    </rPh>
    <rPh sb="9" eb="11">
      <t>リョウヨウ</t>
    </rPh>
    <rPh sb="11" eb="13">
      <t>カンリ</t>
    </rPh>
    <rPh sb="13" eb="15">
      <t>シドウ</t>
    </rPh>
    <rPh sb="22" eb="23">
      <t>ヒョウ</t>
    </rPh>
    <phoneticPr fontId="3"/>
  </si>
  <si>
    <t>　５　介護予防通所リハビリテーションサービスコード表</t>
    <rPh sb="7" eb="8">
      <t>ツウ</t>
    </rPh>
    <rPh sb="8" eb="9">
      <t>ショ</t>
    </rPh>
    <rPh sb="25" eb="26">
      <t>ヒョウ</t>
    </rPh>
    <phoneticPr fontId="3"/>
  </si>
  <si>
    <t>　６　介護予防短期入所生活介護サービスコード表</t>
    <rPh sb="7" eb="9">
      <t>タンキ</t>
    </rPh>
    <rPh sb="9" eb="11">
      <t>ニュウショ</t>
    </rPh>
    <rPh sb="11" eb="13">
      <t>セイカツ</t>
    </rPh>
    <rPh sb="13" eb="15">
      <t>カイゴ</t>
    </rPh>
    <rPh sb="22" eb="23">
      <t>ヒョウ</t>
    </rPh>
    <phoneticPr fontId="3"/>
  </si>
  <si>
    <t>　７　介護予防短期入所療養介護サービスコード表</t>
    <rPh sb="7" eb="9">
      <t>タンキ</t>
    </rPh>
    <rPh sb="9" eb="11">
      <t>ニュウショ</t>
    </rPh>
    <rPh sb="11" eb="13">
      <t>リョウヨウ</t>
    </rPh>
    <rPh sb="13" eb="15">
      <t>カイゴ</t>
    </rPh>
    <rPh sb="22" eb="23">
      <t>ヒョウ</t>
    </rPh>
    <phoneticPr fontId="3"/>
  </si>
  <si>
    <t>　８　介護予防特定施設入居者生活介護サービスコード表</t>
    <rPh sb="7" eb="9">
      <t>トクテイ</t>
    </rPh>
    <rPh sb="9" eb="11">
      <t>シセツ</t>
    </rPh>
    <rPh sb="11" eb="13">
      <t>ニュウキョ</t>
    </rPh>
    <rPh sb="13" eb="14">
      <t>シャ</t>
    </rPh>
    <rPh sb="14" eb="16">
      <t>セイカツ</t>
    </rPh>
    <rPh sb="16" eb="18">
      <t>カイゴ</t>
    </rPh>
    <rPh sb="25" eb="26">
      <t>ヒョウ</t>
    </rPh>
    <phoneticPr fontId="3"/>
  </si>
  <si>
    <t>　９　介護予防福祉用具貸与サービスコード表</t>
    <rPh sb="7" eb="9">
      <t>フクシ</t>
    </rPh>
    <rPh sb="9" eb="11">
      <t>ヨウグ</t>
    </rPh>
    <rPh sb="11" eb="13">
      <t>タイヨ</t>
    </rPh>
    <rPh sb="20" eb="21">
      <t>ヒョウ</t>
    </rPh>
    <phoneticPr fontId="3"/>
  </si>
  <si>
    <t>１  介護予防訪問入浴介護サービスコード表</t>
    <rPh sb="3" eb="5">
      <t>カイゴ</t>
    </rPh>
    <rPh sb="5" eb="7">
      <t>ヨボウ</t>
    </rPh>
    <rPh sb="9" eb="11">
      <t>ニュウヨク</t>
    </rPh>
    <phoneticPr fontId="3"/>
  </si>
  <si>
    <t>２  介護予防訪問看護サービスコード表</t>
    <rPh sb="3" eb="5">
      <t>カイゴ</t>
    </rPh>
    <rPh sb="5" eb="7">
      <t>ヨボウ</t>
    </rPh>
    <rPh sb="9" eb="11">
      <t>カンゴ</t>
    </rPh>
    <phoneticPr fontId="3"/>
  </si>
  <si>
    <t>３  介護予防訪問リハビリテーションサービスコード表</t>
    <rPh sb="0" eb="2">
      <t>ヨボウ</t>
    </rPh>
    <phoneticPr fontId="3"/>
  </si>
  <si>
    <t>４  介護予防居宅療養管理指導サービスコード表</t>
    <rPh sb="3" eb="5">
      <t>カイゴ</t>
    </rPh>
    <rPh sb="5" eb="7">
      <t>ヨボウ</t>
    </rPh>
    <rPh sb="7" eb="9">
      <t>キョタク</t>
    </rPh>
    <rPh sb="9" eb="11">
      <t>リョウヨウ</t>
    </rPh>
    <rPh sb="11" eb="13">
      <t>カンリ</t>
    </rPh>
    <rPh sb="13" eb="15">
      <t>シドウ</t>
    </rPh>
    <phoneticPr fontId="3"/>
  </si>
  <si>
    <t>５  介護予防通所リハビリテーションサービスコード表</t>
    <phoneticPr fontId="3"/>
  </si>
  <si>
    <t>６ 介護予防短期入所生活介護サービスコード表</t>
    <rPh sb="2" eb="4">
      <t>カイゴ</t>
    </rPh>
    <rPh sb="4" eb="6">
      <t>ヨボウ</t>
    </rPh>
    <rPh sb="6" eb="10">
      <t>タンキニュウショ</t>
    </rPh>
    <rPh sb="10" eb="14">
      <t>セイカツカイゴ</t>
    </rPh>
    <phoneticPr fontId="3"/>
  </si>
  <si>
    <t>７  介護予防短期入所療養介護サービスコード表</t>
    <rPh sb="3" eb="5">
      <t>カイゴ</t>
    </rPh>
    <rPh sb="5" eb="7">
      <t>ヨボウ</t>
    </rPh>
    <rPh sb="7" eb="11">
      <t>タンキニュウショ</t>
    </rPh>
    <rPh sb="11" eb="13">
      <t>リョウヨウ</t>
    </rPh>
    <rPh sb="13" eb="15">
      <t>カイゴ</t>
    </rPh>
    <rPh sb="22" eb="23">
      <t>ヒョウ</t>
    </rPh>
    <phoneticPr fontId="3"/>
  </si>
  <si>
    <t>８  介護予防特定施設入居者生活介護サービスコード表</t>
    <rPh sb="3" eb="5">
      <t>カイゴ</t>
    </rPh>
    <rPh sb="5" eb="7">
      <t>ヨボウ</t>
    </rPh>
    <rPh sb="12" eb="13">
      <t>キョ</t>
    </rPh>
    <phoneticPr fontId="3"/>
  </si>
  <si>
    <t>９  介護予防福祉用具貸与サービスコード表</t>
    <rPh sb="3" eb="5">
      <t>カイゴ</t>
    </rPh>
    <rPh sb="5" eb="7">
      <t>ヨボウ</t>
    </rPh>
    <rPh sb="7" eb="9">
      <t>フクシ</t>
    </rPh>
    <rPh sb="9" eb="11">
      <t>ヨウグ</t>
    </rPh>
    <rPh sb="11" eb="13">
      <t>タイヨ</t>
    </rPh>
    <phoneticPr fontId="3"/>
  </si>
  <si>
    <t>予訪看Ⅱ３・深・複２２</t>
    <phoneticPr fontId="3"/>
  </si>
  <si>
    <t>予防Ⅰ型医療院短期Ⅲⅰ１・欠３</t>
    <phoneticPr fontId="3"/>
  </si>
  <si>
    <t>Ⅰ型介護医療院予防</t>
    <phoneticPr fontId="3"/>
  </si>
  <si>
    <t>(1)</t>
    <phoneticPr fontId="3"/>
  </si>
  <si>
    <t>特別介護医療院</t>
    <phoneticPr fontId="3"/>
  </si>
  <si>
    <t>(3)</t>
    <phoneticPr fontId="3"/>
  </si>
  <si>
    <t>(三)
病院療養病床介護予防短期入所療養介護費（Ⅲ）
（看護 ６：１
  介護 ６：１）</t>
    <rPh sb="1" eb="2">
      <t>３</t>
    </rPh>
    <rPh sb="4" eb="6">
      <t>ビョウイン</t>
    </rPh>
    <rPh sb="6" eb="8">
      <t>リョウヨウ</t>
    </rPh>
    <phoneticPr fontId="3"/>
  </si>
  <si>
    <t>(三)
病院療養病床介護予防短期入所療養介護費（Ⅲ）
（看護 ６：１
  介護 ６：１）</t>
    <rPh sb="1" eb="2">
      <t>３</t>
    </rPh>
    <phoneticPr fontId="3"/>
  </si>
  <si>
    <t>特別地域介護予防福祉用具
貸与加算</t>
    <rPh sb="0" eb="2">
      <t>トクベツ</t>
    </rPh>
    <rPh sb="2" eb="4">
      <t>チイキ</t>
    </rPh>
    <rPh sb="8" eb="10">
      <t>フクシ</t>
    </rPh>
    <rPh sb="10" eb="12">
      <t>ヨウグ</t>
    </rPh>
    <phoneticPr fontId="3"/>
  </si>
  <si>
    <t>(1)認知症専門ケア加算（Ⅰ）　</t>
    <phoneticPr fontId="3"/>
  </si>
  <si>
    <t>(2)認知症専門ケア加算（Ⅱ）　　</t>
    <phoneticPr fontId="3"/>
  </si>
  <si>
    <t>予防訪問入浴認知症専門ケア加算Ⅰ</t>
    <rPh sb="6" eb="9">
      <t>ニンチショウ</t>
    </rPh>
    <rPh sb="9" eb="11">
      <t>センモン</t>
    </rPh>
    <rPh sb="13" eb="15">
      <t>カサン</t>
    </rPh>
    <phoneticPr fontId="3"/>
  </si>
  <si>
    <t>予防訪問入浴認知症専門ケア加算Ⅱ</t>
    <rPh sb="6" eb="9">
      <t>ニンチショウ</t>
    </rPh>
    <rPh sb="9" eb="11">
      <t>センモン</t>
    </rPh>
    <rPh sb="13" eb="15">
      <t>カサン</t>
    </rPh>
    <phoneticPr fontId="3"/>
  </si>
  <si>
    <t>予訪問入浴サービス提供体制加算Ⅲ</t>
    <phoneticPr fontId="3"/>
  </si>
  <si>
    <t>(1)サービス提供体制強化加算（Ⅰ）</t>
    <phoneticPr fontId="3"/>
  </si>
  <si>
    <t>(2)サービス提供体制強化加算（Ⅱ）</t>
    <phoneticPr fontId="3"/>
  </si>
  <si>
    <t>(3)サービス提供体制強化加算（Ⅲ）</t>
    <phoneticPr fontId="3"/>
  </si>
  <si>
    <t>予防訪問看護サービス提供体制加算Ⅰ</t>
    <rPh sb="4" eb="6">
      <t>カンゴ</t>
    </rPh>
    <rPh sb="10" eb="12">
      <t>テイキョウ</t>
    </rPh>
    <rPh sb="12" eb="14">
      <t>タイセイ</t>
    </rPh>
    <rPh sb="14" eb="16">
      <t>カサン</t>
    </rPh>
    <phoneticPr fontId="3"/>
  </si>
  <si>
    <t>予防訪問看護サービス提供体制加算Ⅱ</t>
    <rPh sb="4" eb="6">
      <t>カンゴ</t>
    </rPh>
    <rPh sb="10" eb="12">
      <t>テイキョウ</t>
    </rPh>
    <rPh sb="12" eb="14">
      <t>タイセイ</t>
    </rPh>
    <rPh sb="14" eb="16">
      <t>カサン</t>
    </rPh>
    <phoneticPr fontId="3"/>
  </si>
  <si>
    <t>予防訪問リハサービス提供体制加算Ⅰ</t>
    <rPh sb="10" eb="12">
      <t>テイキョウ</t>
    </rPh>
    <rPh sb="12" eb="14">
      <t>タイセイ</t>
    </rPh>
    <rPh sb="14" eb="16">
      <t>カサン</t>
    </rPh>
    <phoneticPr fontId="3"/>
  </si>
  <si>
    <t>予防訪問リハサービス提供体制加算Ⅱ</t>
    <rPh sb="10" eb="12">
      <t>テイキョウ</t>
    </rPh>
    <rPh sb="12" eb="14">
      <t>タイセイ</t>
    </rPh>
    <rPh sb="14" eb="16">
      <t>カサン</t>
    </rPh>
    <phoneticPr fontId="3"/>
  </si>
  <si>
    <t>(1)当該指定居宅療養管理指導事業所の管理栄養士が行った場合</t>
    <phoneticPr fontId="3"/>
  </si>
  <si>
    <t>(2)当該指定居宅療養管理指導事業所以外の管理栄養士が行った場合</t>
    <phoneticPr fontId="3"/>
  </si>
  <si>
    <t>予防管理栄養士居宅療養Ⅰ１</t>
    <rPh sb="2" eb="4">
      <t>カンリ</t>
    </rPh>
    <rPh sb="4" eb="7">
      <t>エイヨウシ</t>
    </rPh>
    <rPh sb="7" eb="9">
      <t>キョタク</t>
    </rPh>
    <rPh sb="9" eb="11">
      <t>リョウヨウ</t>
    </rPh>
    <phoneticPr fontId="3"/>
  </si>
  <si>
    <t>予防管理栄養士居宅療養Ⅰ２</t>
    <phoneticPr fontId="3"/>
  </si>
  <si>
    <t>予防管理栄養士居宅療養Ⅰ３</t>
    <phoneticPr fontId="3"/>
  </si>
  <si>
    <t>予防管理栄養士居宅療養Ⅱ２</t>
    <phoneticPr fontId="3"/>
  </si>
  <si>
    <t>予防管理栄養士居宅療養Ⅱ３</t>
    <phoneticPr fontId="3"/>
  </si>
  <si>
    <t>予防薬剤師居宅療養Ⅱ７</t>
    <phoneticPr fontId="3"/>
  </si>
  <si>
    <t>予防管理栄養士居宅療養Ⅱ１</t>
    <phoneticPr fontId="3"/>
  </si>
  <si>
    <t>予通リハサービス提供体制加算Ⅰ１</t>
    <rPh sb="0" eb="1">
      <t>ヨ</t>
    </rPh>
    <rPh sb="1" eb="2">
      <t>ツウ</t>
    </rPh>
    <rPh sb="8" eb="10">
      <t>テイキョウ</t>
    </rPh>
    <rPh sb="10" eb="12">
      <t>タイセイ</t>
    </rPh>
    <rPh sb="12" eb="14">
      <t>カサン</t>
    </rPh>
    <phoneticPr fontId="3"/>
  </si>
  <si>
    <t>予通リハサービス提供体制加算Ⅰ２</t>
    <rPh sb="8" eb="10">
      <t>テイキョウ</t>
    </rPh>
    <rPh sb="10" eb="12">
      <t>タイセイ</t>
    </rPh>
    <rPh sb="12" eb="14">
      <t>カサン</t>
    </rPh>
    <phoneticPr fontId="3"/>
  </si>
  <si>
    <t>(3) サービス提供体制強化加算（Ⅲ）</t>
    <phoneticPr fontId="3"/>
  </si>
  <si>
    <t>(2) サービス提供体制強化加算（Ⅱ）</t>
    <phoneticPr fontId="3"/>
  </si>
  <si>
    <t>(二)サービス提供体制強化加算（Ⅱ）</t>
    <rPh sb="1" eb="2">
      <t>２</t>
    </rPh>
    <phoneticPr fontId="3"/>
  </si>
  <si>
    <t>(三)サービス提供体制強化加算（Ⅲ）</t>
    <rPh sb="1" eb="2">
      <t>３</t>
    </rPh>
    <phoneticPr fontId="3"/>
  </si>
  <si>
    <t>(一)サービス提供体制強化加算（Ⅰ）</t>
    <phoneticPr fontId="3"/>
  </si>
  <si>
    <t>予病院療短サービス提供体制加算Ⅰ</t>
    <rPh sb="9" eb="11">
      <t>テイキョウ</t>
    </rPh>
    <rPh sb="11" eb="13">
      <t>タイセイ</t>
    </rPh>
    <rPh sb="13" eb="15">
      <t>カサン</t>
    </rPh>
    <phoneticPr fontId="3"/>
  </si>
  <si>
    <t>(一)サービス提供体制強化加算（Ⅰ）</t>
    <rPh sb="1" eb="2">
      <t>１</t>
    </rPh>
    <phoneticPr fontId="3"/>
  </si>
  <si>
    <t>予防医療院短期サービス提供体制加算Ⅰ</t>
    <rPh sb="11" eb="13">
      <t>テイキョウ</t>
    </rPh>
    <rPh sb="13" eb="15">
      <t>タイセイ</t>
    </rPh>
    <rPh sb="15" eb="17">
      <t>カサン</t>
    </rPh>
    <phoneticPr fontId="3"/>
  </si>
  <si>
    <t>予防特定施設サービス提供体制加算Ⅰ</t>
    <phoneticPr fontId="3"/>
  </si>
  <si>
    <t>予防通所リハ栄養アセスメント加算</t>
    <rPh sb="6" eb="8">
      <t>エイヨウ</t>
    </rPh>
    <rPh sb="14" eb="16">
      <t>カサン</t>
    </rPh>
    <phoneticPr fontId="3"/>
  </si>
  <si>
    <t>生活機能向上連携加算</t>
    <phoneticPr fontId="3"/>
  </si>
  <si>
    <t>1月につき</t>
    <phoneticPr fontId="3"/>
  </si>
  <si>
    <t>　生活機能向上連携加算（Ⅱ）</t>
    <phoneticPr fontId="3"/>
  </si>
  <si>
    <t>予短期生活機能向上連携加算Ⅱ１</t>
    <rPh sb="3" eb="5">
      <t>セイカツ</t>
    </rPh>
    <rPh sb="5" eb="7">
      <t>キノウ</t>
    </rPh>
    <rPh sb="7" eb="9">
      <t>コウジョウ</t>
    </rPh>
    <rPh sb="9" eb="11">
      <t>レンケイ</t>
    </rPh>
    <rPh sb="11" eb="13">
      <t>カサン</t>
    </rPh>
    <phoneticPr fontId="3"/>
  </si>
  <si>
    <t>予短期生活機能向上連携加算Ⅱ２</t>
    <rPh sb="3" eb="5">
      <t>セイカツ</t>
    </rPh>
    <rPh sb="5" eb="7">
      <t>キノウ</t>
    </rPh>
    <rPh sb="7" eb="9">
      <t>コウジョウ</t>
    </rPh>
    <rPh sb="9" eb="11">
      <t>レンケイ</t>
    </rPh>
    <rPh sb="11" eb="13">
      <t>カサン</t>
    </rPh>
    <phoneticPr fontId="3"/>
  </si>
  <si>
    <t>予短期生活機能向上連携加算Ⅰ</t>
    <phoneticPr fontId="3"/>
  </si>
  <si>
    <t>ロ 初回加算</t>
    <phoneticPr fontId="3"/>
  </si>
  <si>
    <t>1月につき</t>
    <phoneticPr fontId="3"/>
  </si>
  <si>
    <t>1月につき</t>
    <phoneticPr fontId="3"/>
  </si>
  <si>
    <t>利用を開始した日の属する月から起算して12月を超えた期間に介護予防訪問リハビリテーションを行った場合</t>
    <phoneticPr fontId="3"/>
  </si>
  <si>
    <t>予老短総合医学管理加算</t>
    <phoneticPr fontId="3"/>
  </si>
  <si>
    <t>介護予防支援委託連携加算</t>
    <phoneticPr fontId="3"/>
  </si>
  <si>
    <t>生活機能向上連携加算</t>
    <phoneticPr fontId="3"/>
  </si>
  <si>
    <t>個別機能訓練加算を算定している場合</t>
  </si>
  <si>
    <t>生活機能向上連携加算（Ⅱ）</t>
    <phoneticPr fontId="3"/>
  </si>
  <si>
    <t>予防特定施設生活機能向上連携加算Ⅰ</t>
    <phoneticPr fontId="3"/>
  </si>
  <si>
    <t>予防特定施設生活機能向上連携加算Ⅱ１</t>
    <phoneticPr fontId="3"/>
  </si>
  <si>
    <t>予防特定施設生活機能向上連携加算Ⅱ２</t>
    <phoneticPr fontId="3"/>
  </si>
  <si>
    <t>予防特定施設個別機能訓練加算Ⅰ</t>
    <rPh sb="8" eb="10">
      <t>キノウ</t>
    </rPh>
    <rPh sb="10" eb="12">
      <t>クンレン</t>
    </rPh>
    <rPh sb="12" eb="14">
      <t>カサン</t>
    </rPh>
    <phoneticPr fontId="3"/>
  </si>
  <si>
    <t>予防特定施設個別機能訓練加算Ⅱ</t>
    <phoneticPr fontId="3"/>
  </si>
  <si>
    <t>個別機能訓練加算</t>
    <phoneticPr fontId="3"/>
  </si>
  <si>
    <t>個別機能訓練加算（Ⅰ）</t>
    <phoneticPr fontId="3"/>
  </si>
  <si>
    <t>個別機能訓練加算（Ⅱ）</t>
    <phoneticPr fontId="3"/>
  </si>
  <si>
    <t>1日につき</t>
    <phoneticPr fontId="3"/>
  </si>
  <si>
    <t>科学的介護推進体制加算</t>
    <phoneticPr fontId="3"/>
  </si>
  <si>
    <t>予防特定施設科学的介護推進体制加算</t>
    <phoneticPr fontId="3"/>
  </si>
  <si>
    <t>利用を開始した日の属する月から起算して12月を超えた期間に利用した場合</t>
    <rPh sb="0" eb="2">
      <t>リヨウ</t>
    </rPh>
    <rPh sb="3" eb="5">
      <t>カイシ</t>
    </rPh>
    <rPh sb="7" eb="8">
      <t>ヒ</t>
    </rPh>
    <rPh sb="9" eb="10">
      <t>ゾク</t>
    </rPh>
    <rPh sb="12" eb="13">
      <t>ガツ</t>
    </rPh>
    <rPh sb="15" eb="17">
      <t>キサン</t>
    </rPh>
    <rPh sb="21" eb="22">
      <t>ツキ</t>
    </rPh>
    <rPh sb="23" eb="24">
      <t>コ</t>
    </rPh>
    <rPh sb="26" eb="28">
      <t>キカン</t>
    </rPh>
    <rPh sb="29" eb="31">
      <t>リヨウ</t>
    </rPh>
    <rPh sb="33" eb="35">
      <t>バアイ</t>
    </rPh>
    <phoneticPr fontId="3"/>
  </si>
  <si>
    <t>(2)口腔・栄養スクリーニング加算（Ⅱ）（６月に１回を限度）</t>
    <phoneticPr fontId="3"/>
  </si>
  <si>
    <t>予防通所リハ口腔栄養スクリーニング加算Ⅱ</t>
    <rPh sb="2" eb="4">
      <t>ツウショ</t>
    </rPh>
    <rPh sb="6" eb="8">
      <t>コウクウ</t>
    </rPh>
    <rPh sb="8" eb="10">
      <t>エイヨウ</t>
    </rPh>
    <rPh sb="17" eb="19">
      <t>カサン</t>
    </rPh>
    <phoneticPr fontId="3"/>
  </si>
  <si>
    <t>予防通所リハ口腔栄養スクリーニング加算Ⅰ</t>
    <rPh sb="6" eb="8">
      <t>コウクウ</t>
    </rPh>
    <rPh sb="8" eb="10">
      <t>エイヨウ</t>
    </rPh>
    <rPh sb="17" eb="19">
      <t>カサン</t>
    </rPh>
    <phoneticPr fontId="3"/>
  </si>
  <si>
    <t>予防通所リハ口腔機能向上加算Ⅰ</t>
    <phoneticPr fontId="3"/>
  </si>
  <si>
    <t>予防通所リハ口腔機能向上加算Ⅱ</t>
    <rPh sb="2" eb="4">
      <t>ツウショ</t>
    </rPh>
    <rPh sb="12" eb="14">
      <t>カサン</t>
    </rPh>
    <phoneticPr fontId="3"/>
  </si>
  <si>
    <t>(1)口腔機能向上加算（Ⅰ）</t>
    <phoneticPr fontId="3"/>
  </si>
  <si>
    <t>(2)口腔機能向上加算（Ⅱ）</t>
    <phoneticPr fontId="3"/>
  </si>
  <si>
    <t>(1)口腔・栄養スクリーニング加算（Ⅰ）（６月に１回を限度）</t>
    <phoneticPr fontId="3"/>
  </si>
  <si>
    <t>1日につき</t>
    <rPh sb="1" eb="2">
      <t>ヒ</t>
    </rPh>
    <phoneticPr fontId="3"/>
  </si>
  <si>
    <t>予防訪問入浴初回加算</t>
    <rPh sb="6" eb="8">
      <t>ショカイ</t>
    </rPh>
    <rPh sb="8" eb="10">
      <t>カサン</t>
    </rPh>
    <phoneticPr fontId="3"/>
  </si>
  <si>
    <t>予防通所リハ科学的介護推進体制加算</t>
    <phoneticPr fontId="3"/>
  </si>
  <si>
    <t>ハ 認知症専門ケア加算</t>
    <phoneticPr fontId="3"/>
  </si>
  <si>
    <t>予訪問入浴サービス提供体制加算Ⅰ</t>
    <phoneticPr fontId="3"/>
  </si>
  <si>
    <t>ニ サービス提供体制強化加算</t>
    <phoneticPr fontId="3"/>
  </si>
  <si>
    <t>(1)サービス提供体制強化加算（Ⅰ）</t>
    <phoneticPr fontId="3"/>
  </si>
  <si>
    <t>(2)サービス提供体制強化加算（Ⅱ）</t>
    <phoneticPr fontId="3"/>
  </si>
  <si>
    <t>予訪問入浴サービス提供体制加算Ⅱ</t>
    <rPh sb="3" eb="5">
      <t>ニュウヨク</t>
    </rPh>
    <rPh sb="9" eb="11">
      <t>テイキョウ</t>
    </rPh>
    <rPh sb="11" eb="13">
      <t>タイセイ</t>
    </rPh>
    <rPh sb="13" eb="15">
      <t>カサン</t>
    </rPh>
    <phoneticPr fontId="3"/>
  </si>
  <si>
    <t>ハ　栄養アセスメント加算</t>
    <phoneticPr fontId="3"/>
  </si>
  <si>
    <t>ニ　栄養改善加算</t>
    <rPh sb="2" eb="4">
      <t>エイヨウ</t>
    </rPh>
    <rPh sb="4" eb="6">
      <t>カイゼン</t>
    </rPh>
    <rPh sb="6" eb="8">
      <t>カサン</t>
    </rPh>
    <phoneticPr fontId="3"/>
  </si>
  <si>
    <t>ホ　口腔・栄養スクリーニング加算</t>
    <rPh sb="2" eb="4">
      <t>コウクウ</t>
    </rPh>
    <rPh sb="5" eb="7">
      <t>エイヨウ</t>
    </rPh>
    <rPh sb="14" eb="16">
      <t>カサン</t>
    </rPh>
    <phoneticPr fontId="3"/>
  </si>
  <si>
    <t>ヘ　口腔機能向上加算</t>
    <phoneticPr fontId="3"/>
  </si>
  <si>
    <t>予短期生活サービス提供体制加算Ⅰ</t>
    <phoneticPr fontId="3"/>
  </si>
  <si>
    <t>(1)サービス提供体制強化加算（Ⅰ）</t>
    <phoneticPr fontId="3"/>
  </si>
  <si>
    <t>予短期生活サービス提供体制加算Ⅱ</t>
    <phoneticPr fontId="3"/>
  </si>
  <si>
    <t>予老短サービス提供体制加算Ⅰ</t>
    <phoneticPr fontId="3"/>
  </si>
  <si>
    <t>予老短サービス提供体制加算Ⅱ</t>
    <phoneticPr fontId="3"/>
  </si>
  <si>
    <t>予診療短期サービス提供体制加算Ⅰ</t>
    <phoneticPr fontId="3"/>
  </si>
  <si>
    <t>予診療短期サービス提供体制加算Ⅱ</t>
    <phoneticPr fontId="3"/>
  </si>
  <si>
    <t>予防特定施設サービス提供体制加算Ⅲ</t>
    <phoneticPr fontId="3"/>
  </si>
  <si>
    <t>予防通所リハ生活行為向上リハ加算</t>
    <phoneticPr fontId="3"/>
  </si>
  <si>
    <t>生活行為向上リハビリテーション実施加算</t>
    <phoneticPr fontId="3"/>
  </si>
  <si>
    <t>利用開始日の属する月から６月以内</t>
    <phoneticPr fontId="3"/>
  </si>
  <si>
    <t>口腔機能向上加算</t>
    <phoneticPr fontId="3"/>
  </si>
  <si>
    <t>(3)サービス提供体制強化加算（Ⅲ）</t>
    <phoneticPr fontId="3"/>
  </si>
  <si>
    <t>単位減算</t>
    <rPh sb="2" eb="4">
      <t>ゲンザン</t>
    </rPh>
    <phoneticPr fontId="3"/>
  </si>
  <si>
    <t>利用を開始した日の属する月から起算して12月を超えた期間に介護予防訪問看護を行った場合</t>
    <phoneticPr fontId="3"/>
  </si>
  <si>
    <t>単独型ユニット型介護予防短期入所生活介護費</t>
    <rPh sb="7" eb="8">
      <t>カタ</t>
    </rPh>
    <phoneticPr fontId="3"/>
  </si>
  <si>
    <t>経過的単独型ユニット型介護予防短期入所生活介護費</t>
    <rPh sb="0" eb="3">
      <t>ケイカテキ</t>
    </rPh>
    <rPh sb="10" eb="11">
      <t>カタ</t>
    </rPh>
    <phoneticPr fontId="3"/>
  </si>
  <si>
    <t>併設型ユニット型介護予防短期入所生活介護費</t>
    <rPh sb="0" eb="2">
      <t>ヘイセツ</t>
    </rPh>
    <rPh sb="7" eb="8">
      <t>カタ</t>
    </rPh>
    <phoneticPr fontId="3"/>
  </si>
  <si>
    <t>経過的併設型ユニット型介護予防短期入所生活介護費</t>
    <rPh sb="0" eb="3">
      <t>ケイカテキ</t>
    </rPh>
    <rPh sb="3" eb="5">
      <t>ヘイセツ</t>
    </rPh>
    <rPh sb="10" eb="11">
      <t>カタ</t>
    </rPh>
    <phoneticPr fontId="3"/>
  </si>
  <si>
    <t>予単ユ短期生活１</t>
  </si>
  <si>
    <t>予単ユ短期生活１・夜</t>
  </si>
  <si>
    <t>予単ユ短期生活２</t>
  </si>
  <si>
    <t>予単ユ短期生活２・夜</t>
  </si>
  <si>
    <t>予併ユ短期生活１</t>
  </si>
  <si>
    <t>予併ユ短期生活１・夜</t>
  </si>
  <si>
    <t>予併ユ短期生活２</t>
  </si>
  <si>
    <t>予併ユ短期生活２・夜</t>
  </si>
  <si>
    <t>予単ユ短期生活１・未</t>
  </si>
  <si>
    <t>予単ユ短期生活１・夜・未</t>
  </si>
  <si>
    <t>予単ユ短期生活２・未</t>
  </si>
  <si>
    <t>予単ユ短期生活２・夜・未</t>
  </si>
  <si>
    <t>予併ユ短期生活１・未</t>
  </si>
  <si>
    <t>予併ユ短期生活１・夜・未</t>
  </si>
  <si>
    <t>予併ユ短期生活２・未</t>
  </si>
  <si>
    <t>予併ユ短期生活２・夜・未</t>
  </si>
  <si>
    <t>ｃ　経過的ユニット型介護老人保健施設介護予防短期入所療養介護費（ⅰ）
＜ユニット型個室的多床室＞
【基本型】</t>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</si>
  <si>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t>ｄ　経過的ユニット型介護老人保健施設介護予防短期入所療養介護費（ⅱ）
＜ユニット型個室的多床室＞
【在宅強化型】</t>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rPh sb="50" eb="52">
      <t>ザイタク</t>
    </rPh>
    <rPh sb="52" eb="54">
      <t>キョウカ</t>
    </rPh>
    <rPh sb="54" eb="55">
      <t>カタ</t>
    </rPh>
    <phoneticPr fontId="3"/>
  </si>
  <si>
    <t>ａ　ユニット型介護老人保健施設介護予防短期入所療養介護費
＜ユニット型個室＞
【療養型】</t>
    <rPh sb="6" eb="7">
      <t>カタ</t>
    </rPh>
    <rPh sb="7" eb="9">
      <t>カイゴ</t>
    </rPh>
    <rPh sb="9" eb="11">
      <t>ロウジン</t>
    </rPh>
    <rPh sb="11" eb="13">
      <t>ホケン</t>
    </rPh>
    <rPh sb="13" eb="15">
      <t>シセツ</t>
    </rPh>
    <rPh sb="15" eb="17">
      <t>カイゴ</t>
    </rPh>
    <rPh sb="17" eb="19">
      <t>ヨボウ</t>
    </rPh>
    <rPh sb="19" eb="21">
      <t>タンキ</t>
    </rPh>
    <rPh sb="21" eb="23">
      <t>ニュウショ</t>
    </rPh>
    <rPh sb="23" eb="25">
      <t>リョウヨウ</t>
    </rPh>
    <rPh sb="25" eb="27">
      <t>カイゴ</t>
    </rPh>
    <rPh sb="27" eb="28">
      <t>ヒ</t>
    </rPh>
    <phoneticPr fontId="3"/>
  </si>
  <si>
    <t>ｂ　経過的ユニット型介護老人保健施設介護予防短期入所療養介護費
＜ユニット型個室的多床室＞
【療養型】</t>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</si>
  <si>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t>ａ　ユニット型介護老人保健施設介護予防短期入所療養介護費
＜ユニット型個室＞</t>
    <rPh sb="6" eb="7">
      <t>カタ</t>
    </rPh>
    <rPh sb="7" eb="9">
      <t>カイゴ</t>
    </rPh>
    <rPh sb="9" eb="11">
      <t>ロウジン</t>
    </rPh>
    <rPh sb="11" eb="13">
      <t>ホケン</t>
    </rPh>
    <rPh sb="13" eb="15">
      <t>シセツ</t>
    </rPh>
    <rPh sb="15" eb="17">
      <t>カイゴ</t>
    </rPh>
    <rPh sb="17" eb="19">
      <t>ヨボウ</t>
    </rPh>
    <rPh sb="19" eb="21">
      <t>タンキ</t>
    </rPh>
    <rPh sb="21" eb="23">
      <t>ニュウショ</t>
    </rPh>
    <rPh sb="23" eb="25">
      <t>リョウヨウ</t>
    </rPh>
    <rPh sb="25" eb="27">
      <t>カイゴ</t>
    </rPh>
    <rPh sb="27" eb="28">
      <t>ヒ</t>
    </rPh>
    <phoneticPr fontId="3"/>
  </si>
  <si>
    <t>ｂ　経過的ユニット型介護老人保健施設介護予防短期入所療養介護費
＜ユニット型個室的多床室＞</t>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</si>
  <si>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t>予ユ老短Ⅱ１・未</t>
  </si>
  <si>
    <t>予ユ老短Ⅱ１・夜・未</t>
  </si>
  <si>
    <t>予ユ老短Ⅱ２・未</t>
  </si>
  <si>
    <t>予ユ老短Ⅱ２・夜・未</t>
  </si>
  <si>
    <t>予ユ老短Ⅲ１・未</t>
  </si>
  <si>
    <t>予ユ老短Ⅲ１・夜・未</t>
  </si>
  <si>
    <t>予ユ老短Ⅲ２・未</t>
  </si>
  <si>
    <t>予ユ老短Ⅲ２・夜・未</t>
  </si>
  <si>
    <t>予ユ老短Ⅳ１・未</t>
  </si>
  <si>
    <t>予ユ老短Ⅳ１・夜・未</t>
  </si>
  <si>
    <t>予ユ老短Ⅳ２・未</t>
  </si>
  <si>
    <t>予ユ老短Ⅳ２・夜・未</t>
  </si>
  <si>
    <t>予ユ老短Ⅱ１・超</t>
  </si>
  <si>
    <t>予ユ老短Ⅱ１・夜・超</t>
  </si>
  <si>
    <t>予ユ老短Ⅱ２・超</t>
  </si>
  <si>
    <t>予ユ老短Ⅱ２・夜・超</t>
  </si>
  <si>
    <t>予ユ老短Ⅲ１・超</t>
  </si>
  <si>
    <t>予ユ老短Ⅲ１・夜・超</t>
  </si>
  <si>
    <t>予ユ老短Ⅲ２・超</t>
  </si>
  <si>
    <t>予ユ老短Ⅲ２・夜・超</t>
  </si>
  <si>
    <t>予ユ老短Ⅳ１・超</t>
  </si>
  <si>
    <t>予ユ老短Ⅳ１・夜・超</t>
  </si>
  <si>
    <t>予ユ老短Ⅳ２・超</t>
  </si>
  <si>
    <t>予ユ老短Ⅳ２・夜・超</t>
  </si>
  <si>
    <t>予ユ老短Ⅱ１・超・未</t>
  </si>
  <si>
    <t>予ユ老短Ⅱ１・夜・超・未</t>
  </si>
  <si>
    <t>予ユ老短Ⅱ２・超・未</t>
  </si>
  <si>
    <t>予ユ老短Ⅱ２・夜・超・未</t>
  </si>
  <si>
    <t>予ユ老短Ⅲ１・超・未</t>
  </si>
  <si>
    <t>予ユ老短Ⅲ１・夜・超・未</t>
  </si>
  <si>
    <t>予ユ老短Ⅲ２・超・未</t>
  </si>
  <si>
    <t>予ユ老短Ⅲ２・夜・超・未</t>
  </si>
  <si>
    <t>予ユ老短Ⅳ１・超・未</t>
  </si>
  <si>
    <t>予ユ老短Ⅳ１・夜・超・未</t>
  </si>
  <si>
    <t>予ユ老短Ⅳ２・超・未</t>
  </si>
  <si>
    <t>予ユ老短Ⅳ２・夜・超・未</t>
  </si>
  <si>
    <t>予ユ老短Ⅱ１・欠・未</t>
  </si>
  <si>
    <t>予ユ老短Ⅱ１・夜・欠・未</t>
  </si>
  <si>
    <t>予ユ老短Ⅱ２・欠・未</t>
  </si>
  <si>
    <t>予ユ老短Ⅱ２・夜・欠・未</t>
  </si>
  <si>
    <t>予ユ老短Ⅲ１・欠・未</t>
  </si>
  <si>
    <t>予ユ老短Ⅲ１・夜・欠・未</t>
  </si>
  <si>
    <t>予ユ老短Ⅲ２・欠・未</t>
  </si>
  <si>
    <t>予ユ老短Ⅲ２・夜・欠・未</t>
  </si>
  <si>
    <t>予ユ老短Ⅳ１・欠・未</t>
  </si>
  <si>
    <t>予ユ老短Ⅳ１・夜・欠・未</t>
  </si>
  <si>
    <t>予ユ老短Ⅳ２・欠・未</t>
  </si>
  <si>
    <t>予ユ老短Ⅳ２・夜・欠・未</t>
  </si>
  <si>
    <t>予ユ老短Ⅱ１・欠</t>
  </si>
  <si>
    <t>予ユ老短Ⅱ１・夜・欠</t>
  </si>
  <si>
    <t>予ユ老短Ⅱ２・欠</t>
  </si>
  <si>
    <t>予ユ老短Ⅱ２・夜・欠</t>
  </si>
  <si>
    <t>予ユ老短Ⅲ１・欠</t>
  </si>
  <si>
    <t>予ユ老短Ⅲ１・夜・欠</t>
  </si>
  <si>
    <t>予ユ老短Ⅲ２・欠</t>
  </si>
  <si>
    <t>予ユ老短Ⅲ２・夜・欠</t>
  </si>
  <si>
    <t>予ユ老短Ⅳ１・欠</t>
  </si>
  <si>
    <t>予ユ老短Ⅳ１・夜・欠</t>
  </si>
  <si>
    <t>予ユ老短Ⅳ２・欠</t>
  </si>
  <si>
    <t>予ユ老短Ⅳ２・夜・欠</t>
  </si>
  <si>
    <t>（四）
経過的ユニット型病院療養病床介護予防短期入所療養介護費（Ⅰ）
　&lt;ユニット型個室的多床室&gt;</t>
    <rPh sb="4" eb="7">
      <t>ケイカテキ</t>
    </rPh>
    <phoneticPr fontId="3"/>
  </si>
  <si>
    <t>（五）
経過的ユニット型病院療養病床介護予防短期入所療養介護費（Ⅱ）
　&lt;療養機能強化型Ａ&gt;
　&lt;ユニット型個室的多床室&gt;</t>
    <rPh sb="4" eb="7">
      <t>ケイカテキ</t>
    </rPh>
    <phoneticPr fontId="3"/>
  </si>
  <si>
    <t>（六）
経過的ユニット型病院療養病床介護予防短期入所療養介護費（Ⅲ）
　&lt;療養機能強化型Ｂ&gt;
　&lt;ユニット型個室的多床室&gt;</t>
    <rPh sb="4" eb="7">
      <t>ケイカテキ</t>
    </rPh>
    <phoneticPr fontId="3"/>
  </si>
  <si>
    <t>（一）
ユニット型病院療養病床経過型介護予防短期入所療養介護費
＜ユニット型個室＞</t>
    <phoneticPr fontId="3"/>
  </si>
  <si>
    <t>（二）
経過的ユニット型病院療養病床経過型介護予防短期入所療養介護費
＜ユニット型個室的多床室＞</t>
    <rPh sb="4" eb="7">
      <t>ケイカテキ</t>
    </rPh>
    <phoneticPr fontId="3"/>
  </si>
  <si>
    <t>予ユ病院経過短期１・未</t>
  </si>
  <si>
    <t>予ユ病院経過短期１・夜減・未</t>
  </si>
  <si>
    <t>予ユ病院経過短期２・未</t>
  </si>
  <si>
    <t>予ユ病院経過短期２・夜減・未</t>
  </si>
  <si>
    <t>予ユ病院経短１・定超</t>
  </si>
  <si>
    <t>予ユ病院経短１・夜減・定超</t>
  </si>
  <si>
    <t>予ユ病院経短２・定超</t>
  </si>
  <si>
    <t>予ユ病院経短２・夜減・定超</t>
  </si>
  <si>
    <t>予ユ病院経短１・定超・未</t>
  </si>
  <si>
    <t>予ユ病院経短１・夜減・定超・未</t>
  </si>
  <si>
    <t>予ユ病院経短２・定超・未</t>
  </si>
  <si>
    <t>予ユ病院経短２・夜減・定超・未</t>
  </si>
  <si>
    <t>予ユ病院経短１・欠１</t>
  </si>
  <si>
    <t>予ユ病院経短１・夜減・欠１</t>
  </si>
  <si>
    <t>予ユ病院経短２・欠１</t>
  </si>
  <si>
    <t>予ユ病院経短２・夜減・欠１</t>
  </si>
  <si>
    <t>予ユ病院経短１・欠１・未</t>
  </si>
  <si>
    <t>予ユ病院経短１・夜減・欠１・未</t>
  </si>
  <si>
    <t>予ユ病院経短２・欠１・未</t>
  </si>
  <si>
    <t>予ユ病院経短２・夜減・欠１・未</t>
  </si>
  <si>
    <t>予ユ病院経短１・欠３</t>
  </si>
  <si>
    <t>予ユ病院経短１・夜減・欠３</t>
  </si>
  <si>
    <t>予ユ病院経短２・欠３</t>
  </si>
  <si>
    <t>予ユ病院経短２・夜減・欠３</t>
  </si>
  <si>
    <t>予ユ病院経短１・欠３・未</t>
  </si>
  <si>
    <t>予ユ病院経短１・夜減・欠３・未</t>
  </si>
  <si>
    <t>予ユ病院経短２・欠３・未</t>
  </si>
  <si>
    <t>予ユ病院経短２・夜減・欠３・未</t>
  </si>
  <si>
    <t>予ユ病院経短１・欠４</t>
  </si>
  <si>
    <t>予ユ病院経短１・夜減・欠４</t>
  </si>
  <si>
    <t>予ユ病院経短２・欠４</t>
  </si>
  <si>
    <t>予ユ病院経短２・夜減・欠４</t>
  </si>
  <si>
    <t>予ユ病院経短１・欠４・未</t>
  </si>
  <si>
    <t>予ユ病院経短１・夜減・欠４・未</t>
  </si>
  <si>
    <t>予ユ病院経短２・欠４・未</t>
  </si>
  <si>
    <t>予ユ病院経短２・夜減・欠４・未</t>
  </si>
  <si>
    <t>予ユ病院経短１・欠５</t>
  </si>
  <si>
    <t>予ユ病院経短１・夜減・欠５</t>
  </si>
  <si>
    <t>予ユ病院経短２・欠５</t>
  </si>
  <si>
    <t>予ユ病院経短２・夜減・欠５</t>
  </si>
  <si>
    <t>予ユ病院経短１・欠５・未</t>
  </si>
  <si>
    <t>予ユ病院経短１・夜減・欠５・未</t>
  </si>
  <si>
    <t>予ユ病院経短２・欠５・未</t>
  </si>
  <si>
    <t>予ユ病院経短２・夜減・欠５・未</t>
  </si>
  <si>
    <t>(四)　経過的ユニット型診療所介護予防短期入所療養介護費（Ⅰ）
＜ユニット型個室的多床室＞</t>
    <rPh sb="1" eb="2">
      <t>４</t>
    </rPh>
    <rPh sb="4" eb="7">
      <t>ケイカテキ</t>
    </rPh>
    <phoneticPr fontId="3"/>
  </si>
  <si>
    <t>(五)　経過的ユニット型診療所介護予防短期入所療養介護費（Ⅱ）
＜療養機能強化型Ａ＞　＜ユニット型個室的多床室＞</t>
    <rPh sb="1" eb="2">
      <t>５</t>
    </rPh>
    <rPh sb="4" eb="7">
      <t>ケイカテキ</t>
    </rPh>
    <phoneticPr fontId="3"/>
  </si>
  <si>
    <t>(六)　経過的ユニット型診療所介護予防短期入所療養介護費（Ⅲ）　
＜療養機能強化型Ｂ＞　＜ユニット型個室的多床室＞</t>
    <rPh sb="1" eb="2">
      <t>６</t>
    </rPh>
    <rPh sb="4" eb="7">
      <t>ケイカテキ</t>
    </rPh>
    <phoneticPr fontId="3"/>
  </si>
  <si>
    <t>1日につき</t>
    <phoneticPr fontId="3"/>
  </si>
  <si>
    <t>a.ユニット型Ⅰ型介護医療院予防短期入所療養介護費</t>
    <phoneticPr fontId="3"/>
  </si>
  <si>
    <t>b.経過的ユニット型Ⅰ型介護医療院予防短期入所療養介護費</t>
    <rPh sb="2" eb="5">
      <t>ケイカテキ</t>
    </rPh>
    <phoneticPr fontId="3"/>
  </si>
  <si>
    <t>予防ユ型Ⅰ型医療院短期Ⅱ１</t>
  </si>
  <si>
    <t>予防ユ型Ⅰ型医療院短期Ⅱ１・夜減</t>
  </si>
  <si>
    <t>予防ユ型Ⅰ型医療院短期Ⅱ２</t>
  </si>
  <si>
    <t>予防ユ型Ⅰ型医療院短期Ⅱ２・夜減</t>
  </si>
  <si>
    <t>予防ユ型Ⅰ型医療院短期Ⅰ１・未</t>
  </si>
  <si>
    <t>予防ユ型Ⅰ型医療院短期Ⅰ１・夜減・未</t>
  </si>
  <si>
    <t>予防ユ型Ⅰ型医療院短期Ⅰ２・未</t>
  </si>
  <si>
    <t>予防ユ型Ⅰ型医療院短期Ⅰ２・夜減・未</t>
  </si>
  <si>
    <t>予防ユ型Ⅰ型医療院短期Ⅱ１・未</t>
  </si>
  <si>
    <t>予防ユ型Ⅰ型医療院短期Ⅱ１・夜減・未</t>
  </si>
  <si>
    <t>予防ユ型Ⅰ型医療院短期Ⅱ２・未</t>
  </si>
  <si>
    <t>予防ユ型Ⅰ型医療院短期Ⅱ２・夜減・未</t>
  </si>
  <si>
    <t>（一）ユニット型Ⅱ型介護医療院予防短期入所療養介護費</t>
    <phoneticPr fontId="3"/>
  </si>
  <si>
    <t>（二）経過的ユニット型Ⅱ型介護医療院予防短期入所療養介護費</t>
    <rPh sb="3" eb="6">
      <t>ケイカテキ</t>
    </rPh>
    <phoneticPr fontId="3"/>
  </si>
  <si>
    <t>予防ユ型Ⅱ型医療院短期１・未</t>
  </si>
  <si>
    <t>予防ユ型Ⅱ型医療院短期１・夜減・未</t>
  </si>
  <si>
    <t>予防ユ型Ⅱ型医療院短期２・未</t>
  </si>
  <si>
    <t>予防ユ型Ⅱ型医療院短期２・夜減・未</t>
  </si>
  <si>
    <t>a.ユニット型Ⅰ型特別介護医療院予防短期入所療養介護費</t>
    <phoneticPr fontId="3"/>
  </si>
  <si>
    <t>b.経過的ユニット型Ⅰ型特別介護医療院予防短期入所療養介護費</t>
    <rPh sb="2" eb="5">
      <t>ケイカテキ</t>
    </rPh>
    <phoneticPr fontId="3"/>
  </si>
  <si>
    <t>a.ユニット型Ⅱ型特別介護医療院予防短期入所療養介護費</t>
    <phoneticPr fontId="3"/>
  </si>
  <si>
    <t>b.経過的ユニット型Ⅱ型特別介護医療院予防短期入所療養介護費</t>
    <rPh sb="2" eb="5">
      <t>ケイカテキ</t>
    </rPh>
    <phoneticPr fontId="3"/>
  </si>
  <si>
    <t>予防ユ型Ⅱ型特別医療院短期１</t>
  </si>
  <si>
    <t>予防ユ型Ⅱ型特別医療院短期１・夜減</t>
  </si>
  <si>
    <t>予防ユ型Ⅱ型特別医療院短期２</t>
  </si>
  <si>
    <t>予防ユ型Ⅱ型特別医療院短期２・夜減</t>
  </si>
  <si>
    <t>予防ユ型Ⅰ型特別医療院短期１・未</t>
  </si>
  <si>
    <t>予防ユ型Ⅰ型特別医療院短期１・夜減・未</t>
  </si>
  <si>
    <t>予防ユ型Ⅰ型特別医療院短期２・未</t>
  </si>
  <si>
    <t>予防ユ型Ⅰ型特別医療院短期２・夜減・未</t>
  </si>
  <si>
    <t>予防ユ型Ⅱ型特別医療院短期１・未</t>
  </si>
  <si>
    <t>予防ユ型Ⅱ型特別医療院短期１・夜減・未</t>
  </si>
  <si>
    <t>予防ユ型Ⅱ型特別医療院短期２・未</t>
  </si>
  <si>
    <t>予防ユ型Ⅱ型特別医療院短期２・夜減・未</t>
  </si>
  <si>
    <t>予防ユ型Ⅰ型医療院短期Ⅰ１・定超</t>
  </si>
  <si>
    <t>予防ユ型Ⅰ型医療院短期Ⅰ１・夜減・定超</t>
  </si>
  <si>
    <t>予防ユ型Ⅰ型医療院短期Ⅰ２・定超</t>
  </si>
  <si>
    <t>予防ユ型Ⅰ型医療院短期Ⅰ２・夜減・定超</t>
  </si>
  <si>
    <t>予防ユ型Ⅰ型医療院短期Ⅱ１・定超</t>
  </si>
  <si>
    <t>予防ユ型Ⅰ型医療院短期Ⅱ１・夜減・定超</t>
  </si>
  <si>
    <t>予防ユ型Ⅰ型医療院短期Ⅱ２・定超</t>
  </si>
  <si>
    <t>予防ユ型Ⅰ型医療院短期Ⅱ２・夜減・定超</t>
  </si>
  <si>
    <t>予防ユ型Ⅰ型医療院短期Ⅰ１・定超・未</t>
  </si>
  <si>
    <t>予防ユ型Ⅰ型医療院短期Ⅰ１・夜減・定超・未</t>
  </si>
  <si>
    <t>予防ユ型Ⅰ型医療院短期Ⅰ２・定超・未</t>
  </si>
  <si>
    <t>予防ユ型Ⅰ型医療院短期Ⅰ２・夜減・定超・未</t>
  </si>
  <si>
    <t>予防ユ型Ⅰ型医療院短期Ⅱ１・定超・未</t>
  </si>
  <si>
    <t>予防ユ型Ⅰ型医療院短期Ⅱ１・夜減・定超・未</t>
  </si>
  <si>
    <t>予防ユ型Ⅰ型医療院短期Ⅱ２・定超・未</t>
  </si>
  <si>
    <t>予防ユ型Ⅰ型医療院短期Ⅱ２・夜減・定超・未</t>
  </si>
  <si>
    <t>予防ユ型Ⅱ型医療院短期１・定超</t>
  </si>
  <si>
    <t>予防ユ型Ⅱ型医療院短期１・夜減・定超</t>
  </si>
  <si>
    <t>予防ユ型Ⅱ型医療院短期２・定超</t>
  </si>
  <si>
    <t>予防ユ型Ⅱ型医療院短期２・夜減・定超</t>
  </si>
  <si>
    <t>予防ユ型Ⅱ型医療院短期１・定超・未</t>
  </si>
  <si>
    <t>予防ユ型Ⅱ型医療院短期１・夜減・定超・未</t>
  </si>
  <si>
    <t>予防ユ型Ⅱ型医療院短期２・定超・未</t>
  </si>
  <si>
    <t>予防ユ型Ⅱ型医療院短期２・夜減・定超・未</t>
  </si>
  <si>
    <t>予防ユ型Ⅰ型特別医療院短期１・定超</t>
  </si>
  <si>
    <t>予防ユ型Ⅰ型特別医療院短期１・夜減・定超</t>
  </si>
  <si>
    <t>予防ユ型Ⅰ型特別医療院短期２・定超</t>
  </si>
  <si>
    <t>予防ユ型Ⅰ型特別医療院短期２・夜減・定超</t>
  </si>
  <si>
    <t>予防ユ型Ⅱ型特別医療院短期１・定超</t>
  </si>
  <si>
    <t>予防ユ型Ⅱ型特別医療院短期１・夜減・定超</t>
  </si>
  <si>
    <t>予防ユ型Ⅱ型特別医療院短期２・定超</t>
  </si>
  <si>
    <t>予防ユ型Ⅱ型特別医療院短期２・夜減・定超</t>
  </si>
  <si>
    <t>予防ユ型Ⅰ型特別医療院短期１・定超・未</t>
  </si>
  <si>
    <t>予防ユ型Ⅰ型特別医療院短期１・夜減・定超・未</t>
  </si>
  <si>
    <t>予防ユ型Ⅰ型特別医療院短期２・定超・未</t>
  </si>
  <si>
    <t>予防ユ型Ⅰ型特別医療院短期２・夜減・定超・未</t>
  </si>
  <si>
    <t>予防ユ型Ⅱ型特別医療院短期１・定超・未</t>
  </si>
  <si>
    <t>予防ユ型Ⅱ型特別医療院短期１・夜減・定超・未</t>
  </si>
  <si>
    <t>予防ユ型Ⅱ型特別医療院短期２・定超・未</t>
  </si>
  <si>
    <t>予防ユ型Ⅱ型特別医療院短期２・夜減・定超・未</t>
  </si>
  <si>
    <t>予防ユ型Ⅰ型医療院短期Ⅰ１・欠１</t>
  </si>
  <si>
    <t>予防ユ型Ⅰ型医療院短期Ⅰ１・夜減・欠１</t>
  </si>
  <si>
    <t>予防ユ型Ⅰ型医療院短期Ⅰ２・欠１</t>
  </si>
  <si>
    <t>予防ユ型Ⅰ型医療院短期Ⅰ２・夜減・欠１</t>
  </si>
  <si>
    <t>予防ユ型Ⅰ型医療院短期Ⅱ１・欠１</t>
  </si>
  <si>
    <t>予防ユ型Ⅰ型医療院短期Ⅱ１・夜減・欠１</t>
  </si>
  <si>
    <t>予防ユ型Ⅰ型医療院短期Ⅱ２・欠１</t>
  </si>
  <si>
    <t>予防ユ型Ⅰ型医療院短期Ⅱ２・夜減・欠１</t>
  </si>
  <si>
    <t>予防ユ型Ⅰ型医療院短期Ⅰ１・欠１・未</t>
  </si>
  <si>
    <t>予防ユ型Ⅰ型医療院短期Ⅰ１・夜減・欠１・未</t>
  </si>
  <si>
    <t>予防ユ型Ⅰ型医療院短期Ⅰ２・欠１・未</t>
  </si>
  <si>
    <t>予防ユ型Ⅰ型医療院短期Ⅰ２・夜減・欠１・未</t>
  </si>
  <si>
    <t>予防ユ型Ⅰ型医療院短期Ⅱ１・欠１・未</t>
  </si>
  <si>
    <t>予防ユ型Ⅰ型医療院短期Ⅱ１・夜減・欠１・未</t>
  </si>
  <si>
    <t>予防ユ型Ⅰ型医療院短期Ⅱ２・欠１・未</t>
  </si>
  <si>
    <t>予防ユ型Ⅰ型医療院短期Ⅱ２・夜減・欠１・未</t>
  </si>
  <si>
    <t>予防ユ型Ⅱ型医療院短期１・欠１</t>
  </si>
  <si>
    <t>予防ユ型Ⅱ型医療院短期１・夜減・欠１</t>
  </si>
  <si>
    <t>予防ユ型Ⅱ型医療院短期２・欠１</t>
  </si>
  <si>
    <t>予防ユ型Ⅱ型医療院短期２・夜減・欠１</t>
  </si>
  <si>
    <t>予防ユ型Ⅱ型医療院短期１・欠１・未</t>
  </si>
  <si>
    <t>予防ユ型Ⅱ型医療院短期１・夜減・欠１・未</t>
  </si>
  <si>
    <t>予防ユ型Ⅱ型医療院短期２・欠１・未</t>
  </si>
  <si>
    <t>予防ユ型Ⅱ型医療院短期２・夜減・欠１・未</t>
  </si>
  <si>
    <t>予防ユ型Ⅰ型特別医療院短期１・欠１</t>
  </si>
  <si>
    <t>予防ユ型Ⅰ型特別医療院短期１・夜減・欠１</t>
  </si>
  <si>
    <t>予防ユ型Ⅰ型特別医療院短期２・欠１</t>
  </si>
  <si>
    <t>予防ユ型Ⅰ型特別医療院短期２・夜減・欠１</t>
  </si>
  <si>
    <t>予防ユ型Ⅱ型特別医療院短期１・欠１</t>
  </si>
  <si>
    <t>予防ユ型Ⅱ型特別医療院短期１・夜減・欠１</t>
  </si>
  <si>
    <t>予防ユ型Ⅱ型特別医療院短期２・欠１</t>
  </si>
  <si>
    <t>予防ユ型Ⅱ型特別医療院短期２・夜減・欠１</t>
  </si>
  <si>
    <t>予防ユ型Ⅰ型特別医療院短期１・欠１・未</t>
  </si>
  <si>
    <t>予防ユ型Ⅰ型特別医療院短期１・夜減・欠１・未</t>
  </si>
  <si>
    <t>予防ユ型Ⅰ型特別医療院短期２・欠１・未</t>
  </si>
  <si>
    <t>予防ユ型Ⅰ型特別医療院短期２・夜減・欠１・未</t>
  </si>
  <si>
    <t>予防ユ型Ⅱ型特別医療院短期１・欠１・未</t>
  </si>
  <si>
    <t>予防ユ型Ⅱ型特別医療院短期１・夜減・欠１・未</t>
  </si>
  <si>
    <t>予防ユ型Ⅱ型特別医療院短期２・欠１・未</t>
  </si>
  <si>
    <t>予防ユ型Ⅱ型特別医療院短期２・夜減・欠１・未</t>
  </si>
  <si>
    <t>予防ユ型Ⅰ型医療院短期Ⅱ１・欠３</t>
  </si>
  <si>
    <t>予防ユ型Ⅰ型医療院短期Ⅱ１・夜減・欠３</t>
  </si>
  <si>
    <t>予防ユ型Ⅰ型医療院短期Ⅱ２・欠３</t>
  </si>
  <si>
    <t>予防ユ型Ⅰ型医療院短期Ⅱ２・夜減・欠３</t>
  </si>
  <si>
    <t>予防ユ型Ⅰ型医療院短期Ⅱ１・欠３・未</t>
  </si>
  <si>
    <t>予防ユ型Ⅰ型医療院短期Ⅱ１・夜減・欠３・未</t>
  </si>
  <si>
    <t>予防ユ型Ⅰ型医療院短期Ⅱ２・欠３・未</t>
  </si>
  <si>
    <t>予防ユ型Ⅰ型医療院短期Ⅱ２・夜減・欠３・未</t>
  </si>
  <si>
    <t>予防ユ型Ⅰ型特別医療院短期１・欠３</t>
  </si>
  <si>
    <t>予防ユ型Ⅰ型特別医療院短期１・夜減・欠３</t>
  </si>
  <si>
    <t>予防ユ型Ⅰ型特別医療院短期２・欠３</t>
  </si>
  <si>
    <t>予防ユ型Ⅰ型特別医療院短期２・夜減・欠３</t>
  </si>
  <si>
    <t>予防ユ型Ⅰ型特別医療院短期１・欠３・未</t>
  </si>
  <si>
    <t>予防ユ型Ⅰ型特別医療院短期１・夜減・欠３・未</t>
  </si>
  <si>
    <t>予防ユ型Ⅰ型特別医療院短期２・欠３・未</t>
  </si>
  <si>
    <t>予防ユ型Ⅰ型特別医療院短期２・夜減・欠３・未</t>
  </si>
  <si>
    <t>予防特定施設口腔栄養スクリーニング加算</t>
    <phoneticPr fontId="3"/>
  </si>
  <si>
    <t>口腔・栄養スクリーニング加算（６月に１回を限度）</t>
    <phoneticPr fontId="3"/>
  </si>
  <si>
    <t>1回につき</t>
    <phoneticPr fontId="3"/>
  </si>
  <si>
    <t>予防訪問リハ１２月超減算</t>
    <phoneticPr fontId="3"/>
  </si>
  <si>
    <t>予防通所リハ１２月超減算１１</t>
    <phoneticPr fontId="3"/>
  </si>
  <si>
    <t>予防通所リハ１２月超減算１２</t>
    <phoneticPr fontId="3"/>
  </si>
  <si>
    <t>予防通所リハ１２月超減算２１</t>
    <phoneticPr fontId="3"/>
  </si>
  <si>
    <t>予防通所リハ１２月超減算２２</t>
    <phoneticPr fontId="3"/>
  </si>
  <si>
    <t>予防通所リハ１２月超減算３１</t>
    <phoneticPr fontId="3"/>
  </si>
  <si>
    <t>予防通所リハ１２月超減算３２</t>
    <phoneticPr fontId="3"/>
  </si>
  <si>
    <t>(1) サービス提供体制強化加算（Ⅰ）</t>
    <phoneticPr fontId="3"/>
  </si>
  <si>
    <t>予通リハサービス提供体制加算Ⅱ１</t>
    <rPh sb="0" eb="1">
      <t>ヨ</t>
    </rPh>
    <rPh sb="1" eb="2">
      <t>ツウ</t>
    </rPh>
    <rPh sb="8" eb="10">
      <t>テイキョウ</t>
    </rPh>
    <rPh sb="10" eb="12">
      <t>タイセイ</t>
    </rPh>
    <rPh sb="12" eb="14">
      <t>カサン</t>
    </rPh>
    <phoneticPr fontId="3"/>
  </si>
  <si>
    <t>予通リハサービス提供体制加算Ⅲ１</t>
    <rPh sb="8" eb="10">
      <t>テイキョウ</t>
    </rPh>
    <rPh sb="10" eb="12">
      <t>タイセイ</t>
    </rPh>
    <rPh sb="12" eb="14">
      <t>カサン</t>
    </rPh>
    <phoneticPr fontId="3"/>
  </si>
  <si>
    <t>予通リハサービス提供体制加算Ⅲ２</t>
    <rPh sb="8" eb="10">
      <t>テイキョウ</t>
    </rPh>
    <rPh sb="10" eb="12">
      <t>タイセイ</t>
    </rPh>
    <rPh sb="12" eb="14">
      <t>カサン</t>
    </rPh>
    <phoneticPr fontId="3"/>
  </si>
  <si>
    <r>
      <t xml:space="preserve">ｃ　経過的ユニット型介護老人保健施設介護予防短期入所療養介護費（ⅰ）
</t>
    </r>
    <r>
      <rPr>
        <sz val="8"/>
        <rFont val="ＭＳ Ｐゴシック"/>
        <family val="3"/>
        <charset val="128"/>
      </rPr>
      <t>＜ユニット型個室的多床室＞</t>
    </r>
    <r>
      <rPr>
        <sz val="9"/>
        <rFont val="ＭＳ Ｐゴシック"/>
        <family val="3"/>
        <charset val="128"/>
      </rPr>
      <t xml:space="preserve">
【基本型】</t>
    </r>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</si>
  <si>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r>
      <t xml:space="preserve">ｄ　経過的ユニット型介護老人保健施設介護予防短期入所療養介護費（ⅱ）
</t>
    </r>
    <r>
      <rPr>
        <sz val="8"/>
        <rFont val="ＭＳ Ｐゴシック"/>
        <family val="3"/>
        <charset val="128"/>
      </rPr>
      <t>＜ユニット型個室的多床室＞</t>
    </r>
    <r>
      <rPr>
        <sz val="9"/>
        <rFont val="ＭＳ Ｐゴシック"/>
        <family val="3"/>
        <charset val="128"/>
      </rPr>
      <t xml:space="preserve">
【在宅強化型】</t>
    </r>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rPh sb="50" eb="52">
      <t>ザイタク</t>
    </rPh>
    <rPh sb="52" eb="54">
      <t>キョウカ</t>
    </rPh>
    <rPh sb="54" eb="55">
      <t>カタ</t>
    </rPh>
    <phoneticPr fontId="3"/>
  </si>
  <si>
    <r>
      <t xml:space="preserve">ｂ　経過的ユニット型介護老人保健施設介護予防短期入所療養介護費
</t>
    </r>
    <r>
      <rPr>
        <sz val="8"/>
        <rFont val="ＭＳ Ｐゴシック"/>
        <family val="3"/>
        <charset val="128"/>
      </rPr>
      <t>＜ユニット型個室的多床室＞</t>
    </r>
    <r>
      <rPr>
        <sz val="9"/>
        <rFont val="ＭＳ Ｐゴシック"/>
        <family val="3"/>
        <charset val="128"/>
      </rPr>
      <t xml:space="preserve">
【療養型】</t>
    </r>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</si>
  <si>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r>
      <t xml:space="preserve">ｂ　経過的ユニット型介護老人保健施設介護予防短期入所療養介護費
</t>
    </r>
    <r>
      <rPr>
        <sz val="8"/>
        <rFont val="ＭＳ Ｐゴシック"/>
        <family val="3"/>
        <charset val="128"/>
      </rPr>
      <t>＜ユニット型個室的多床室＞</t>
    </r>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</si>
  <si>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r>
      <t>ｂ　経過的ユニット型介護老人保健施設介護予防短期入所療養介護費</t>
    </r>
    <r>
      <rPr>
        <sz val="10"/>
        <rFont val="ＭＳ Ｐゴシック"/>
        <family val="3"/>
        <charset val="128"/>
      </rPr>
      <t xml:space="preserve">
</t>
    </r>
    <r>
      <rPr>
        <sz val="8"/>
        <rFont val="ＭＳ Ｐゴシック"/>
        <family val="3"/>
        <charset val="128"/>
      </rPr>
      <t>＜ユニット型個室的多床室＞</t>
    </r>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</si>
  <si>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t>予ユ病院療養短期Ⅰ１</t>
  </si>
  <si>
    <t>予ユ病院療養短期Ⅰ１・未</t>
    <rPh sb="11" eb="12">
      <t>ミ</t>
    </rPh>
    <phoneticPr fontId="14"/>
  </si>
  <si>
    <t>予ユ病院療養短期Ⅱ１・未</t>
    <rPh sb="11" eb="12">
      <t>ミ</t>
    </rPh>
    <phoneticPr fontId="14"/>
  </si>
  <si>
    <t>予ユ病院療養短期Ⅲ１・未</t>
    <rPh sb="11" eb="12">
      <t>ミ</t>
    </rPh>
    <phoneticPr fontId="14"/>
  </si>
  <si>
    <t>予ユ病院経過短期１</t>
  </si>
  <si>
    <t>予ユ病院経過短期１・夜減</t>
  </si>
  <si>
    <t>予ユ病院経過短期２</t>
  </si>
  <si>
    <t>予ユ病院経過短期２・夜減</t>
  </si>
  <si>
    <t>予ユ病院療短Ⅰ１・定超</t>
    <rPh sb="9" eb="10">
      <t>テイ</t>
    </rPh>
    <rPh sb="10" eb="11">
      <t>チョウ</t>
    </rPh>
    <phoneticPr fontId="14"/>
  </si>
  <si>
    <t>予ユ病院療短Ⅰ２・定超</t>
    <rPh sb="9" eb="10">
      <t>テイ</t>
    </rPh>
    <rPh sb="10" eb="11">
      <t>チョウ</t>
    </rPh>
    <phoneticPr fontId="14"/>
  </si>
  <si>
    <t>予ユ病院療短Ⅱ１・定超</t>
    <rPh sb="9" eb="10">
      <t>テイ</t>
    </rPh>
    <rPh sb="10" eb="11">
      <t>チョウ</t>
    </rPh>
    <phoneticPr fontId="14"/>
  </si>
  <si>
    <t>予ユ病院療短Ⅱ２・定超</t>
    <rPh sb="9" eb="10">
      <t>テイ</t>
    </rPh>
    <rPh sb="10" eb="11">
      <t>チョウ</t>
    </rPh>
    <phoneticPr fontId="14"/>
  </si>
  <si>
    <t>予ユ病院療短Ⅲ１・定超</t>
    <rPh sb="9" eb="10">
      <t>テイ</t>
    </rPh>
    <rPh sb="10" eb="11">
      <t>チョウ</t>
    </rPh>
    <phoneticPr fontId="14"/>
  </si>
  <si>
    <t>予ユ病院療短Ⅲ２・定超</t>
    <rPh sb="9" eb="10">
      <t>テイ</t>
    </rPh>
    <rPh sb="10" eb="11">
      <t>チョウ</t>
    </rPh>
    <phoneticPr fontId="14"/>
  </si>
  <si>
    <t>予ユ病院療短Ⅰ１・定超・未</t>
    <rPh sb="9" eb="10">
      <t>テイ</t>
    </rPh>
    <rPh sb="10" eb="11">
      <t>チョウ</t>
    </rPh>
    <phoneticPr fontId="14"/>
  </si>
  <si>
    <t>予ユ病院療短Ⅰ２・定超・未</t>
    <rPh sb="9" eb="10">
      <t>テイ</t>
    </rPh>
    <rPh sb="10" eb="11">
      <t>チョウ</t>
    </rPh>
    <phoneticPr fontId="14"/>
  </si>
  <si>
    <t>予ユ病院療短Ⅱ１・定超・未</t>
    <rPh sb="9" eb="10">
      <t>テイ</t>
    </rPh>
    <rPh sb="10" eb="11">
      <t>チョウ</t>
    </rPh>
    <phoneticPr fontId="14"/>
  </si>
  <si>
    <t>予ユ病院療短Ⅱ２・定超・未</t>
    <rPh sb="9" eb="10">
      <t>テイ</t>
    </rPh>
    <rPh sb="10" eb="11">
      <t>チョウ</t>
    </rPh>
    <phoneticPr fontId="14"/>
  </si>
  <si>
    <t>予ユ病院療短Ⅲ１・定超・未</t>
    <rPh sb="9" eb="10">
      <t>テイ</t>
    </rPh>
    <rPh sb="10" eb="11">
      <t>チョウ</t>
    </rPh>
    <phoneticPr fontId="14"/>
  </si>
  <si>
    <t>予ユ病院療短Ⅲ２・定超・未</t>
    <rPh sb="9" eb="10">
      <t>テイ</t>
    </rPh>
    <rPh sb="10" eb="11">
      <t>チョウ</t>
    </rPh>
    <phoneticPr fontId="14"/>
  </si>
  <si>
    <t>予ユ病院療短Ⅰ１・欠１</t>
    <rPh sb="9" eb="10">
      <t>ケツ</t>
    </rPh>
    <phoneticPr fontId="14"/>
  </si>
  <si>
    <t>予ユ病院療短Ⅰ２・欠１</t>
    <rPh sb="9" eb="10">
      <t>ケツ</t>
    </rPh>
    <phoneticPr fontId="14"/>
  </si>
  <si>
    <t>予ユ病院療短Ⅱ１・欠１</t>
    <rPh sb="9" eb="10">
      <t>ケツ</t>
    </rPh>
    <phoneticPr fontId="14"/>
  </si>
  <si>
    <t>予ユ病院療短Ⅱ２・欠１</t>
    <rPh sb="9" eb="10">
      <t>ケツ</t>
    </rPh>
    <phoneticPr fontId="14"/>
  </si>
  <si>
    <t>予ユ病院療短Ⅲ１・欠１</t>
    <rPh sb="9" eb="10">
      <t>ケツ</t>
    </rPh>
    <phoneticPr fontId="14"/>
  </si>
  <si>
    <t>予ユ病院療短Ⅲ２・欠１</t>
    <rPh sb="9" eb="10">
      <t>ケツ</t>
    </rPh>
    <phoneticPr fontId="14"/>
  </si>
  <si>
    <t>予ユ病院療短Ⅰ１・欠１・未</t>
    <rPh sb="9" eb="10">
      <t>ケツ</t>
    </rPh>
    <phoneticPr fontId="14"/>
  </si>
  <si>
    <t>予ユ病院療短Ⅰ２・欠１・未</t>
    <rPh sb="9" eb="10">
      <t>ケツ</t>
    </rPh>
    <phoneticPr fontId="14"/>
  </si>
  <si>
    <t>予ユ病院療短Ⅱ１・欠１・未</t>
    <rPh sb="9" eb="10">
      <t>ケツ</t>
    </rPh>
    <phoneticPr fontId="14"/>
  </si>
  <si>
    <t>予ユ病院療短Ⅱ２・欠１・未</t>
    <rPh sb="9" eb="10">
      <t>ケツ</t>
    </rPh>
    <phoneticPr fontId="14"/>
  </si>
  <si>
    <t>予ユ病院療短Ⅲ１・欠１・未</t>
    <rPh sb="9" eb="10">
      <t>ケツ</t>
    </rPh>
    <phoneticPr fontId="14"/>
  </si>
  <si>
    <t>予ユ病院療短Ⅲ２・欠１・未</t>
    <rPh sb="9" eb="10">
      <t>ケツ</t>
    </rPh>
    <phoneticPr fontId="14"/>
  </si>
  <si>
    <t>経予単ユ短期生活１</t>
  </si>
  <si>
    <t>経予単ユ短期生活１・夜</t>
  </si>
  <si>
    <t>経予単ユ短期生活２</t>
  </si>
  <si>
    <t>経予単ユ短期生活２・夜</t>
  </si>
  <si>
    <t>経予併ユ短期生活１</t>
  </si>
  <si>
    <t>経予併ユ短期生活１・夜</t>
  </si>
  <si>
    <t>経予併ユ短期生活２</t>
  </si>
  <si>
    <t>経予併ユ短期生活２・夜</t>
  </si>
  <si>
    <t>経予単ユ短期生活１・未</t>
  </si>
  <si>
    <t>経予単ユ短期生活１・夜・未</t>
  </si>
  <si>
    <t>経予単ユ短期生活２・未</t>
  </si>
  <si>
    <t>経予単ユ短期生活２・夜・未</t>
  </si>
  <si>
    <t>経予併ユ短期生活１・未</t>
  </si>
  <si>
    <t>経予併ユ短期生活１・夜・未</t>
  </si>
  <si>
    <t>経予併ユ短期生活２・未</t>
  </si>
  <si>
    <t>経予併ユ短期生活２・夜・未</t>
  </si>
  <si>
    <t>予単ユ短期１・超</t>
  </si>
  <si>
    <t>予単ユ短期１・夜・超</t>
  </si>
  <si>
    <t>予単ユ短期２・超</t>
  </si>
  <si>
    <t>予単ユ短期２・夜・超</t>
  </si>
  <si>
    <t>経予単ユ短期１・超</t>
  </si>
  <si>
    <t>経予単ユ短期１・夜・超</t>
  </si>
  <si>
    <t>経予単ユ短期２・超</t>
  </si>
  <si>
    <t>経予単ユ短期２・夜・超</t>
  </si>
  <si>
    <t>予併ユ短期１・超</t>
  </si>
  <si>
    <t>予併ユ短期１・夜・超</t>
  </si>
  <si>
    <t>予併ユ短期２・超</t>
  </si>
  <si>
    <t>予併ユ短期２・夜・超</t>
  </si>
  <si>
    <t>経予併ユ短期１・超</t>
  </si>
  <si>
    <t>経予併ユ短期１・夜・超</t>
  </si>
  <si>
    <t>経予併ユ短期２・超</t>
  </si>
  <si>
    <t>経予併ユ短期２・夜・超</t>
  </si>
  <si>
    <t>予単ユ短期１・超・未</t>
  </si>
  <si>
    <t>予単ユ短期１・夜・超・未</t>
  </si>
  <si>
    <t>予単ユ短期２・超・未</t>
  </si>
  <si>
    <t>予単ユ短期２・夜・超・未</t>
  </si>
  <si>
    <t>経予単ユ短期１・超・未</t>
  </si>
  <si>
    <t>経予単ユ短期１・夜・超・未</t>
  </si>
  <si>
    <t>経予単ユ短期２・超・未</t>
  </si>
  <si>
    <t>経予単ユ短期２・夜・超・未</t>
  </si>
  <si>
    <t>予併ユ短期１・超・未</t>
  </si>
  <si>
    <t>予併ユ短期１・夜・超・未</t>
  </si>
  <si>
    <t>予併ユ短期２・超・未</t>
  </si>
  <si>
    <t>予併ユ短期２・夜・超・未</t>
  </si>
  <si>
    <t>経予併ユ短期１・超・未</t>
  </si>
  <si>
    <t>経予併ユ短期１・夜・超・未</t>
  </si>
  <si>
    <t>経予併ユ短期２・超・未</t>
  </si>
  <si>
    <t>経予併ユ短期２・夜・超・未</t>
  </si>
  <si>
    <t>予単ユ短期１・欠</t>
  </si>
  <si>
    <t>予単ユ短期１・夜・欠</t>
  </si>
  <si>
    <t>予単ユ短期２・欠</t>
  </si>
  <si>
    <t>予単ユ短期２・夜・欠</t>
  </si>
  <si>
    <t>経予単ユ短期１・欠</t>
  </si>
  <si>
    <t>経予単ユ短期１・夜・欠</t>
  </si>
  <si>
    <t>経予単ユ短期２・欠</t>
  </si>
  <si>
    <t>経予単ユ短期２・夜・欠</t>
  </si>
  <si>
    <t>予併ユ短期１・欠</t>
  </si>
  <si>
    <t>予併ユ短期１・夜・欠</t>
  </si>
  <si>
    <t>予併ユ短期２・欠</t>
  </si>
  <si>
    <t>予併ユ短期２・夜・欠</t>
  </si>
  <si>
    <t>経予併ユ短期１・欠</t>
  </si>
  <si>
    <t>経予併ユ短期１・夜・欠</t>
  </si>
  <si>
    <t>経予併ユ短期２・欠</t>
  </si>
  <si>
    <t>経予併ユ短期２・夜・欠</t>
  </si>
  <si>
    <t>予単ユ短期１・欠・未</t>
  </si>
  <si>
    <t>予単ユ短期１・夜・欠・未</t>
  </si>
  <si>
    <t>予単ユ短期２・欠・未</t>
  </si>
  <si>
    <t>予単ユ短期２・夜・欠・未</t>
  </si>
  <si>
    <t>経予単ユ短期１・欠・未</t>
  </si>
  <si>
    <t>経予単ユ短期１・夜・欠・未</t>
  </si>
  <si>
    <t>経予単ユ短期２・欠・未</t>
  </si>
  <si>
    <t>経予単ユ短期２・夜・欠・未</t>
  </si>
  <si>
    <t>予併ユ短期１・欠・未</t>
  </si>
  <si>
    <t>予併ユ短期１・夜・欠・未</t>
  </si>
  <si>
    <t>予併ユ短期２・欠・未</t>
  </si>
  <si>
    <t>予併ユ短期２・夜・欠・未</t>
  </si>
  <si>
    <t>経予併ユ短期１・欠・未</t>
  </si>
  <si>
    <t>経予併ユ短期１・夜・欠・未</t>
  </si>
  <si>
    <t>経予併ユ短期２・欠・未</t>
  </si>
  <si>
    <t>経予併ユ短期２・夜・欠・未</t>
  </si>
  <si>
    <t>経予ユ老短Ⅰⅰ１</t>
  </si>
  <si>
    <t>経予ユ老短Ⅰⅰ１・夜</t>
  </si>
  <si>
    <t>経予ユ老短Ⅰⅰ２</t>
  </si>
  <si>
    <t>経予ユ老短Ⅰⅰ２・夜</t>
  </si>
  <si>
    <t>経予ユ老短Ⅰⅱ１</t>
  </si>
  <si>
    <t>経予ユ老短Ⅰⅱ１・夜</t>
  </si>
  <si>
    <t>経予ユ老短Ⅰⅱ２</t>
  </si>
  <si>
    <t>経予ユ老短Ⅰⅱ２・夜</t>
  </si>
  <si>
    <t>予ユ老短Ⅱ１</t>
  </si>
  <si>
    <t>予ユ老短Ⅱ１・夜</t>
  </si>
  <si>
    <t>予ユ老短Ⅱ２</t>
  </si>
  <si>
    <t>予ユ老短Ⅱ２・夜</t>
  </si>
  <si>
    <t>経予ユ老短Ⅱ１</t>
  </si>
  <si>
    <t>経予ユ老短Ⅱ１・夜</t>
  </si>
  <si>
    <t>経予ユ老短Ⅱ２</t>
  </si>
  <si>
    <t>経予ユ老短Ⅱ２・夜</t>
  </si>
  <si>
    <t>予ユ老短Ⅲ１</t>
  </si>
  <si>
    <t>予ユ老短Ⅲ１・夜</t>
  </si>
  <si>
    <t>予ユ老短Ⅲ２</t>
  </si>
  <si>
    <t>予ユ老短Ⅲ２・夜</t>
  </si>
  <si>
    <t>経予ユ老短Ⅲ１</t>
  </si>
  <si>
    <t>経予ユ老短Ⅲ１・夜</t>
  </si>
  <si>
    <t>経予ユ老短Ⅲ２</t>
  </si>
  <si>
    <t>経予ユ老短Ⅲ２・夜</t>
  </si>
  <si>
    <t>予ユ老短Ⅳ１</t>
  </si>
  <si>
    <t>予ユ老短Ⅳ１・夜</t>
  </si>
  <si>
    <t>予ユ老短Ⅳ２</t>
  </si>
  <si>
    <t>予ユ老短Ⅳ２・夜</t>
  </si>
  <si>
    <t>経予ユ老短Ⅳ１</t>
  </si>
  <si>
    <t>経予ユ老短Ⅳ１・夜</t>
  </si>
  <si>
    <t>経予ユ老短Ⅳ２</t>
  </si>
  <si>
    <t>経予ユ老短Ⅳ２・夜</t>
  </si>
  <si>
    <t>経予ユ老短Ⅰⅰ１・未</t>
  </si>
  <si>
    <t>経予ユ老短Ⅰⅰ１・夜・未</t>
  </si>
  <si>
    <t>経予ユ老短Ⅰⅰ２・未</t>
  </si>
  <si>
    <t>経予ユ老短Ⅰⅰ２・夜・未</t>
  </si>
  <si>
    <t>経予ユ老短Ⅰⅱ１・未</t>
  </si>
  <si>
    <t>経予ユ老短Ⅰⅱ１・夜・未</t>
  </si>
  <si>
    <t>経予ユ老短Ⅰⅱ２・未</t>
  </si>
  <si>
    <t>経予ユ老短Ⅰⅱ２・夜・未</t>
  </si>
  <si>
    <t>経予ユ老短Ⅱ１・未</t>
  </si>
  <si>
    <t>経予ユ老短Ⅱ１・夜・未</t>
  </si>
  <si>
    <t>経予ユ老短Ⅱ２・未</t>
  </si>
  <si>
    <t>経予ユ老短Ⅱ２・夜・未</t>
  </si>
  <si>
    <t>経予ユ老短Ⅲ１・未</t>
  </si>
  <si>
    <t>経予ユ老短Ⅲ１・夜・未</t>
  </si>
  <si>
    <t>経予ユ老短Ⅲ２・未</t>
  </si>
  <si>
    <t>経予ユ老短Ⅲ２・夜・未</t>
  </si>
  <si>
    <t>経予ユ老短Ⅳ１・未</t>
  </si>
  <si>
    <t>経予ユ老短Ⅳ１・夜・未</t>
  </si>
  <si>
    <t>経予ユ老短Ⅳ２・未</t>
  </si>
  <si>
    <t>経予ユ老短Ⅳ２・夜・未</t>
  </si>
  <si>
    <t>経予ユ老短Ⅰⅰ１・超</t>
  </si>
  <si>
    <t>経予ユ老短Ⅰⅰ１・夜・超</t>
  </si>
  <si>
    <t>経予ユ老短Ⅰⅰ２・超</t>
  </si>
  <si>
    <t>経予ユ老短Ⅰⅰ２・夜・超</t>
  </si>
  <si>
    <t>経予ユ老短Ⅰⅱ１・超</t>
  </si>
  <si>
    <t>経予ユ老短Ⅰⅱ１・夜・超</t>
  </si>
  <si>
    <t>経予ユ老短Ⅰⅱ２・超</t>
  </si>
  <si>
    <t>経予ユ老短Ⅰⅱ２・夜・超</t>
  </si>
  <si>
    <t>経予ユ老短Ⅱ１・超</t>
  </si>
  <si>
    <t>経予ユ老短Ⅱ１・夜・超</t>
  </si>
  <si>
    <t>経予ユ老短Ⅱ２・超</t>
  </si>
  <si>
    <t>経予ユ老短Ⅱ２・夜・超</t>
  </si>
  <si>
    <t>経予ユ老短Ⅲ１・超</t>
  </si>
  <si>
    <t>経予ユ老短Ⅲ１・夜・超</t>
  </si>
  <si>
    <t>経予ユ老短Ⅲ２・超</t>
  </si>
  <si>
    <t>経予ユ老短Ⅲ２・夜・超</t>
  </si>
  <si>
    <t>経予ユ老短Ⅳ１・超</t>
  </si>
  <si>
    <t>経予ユ老短Ⅳ１・夜・超</t>
  </si>
  <si>
    <t>経予ユ老短Ⅳ２・超</t>
  </si>
  <si>
    <t>経予ユ老短Ⅳ２・夜・超</t>
  </si>
  <si>
    <t>経予ユ老短Ⅰⅰ１・超・未</t>
  </si>
  <si>
    <t>経予ユ老短Ⅰⅰ１・夜・超・未</t>
  </si>
  <si>
    <t>経予ユ老短Ⅰⅰ２・超・未</t>
  </si>
  <si>
    <t>経予ユ老短Ⅰⅰ２・夜・超・未</t>
  </si>
  <si>
    <t>経予ユ老短Ⅰⅱ１・超・未</t>
  </si>
  <si>
    <t>経予ユ老短Ⅰⅱ１・夜・超・未</t>
  </si>
  <si>
    <t>経予ユ老短Ⅰⅱ２・超・未</t>
  </si>
  <si>
    <t>経予ユ老短Ⅰⅱ２・夜・超・未</t>
  </si>
  <si>
    <t>経予ユ老短Ⅱ１・超・未</t>
  </si>
  <si>
    <t>経予ユ老短Ⅱ１・夜・超・未</t>
  </si>
  <si>
    <t>経予ユ老短Ⅱ２・超・未</t>
  </si>
  <si>
    <t>経予ユ老短Ⅱ２・夜・超・未</t>
  </si>
  <si>
    <t>経予ユ老短Ⅲ１・超・未</t>
  </si>
  <si>
    <t>経予ユ老短Ⅲ１・夜・超・未</t>
  </si>
  <si>
    <t>経予ユ老短Ⅲ２・超・未</t>
  </si>
  <si>
    <t>経予ユ老短Ⅲ２・夜・超・未</t>
  </si>
  <si>
    <t>経予ユ老短Ⅳ１・超・未</t>
  </si>
  <si>
    <t>経予ユ老短Ⅳ１・夜・超・未</t>
  </si>
  <si>
    <t>経予ユ老短Ⅳ２・超・未</t>
  </si>
  <si>
    <t>経予ユ老短Ⅳ２・夜・超・未</t>
  </si>
  <si>
    <t>経予ユ老短Ⅰⅰ１・欠</t>
  </si>
  <si>
    <t>経予ユ老短Ⅰⅰ１・夜・欠</t>
  </si>
  <si>
    <t>経予ユ老短Ⅰⅰ２・欠</t>
  </si>
  <si>
    <t>経予ユ老短Ⅰⅰ２・夜・欠</t>
  </si>
  <si>
    <t>経予ユ老短Ⅰⅱ１・欠</t>
  </si>
  <si>
    <t>経予ユ老短Ⅰⅱ１・夜・欠</t>
  </si>
  <si>
    <t>経予ユ老短Ⅰⅱ２・欠</t>
  </si>
  <si>
    <t>経予ユ老短Ⅰⅱ２・夜・欠</t>
  </si>
  <si>
    <t>経予ユ老短Ⅱ１・欠</t>
  </si>
  <si>
    <t>経予ユ老短Ⅱ１・夜・欠</t>
  </si>
  <si>
    <t>経予ユ老短Ⅱ２・欠</t>
  </si>
  <si>
    <t>経予ユ老短Ⅱ２・夜・欠</t>
  </si>
  <si>
    <t>経予ユ老短Ⅲ１・欠</t>
  </si>
  <si>
    <t>経予ユ老短Ⅲ１・夜・欠</t>
  </si>
  <si>
    <t>経予ユ老短Ⅲ２・欠</t>
  </si>
  <si>
    <t>経予ユ老短Ⅲ２・夜・欠</t>
  </si>
  <si>
    <t>経予ユ老短Ⅳ１・欠</t>
  </si>
  <si>
    <t>経予ユ老短Ⅳ１・夜・欠</t>
  </si>
  <si>
    <t>経予ユ老短Ⅳ２・欠</t>
  </si>
  <si>
    <t>経予ユ老短Ⅳ２・夜・欠</t>
  </si>
  <si>
    <t>経予ユ老短Ⅰⅰ１・欠・未</t>
  </si>
  <si>
    <t>経予ユ老短Ⅰⅰ１・夜・欠・未</t>
  </si>
  <si>
    <t>経予ユ老短Ⅰⅰ２・欠・未</t>
  </si>
  <si>
    <t>経予ユ老短Ⅰⅰ２・夜・欠・未</t>
  </si>
  <si>
    <t>経予ユ老短Ⅰⅱ１・欠・未</t>
  </si>
  <si>
    <t>経予ユ老短Ⅰⅱ１・夜・欠・未</t>
  </si>
  <si>
    <t>経予ユ老短Ⅰⅱ２・欠・未</t>
  </si>
  <si>
    <t>経予ユ老短Ⅰⅱ２・夜・欠・未</t>
  </si>
  <si>
    <t>経予ユ老短Ⅱ１・欠・未</t>
  </si>
  <si>
    <t>経予ユ老短Ⅱ１・夜・欠・未</t>
  </si>
  <si>
    <t>経予ユ老短Ⅱ２・欠・未</t>
  </si>
  <si>
    <t>経予ユ老短Ⅱ２・夜・欠・未</t>
  </si>
  <si>
    <t>経予ユ老短Ⅲ１・欠・未</t>
  </si>
  <si>
    <t>経予ユ老短Ⅲ１・夜・欠・未</t>
  </si>
  <si>
    <t>経予ユ老短Ⅲ２・欠・未</t>
  </si>
  <si>
    <t>経予ユ老短Ⅲ２・夜・欠・未</t>
  </si>
  <si>
    <t>経予ユ老短Ⅳ１・欠・未</t>
  </si>
  <si>
    <t>経予ユ老短Ⅳ１・夜・欠・未</t>
  </si>
  <si>
    <t>経予ユ老短Ⅳ２・欠・未</t>
  </si>
  <si>
    <t>経予ユ老短Ⅳ２・夜・欠・未</t>
  </si>
  <si>
    <t>経予ユ病院療養短期Ⅰ１</t>
  </si>
  <si>
    <t>経予ユ病院療養短期Ⅰ１・夜減</t>
  </si>
  <si>
    <t>経予ユ病院療養短期Ⅰ２</t>
  </si>
  <si>
    <t>経予ユ病院療養短期Ⅰ２・夜減</t>
  </si>
  <si>
    <t>経予ユ病院療養短期Ⅱ１</t>
  </si>
  <si>
    <t>経予ユ病院療養短期Ⅱ１・夜減</t>
  </si>
  <si>
    <t>経予ユ病院療養短期Ⅱ２</t>
  </si>
  <si>
    <t>経予ユ病院療養短期Ⅱ２・夜減</t>
  </si>
  <si>
    <t>経予ユ病院療養短期Ⅲ１</t>
  </si>
  <si>
    <t>経予ユ病院療養短期Ⅲ１・夜減</t>
  </si>
  <si>
    <t>経予ユ病院療養短期Ⅲ２</t>
  </si>
  <si>
    <t>経予ユ病院療養短期Ⅲ２・夜減</t>
  </si>
  <si>
    <t>経予ユ病院療養短期Ⅰ１・未</t>
  </si>
  <si>
    <t>経予ユ病院療養短期Ⅰ１・夜減・未</t>
  </si>
  <si>
    <t>経予ユ病院療養短期Ⅰ２・未</t>
  </si>
  <si>
    <t>経予ユ病院療養短期Ⅰ２・夜減・未</t>
  </si>
  <si>
    <t>経予ユ病院療養短期Ⅱ１・未</t>
  </si>
  <si>
    <t>経予ユ病院療養短期Ⅱ１・夜減・未</t>
  </si>
  <si>
    <t>経予ユ病院療養短期Ⅱ２・未</t>
  </si>
  <si>
    <t>経予ユ病院療養短期Ⅱ２・夜減・未</t>
  </si>
  <si>
    <t>経予ユ病院療養短期Ⅲ１・未</t>
  </si>
  <si>
    <t>経予ユ病院療養短期Ⅲ１・夜減・未</t>
  </si>
  <si>
    <t>経予ユ病院療養短期Ⅲ２・未</t>
  </si>
  <si>
    <t>経予ユ病院療養短期Ⅲ２・夜減・未</t>
  </si>
  <si>
    <t>経予ユ病院経過短期１</t>
  </si>
  <si>
    <t>経予ユ病院経過短期１・夜減</t>
  </si>
  <si>
    <t>経予ユ病院経過短期２</t>
  </si>
  <si>
    <t>経予ユ病院経過短期２・夜減</t>
  </si>
  <si>
    <t>経予ユ病院経過短期１・未</t>
  </si>
  <si>
    <t>経予ユ病院経過短期１・夜減・未</t>
  </si>
  <si>
    <t>経予ユ病院経過短期２・未</t>
  </si>
  <si>
    <t>経予ユ病院経過短期２・夜減・未</t>
  </si>
  <si>
    <t>経予ユ病院経短１・定超</t>
  </si>
  <si>
    <t>経予ユ病院経短１・夜減・定超</t>
  </si>
  <si>
    <t>経予ユ病院経短２・定超</t>
  </si>
  <si>
    <t>経予ユ病院経短２・夜減・定超</t>
  </si>
  <si>
    <t>経予ユ病院経短１・定超・未</t>
  </si>
  <si>
    <t>経予ユ病院経短１・夜減・定超・未</t>
  </si>
  <si>
    <t>経予ユ病院経短２・定超・未</t>
  </si>
  <si>
    <t>経予ユ病院経短２・夜減・定超・未</t>
  </si>
  <si>
    <t>経予ユ病院療短Ⅰ１・欠１</t>
  </si>
  <si>
    <t>経予ユ病院療短Ⅰ１・夜減・欠１</t>
  </si>
  <si>
    <t>経予ユ病院療短Ⅰ２・欠１</t>
  </si>
  <si>
    <t>経予ユ病院療短Ⅰ２・夜減・欠１</t>
  </si>
  <si>
    <t>経予ユ病院療短Ⅱ１・欠１</t>
  </si>
  <si>
    <t>経予ユ病院療短Ⅱ１・夜減・欠１</t>
  </si>
  <si>
    <t>経予ユ病院療短Ⅱ２・欠１</t>
  </si>
  <si>
    <t>経予ユ病院療短Ⅱ２・夜減・欠１</t>
  </si>
  <si>
    <t>経予ユ病院療短Ⅲ１・欠１</t>
  </si>
  <si>
    <t>経予ユ病院療短Ⅲ１・夜減・欠１</t>
  </si>
  <si>
    <t>経予ユ病院療短Ⅲ２・欠１</t>
  </si>
  <si>
    <t>経予ユ病院療短Ⅲ２・夜減・欠１</t>
  </si>
  <si>
    <t>経予ユ病院療短Ⅰ１・欠１・未</t>
  </si>
  <si>
    <t>経予ユ病院療短Ⅰ１・夜減・欠１・未</t>
  </si>
  <si>
    <t>経予ユ病院療短Ⅰ２・欠１・未</t>
  </si>
  <si>
    <t>経予ユ病院療短Ⅰ２・夜減・欠１・未</t>
  </si>
  <si>
    <t>経予ユ病院療短Ⅱ１・欠１・未</t>
  </si>
  <si>
    <t>経予ユ病院療短Ⅱ１・夜減・欠１・未</t>
  </si>
  <si>
    <t>経予ユ病院療短Ⅱ２・欠１・未</t>
  </si>
  <si>
    <t>経予ユ病院療短Ⅱ２・夜減・欠１・未</t>
  </si>
  <si>
    <t>経予ユ病院療短Ⅲ１・欠１・未</t>
  </si>
  <si>
    <t>経予ユ病院療短Ⅲ１・夜減・欠１・未</t>
  </si>
  <si>
    <t>経予ユ病院療短Ⅲ２・欠１・未</t>
  </si>
  <si>
    <t>経予ユ病院療短Ⅲ２・夜減・欠１・未</t>
  </si>
  <si>
    <t>経予ユ病院経短１・欠１</t>
  </si>
  <si>
    <t>経予ユ病院経短１・夜減・欠１</t>
  </si>
  <si>
    <t>経予ユ病院経短２・欠１</t>
  </si>
  <si>
    <t>経予ユ病院経短２・夜減・欠１</t>
  </si>
  <si>
    <t>経予ユ病院経短１・欠１・未</t>
  </si>
  <si>
    <t>経予ユ病院経短１・夜減・欠１・未</t>
  </si>
  <si>
    <t>経予ユ病院経短２・欠１・未</t>
  </si>
  <si>
    <t>経予ユ病院経短２・夜減・欠１・未</t>
  </si>
  <si>
    <t>経予ユ病院療短Ⅰ１・欠３</t>
  </si>
  <si>
    <t>経予ユ病院療短Ⅰ１・夜減・欠３</t>
  </si>
  <si>
    <t>経予ユ病院療短Ⅰ２・欠３</t>
  </si>
  <si>
    <t>経予ユ病院療短Ⅰ２・夜減・欠３</t>
  </si>
  <si>
    <t>経予ユ病院療短Ⅱ１・欠３</t>
  </si>
  <si>
    <t>経予ユ病院療短Ⅱ１・夜減・欠３</t>
  </si>
  <si>
    <t>経予ユ病院療短Ⅱ２・欠３</t>
  </si>
  <si>
    <t>経予ユ病院療短Ⅱ２・夜減・欠３</t>
  </si>
  <si>
    <t>経予ユ病院療短Ⅲ１・欠３</t>
  </si>
  <si>
    <t>経予ユ病院療短Ⅲ１・夜減・欠３</t>
  </si>
  <si>
    <t>経予ユ病院療短Ⅲ２・欠３</t>
  </si>
  <si>
    <t>経予ユ病院療短Ⅲ２・夜減・欠３</t>
  </si>
  <si>
    <t>経予ユ病院療短Ⅰ１・欠３・未</t>
  </si>
  <si>
    <t>経予ユ病院療短Ⅰ１・夜減・欠３・未</t>
  </si>
  <si>
    <t>経予ユ病院療短Ⅰ２・欠３・未</t>
  </si>
  <si>
    <t>経予ユ病院療短Ⅰ２・夜減・欠３・未</t>
  </si>
  <si>
    <t>経予ユ病院療短Ⅱ１・欠３・未</t>
  </si>
  <si>
    <t>経予ユ病院療短Ⅱ１・夜減・欠３・未</t>
  </si>
  <si>
    <t>経予ユ病院療短Ⅱ２・欠３・未</t>
  </si>
  <si>
    <t>経予ユ病院療短Ⅱ２・夜減・欠３・未</t>
  </si>
  <si>
    <t>経予ユ病院療短Ⅲ１・欠３・未</t>
  </si>
  <si>
    <t>経予ユ病院療短Ⅲ１・夜減・欠３・未</t>
  </si>
  <si>
    <t>経予ユ病院療短Ⅲ２・欠３・未</t>
  </si>
  <si>
    <t>経予ユ病院療短Ⅲ２・夜減・欠３・未</t>
  </si>
  <si>
    <t>経予ユ病院経短１・欠３</t>
  </si>
  <si>
    <t>経予ユ病院経短１・夜減・欠３</t>
  </si>
  <si>
    <t>経予ユ病院経短２・欠３</t>
  </si>
  <si>
    <t>経予ユ病院経短２・夜減・欠３</t>
  </si>
  <si>
    <t>経予ユ病院経短１・欠３・未</t>
  </si>
  <si>
    <t>経予ユ病院経短１・夜減・欠３・未</t>
  </si>
  <si>
    <t>経予ユ病院経短２・欠３・未</t>
  </si>
  <si>
    <t>経予ユ病院経短２・夜減・欠３・未</t>
  </si>
  <si>
    <t>経予ユ病院療短Ⅰ１・欠４</t>
  </si>
  <si>
    <t>経予ユ病院療短Ⅰ１・夜減・欠４</t>
  </si>
  <si>
    <t>経予ユ病院療短Ⅰ２・欠４</t>
  </si>
  <si>
    <t>経予ユ病院療短Ⅰ２・夜減・欠４</t>
  </si>
  <si>
    <t>経予ユ病院療短Ⅱ１・欠４</t>
  </si>
  <si>
    <t>経予ユ病院療短Ⅱ１・夜減・欠４</t>
  </si>
  <si>
    <t>経予ユ病院療短Ⅱ２・欠４</t>
  </si>
  <si>
    <t>経予ユ病院療短Ⅱ２・夜減・欠４</t>
  </si>
  <si>
    <t>経予ユ病院療短Ⅲ１・欠４</t>
  </si>
  <si>
    <t>経予ユ病院療短Ⅲ１・夜減・欠４</t>
  </si>
  <si>
    <t>経予ユ病院療短Ⅲ２・欠４</t>
  </si>
  <si>
    <t>経予ユ病院療短Ⅲ２・夜減・欠４</t>
  </si>
  <si>
    <t>経予ユ病院療短Ⅰ１・欠４・未</t>
  </si>
  <si>
    <t>経予ユ病院療短Ⅰ１・夜減・欠４・未</t>
  </si>
  <si>
    <t>経予ユ病院療短Ⅰ２・欠４・未</t>
  </si>
  <si>
    <t>経予ユ病院療短Ⅰ２・夜減・欠４・未</t>
  </si>
  <si>
    <t>経予ユ病院療短Ⅱ１・欠４・未</t>
  </si>
  <si>
    <t>経予ユ病院療短Ⅱ１・夜減・欠４・未</t>
  </si>
  <si>
    <t>経予ユ病院療短Ⅱ２・欠４・未</t>
  </si>
  <si>
    <t>経予ユ病院療短Ⅱ２・夜減・欠４・未</t>
  </si>
  <si>
    <t>経予ユ病院療短Ⅲ１・欠４・未</t>
  </si>
  <si>
    <t>経予ユ病院療短Ⅲ１・夜減・欠４・未</t>
  </si>
  <si>
    <t>経予ユ病院療短Ⅲ２・欠４・未</t>
  </si>
  <si>
    <t>経予ユ病院療短Ⅲ２・夜減・欠４・未</t>
  </si>
  <si>
    <t>経予ユ病院経短１・欠４</t>
  </si>
  <si>
    <t>経予ユ病院経短１・夜減・欠４</t>
  </si>
  <si>
    <t>経予ユ病院経短２・欠４</t>
  </si>
  <si>
    <t>経予ユ病院経短２・夜減・欠４</t>
  </si>
  <si>
    <t>経予ユ病院経短１・欠４・未</t>
  </si>
  <si>
    <t>経予ユ病院経短１・夜減・欠４・未</t>
  </si>
  <si>
    <t>経予ユ病院経短２・欠４・未</t>
  </si>
  <si>
    <t>経予ユ病院経短２・夜減・欠４・未</t>
  </si>
  <si>
    <t>経予ユ病院療短Ⅰ１・欠５</t>
  </si>
  <si>
    <t>経予ユ病院療短Ⅰ１・夜減・欠５</t>
  </si>
  <si>
    <t>経予ユ病院療短Ⅰ２・欠５</t>
  </si>
  <si>
    <t>経予ユ病院療短Ⅰ２・夜減・欠５</t>
  </si>
  <si>
    <t>経予ユ病院療短Ⅱ１・欠５</t>
  </si>
  <si>
    <t>経予ユ病院療短Ⅱ１・夜減・欠５</t>
  </si>
  <si>
    <t>経予ユ病院療短Ⅱ２・欠５</t>
  </si>
  <si>
    <t>経予ユ病院療短Ⅱ２・夜減・欠５</t>
  </si>
  <si>
    <t>経予ユ病院療短Ⅲ１・欠５</t>
  </si>
  <si>
    <t>経予ユ病院療短Ⅲ１・夜減・欠５</t>
  </si>
  <si>
    <t>経予ユ病院療短Ⅲ２・欠５</t>
  </si>
  <si>
    <t>経予ユ病院療短Ⅲ２・夜減・欠５</t>
  </si>
  <si>
    <t>経予ユ病院療短Ⅰ１・欠５・未</t>
  </si>
  <si>
    <t>経予ユ病院療短Ⅰ１・夜減・欠５・未</t>
  </si>
  <si>
    <t>経予ユ病院療短Ⅰ２・欠５・未</t>
  </si>
  <si>
    <t>経予ユ病院療短Ⅰ２・夜減・欠５・未</t>
  </si>
  <si>
    <t>経予ユ病院療短Ⅱ１・欠５・未</t>
  </si>
  <si>
    <t>経予ユ病院療短Ⅱ１・夜減・欠５・未</t>
  </si>
  <si>
    <t>経予ユ病院療短Ⅱ２・欠５・未</t>
  </si>
  <si>
    <t>経予ユ病院療短Ⅱ２・夜減・欠５・未</t>
  </si>
  <si>
    <t>経予ユ病院療短Ⅲ１・欠５・未</t>
  </si>
  <si>
    <t>経予ユ病院療短Ⅲ１・夜減・欠５・未</t>
  </si>
  <si>
    <t>経予ユ病院療短Ⅲ２・欠５・未</t>
  </si>
  <si>
    <t>経予ユ病院療短Ⅲ２・夜減・欠５・未</t>
  </si>
  <si>
    <t>経予ユ病院経短１・欠５</t>
  </si>
  <si>
    <t>経予ユ病院経短１・夜減・欠５</t>
  </si>
  <si>
    <t>経予ユ病院経短２・欠５</t>
  </si>
  <si>
    <t>経予ユ病院経短２・夜減・欠５</t>
  </si>
  <si>
    <t>経予ユ病院経短１・欠５・未</t>
  </si>
  <si>
    <t>経予ユ病院経短１・夜減・欠５・未</t>
  </si>
  <si>
    <t>経予ユ病院経短２・欠５・未</t>
  </si>
  <si>
    <t>経予ユ病院経短２・夜減・欠５・未</t>
  </si>
  <si>
    <t>経予ユ診療所短期Ⅰ１</t>
  </si>
  <si>
    <t>経予ユ診療所短期Ⅰ２</t>
  </si>
  <si>
    <t>経予ユ診療所短期Ⅱ１</t>
  </si>
  <si>
    <t>経予ユ診療所短期Ⅱ２</t>
  </si>
  <si>
    <t>経予ユ診療所短期Ⅲ１</t>
  </si>
  <si>
    <t>経予ユ診療所短期Ⅲ２</t>
  </si>
  <si>
    <t>経予ユ診療所短期Ⅰ１・未</t>
  </si>
  <si>
    <t>経予ユ診療所短期Ⅰ２・未</t>
  </si>
  <si>
    <t>経予ユ診療所短期Ⅱ１・未</t>
  </si>
  <si>
    <t>経予ユ診療所短期Ⅱ２・未</t>
  </si>
  <si>
    <t>経予ユ診療所短期Ⅲ１・未</t>
  </si>
  <si>
    <t>経予ユ診療所短期Ⅲ２・未</t>
  </si>
  <si>
    <t>経予ユ診療所短期Ⅰ１・定超</t>
  </si>
  <si>
    <t>経予ユ診療所短期Ⅰ２・定超</t>
  </si>
  <si>
    <t>経予ユ診療所短期Ⅱ１・定超</t>
  </si>
  <si>
    <t>経予ユ診療所短期Ⅱ２・定超</t>
  </si>
  <si>
    <t>経予ユ診療所短期Ⅲ１・定超</t>
  </si>
  <si>
    <t>経予ユ診療所短期Ⅲ２・定超</t>
  </si>
  <si>
    <t>経予ユ診療所短期Ⅰ１・定超・未</t>
  </si>
  <si>
    <t>経予ユ診療所短期Ⅰ２・定超・未</t>
  </si>
  <si>
    <t>経予ユ診療所短期Ⅱ１・定超・未</t>
  </si>
  <si>
    <t>経予ユ診療所短期Ⅱ２・定超・未</t>
  </si>
  <si>
    <t>経予ユ診療所短期Ⅲ１・定超・未</t>
  </si>
  <si>
    <t>経予ユ診療所短期Ⅲ２・定超・未</t>
  </si>
  <si>
    <t>予防ユ型Ⅰ型医療院短期Ⅰ１</t>
  </si>
  <si>
    <t>予防ユ型Ⅰ型医療院短期Ⅰ１・夜減</t>
  </si>
  <si>
    <t>予防ユ型Ⅰ型医療院短期Ⅰ２</t>
  </si>
  <si>
    <t>予防ユ型Ⅰ型医療院短期Ⅰ２・夜減</t>
  </si>
  <si>
    <t>経予防ユ型Ⅰ型医療院短期Ⅰ１</t>
  </si>
  <si>
    <t>経予防ユ型Ⅰ型医療院短期Ⅰ１・夜減</t>
  </si>
  <si>
    <t>経予防ユ型Ⅰ型医療院短期Ⅰ２</t>
  </si>
  <si>
    <t>経予防ユ型Ⅰ型医療院短期Ⅰ２・夜減</t>
  </si>
  <si>
    <t>経予防ユ型Ⅰ型医療院短期Ⅱ１</t>
  </si>
  <si>
    <t>経予防ユ型Ⅰ型医療院短期Ⅱ１・夜減</t>
  </si>
  <si>
    <t>経予防ユ型Ⅰ型医療院短期Ⅱ２</t>
  </si>
  <si>
    <t>経予防ユ型Ⅰ型医療院短期Ⅱ２・夜減</t>
  </si>
  <si>
    <t>経予防ユ型Ⅰ型医療院短期Ⅰ１・未</t>
  </si>
  <si>
    <t>経予防ユ型Ⅰ型医療院短期Ⅰ１・夜減・未</t>
  </si>
  <si>
    <t>経予防ユ型Ⅰ型医療院短期Ⅰ２・未</t>
  </si>
  <si>
    <t>経予防ユ型Ⅰ型医療院短期Ⅰ２・夜減・未</t>
  </si>
  <si>
    <t>経予防ユ型Ⅰ型医療院短期Ⅱ１・未</t>
  </si>
  <si>
    <t>経予防ユ型Ⅰ型医療院短期Ⅱ１・夜減・未</t>
  </si>
  <si>
    <t>経予防ユ型Ⅰ型医療院短期Ⅱ２・未</t>
  </si>
  <si>
    <t>経予防ユ型Ⅰ型医療院短期Ⅱ２・夜減・未</t>
  </si>
  <si>
    <t>予防ユ型Ⅱ型医療院短期１</t>
  </si>
  <si>
    <t>予防ユ型Ⅱ型医療院短期１・夜減</t>
  </si>
  <si>
    <t>予防ユ型Ⅱ型医療院短期２</t>
  </si>
  <si>
    <t>予防ユ型Ⅱ型医療院短期２・夜減</t>
  </si>
  <si>
    <t>経予防ユ型Ⅱ型医療院短期１</t>
  </si>
  <si>
    <t>経予防ユ型Ⅱ型医療院短期１・夜減</t>
  </si>
  <si>
    <t>経予防ユ型Ⅱ型医療院短期２</t>
  </si>
  <si>
    <t>経予防ユ型Ⅱ型医療院短期２・夜減</t>
  </si>
  <si>
    <t>経予防ユ型Ⅱ型医療院短期１・未</t>
  </si>
  <si>
    <t>経予防ユ型Ⅱ型医療院短期１・夜減・未</t>
  </si>
  <si>
    <t>経予防ユ型Ⅱ型医療院短期２・未</t>
  </si>
  <si>
    <t>経予防ユ型Ⅱ型医療院短期２・夜減・未</t>
  </si>
  <si>
    <t>予防ユ型Ⅰ型特別医療院短期１</t>
  </si>
  <si>
    <t>予防ユ型Ⅰ型特別医療院短期１・夜減</t>
  </si>
  <si>
    <t>予防ユ型Ⅰ型特別医療院短期２</t>
  </si>
  <si>
    <t>予防ユ型Ⅰ型特別医療院短期２・夜減</t>
  </si>
  <si>
    <t>経予防ユ型Ⅰ型特別医療院短期１</t>
  </si>
  <si>
    <t>経予防ユ型Ⅰ型特別医療院短期１・夜減</t>
  </si>
  <si>
    <t>経予防ユ型Ⅰ型特別医療院短期２</t>
  </si>
  <si>
    <t>経予防ユ型Ⅰ型特別医療院短期２・夜減</t>
  </si>
  <si>
    <t>経予防ユ型Ⅱ型特別医療院短期１</t>
  </si>
  <si>
    <t>経予防ユ型Ⅱ型特別医療院短期１・夜減</t>
  </si>
  <si>
    <t>経予防ユ型Ⅱ型特別医療院短期２</t>
  </si>
  <si>
    <t>経予防ユ型Ⅱ型特別医療院短期２・夜減</t>
  </si>
  <si>
    <t>経予防ユ型Ⅰ型特別医療院短期１・未</t>
  </si>
  <si>
    <t>経予防ユ型Ⅰ型特別医療院短期１・夜減・未</t>
  </si>
  <si>
    <t>経予防ユ型Ⅰ型特別医療院短期２・未</t>
  </si>
  <si>
    <t>経予防ユ型Ⅰ型特別医療院短期２・夜減・未</t>
  </si>
  <si>
    <t>経予防ユ型Ⅱ型特別医療院短期１・未</t>
  </si>
  <si>
    <t>経予防ユ型Ⅱ型特別医療院短期１・夜減・未</t>
  </si>
  <si>
    <t>経予防ユ型Ⅱ型特別医療院短期２・未</t>
  </si>
  <si>
    <t>経予防ユ型Ⅱ型特別医療院短期２・夜減・未</t>
  </si>
  <si>
    <t>経予防ユ型Ⅰ型医療院短期Ⅰ１・定超</t>
  </si>
  <si>
    <t>経予防ユ型Ⅰ型医療院短期Ⅰ１・夜減・定超</t>
  </si>
  <si>
    <t>経予防ユ型Ⅰ型医療院短期Ⅰ２・定超</t>
  </si>
  <si>
    <t>経予防ユ型Ⅰ型医療院短期Ⅰ２・夜減・定超</t>
  </si>
  <si>
    <t>経予防ユ型Ⅰ型医療院短期Ⅱ１・定超</t>
  </si>
  <si>
    <t>経予防ユ型Ⅰ型医療院短期Ⅱ１・夜減・定超</t>
  </si>
  <si>
    <t>経予防ユ型Ⅰ型医療院短期Ⅱ２・定超</t>
  </si>
  <si>
    <t>経予防ユ型Ⅰ型医療院短期Ⅱ２・夜減・定超</t>
  </si>
  <si>
    <t>経予防ユ型Ⅰ型医療院短期Ⅰ１・定超・未</t>
  </si>
  <si>
    <t>経予防ユ型Ⅰ型医療院短期Ⅰ１・夜減・定超・未</t>
  </si>
  <si>
    <t>経予防ユ型Ⅰ型医療院短期Ⅰ２・定超・未</t>
  </si>
  <si>
    <t>経予防ユ型Ⅰ型医療院短期Ⅰ２・夜減・定超・未</t>
  </si>
  <si>
    <t>経予防ユ型Ⅰ型医療院短期Ⅱ１・定超・未</t>
  </si>
  <si>
    <t>経予防ユ型Ⅰ型医療院短期Ⅱ１・夜減・定超・未</t>
  </si>
  <si>
    <t>経予防ユ型Ⅰ型医療院短期Ⅱ２・定超・未</t>
  </si>
  <si>
    <t>経予防ユ型Ⅰ型医療院短期Ⅱ２・夜減・定超・未</t>
  </si>
  <si>
    <t>経予防ユ型Ⅱ型医療院短期１・定超</t>
  </si>
  <si>
    <t>経予防ユ型Ⅱ型医療院短期１・夜減・定超</t>
  </si>
  <si>
    <t>経予防ユ型Ⅱ型医療院短期２・定超</t>
  </si>
  <si>
    <t>経予防ユ型Ⅱ型医療院短期２・夜減・定超</t>
  </si>
  <si>
    <t>経予防ユ型Ⅱ型医療院短期１・定超・未</t>
  </si>
  <si>
    <t>経予防ユ型Ⅱ型医療院短期１・夜減・定超・未</t>
  </si>
  <si>
    <t>経予防ユ型Ⅱ型医療院短期２・定超・未</t>
  </si>
  <si>
    <t>経予防ユ型Ⅱ型医療院短期２・夜減・定超・未</t>
  </si>
  <si>
    <t>経予防ユ型Ⅰ型特別医療院短期１・定超</t>
  </si>
  <si>
    <t>経予防ユ型Ⅰ型特別医療院短期１・夜減・定超</t>
  </si>
  <si>
    <t>経予防ユ型Ⅰ型特別医療院短期２・定超</t>
  </si>
  <si>
    <t>経予防ユ型Ⅰ型特別医療院短期２・夜減・定超</t>
  </si>
  <si>
    <t>経予防ユ型Ⅱ型特別医療院短期１・定超</t>
  </si>
  <si>
    <t>経予防ユ型Ⅱ型特別医療院短期１・夜減・定超</t>
  </si>
  <si>
    <t>経予防ユ型Ⅱ型特別医療院短期２・定超</t>
  </si>
  <si>
    <t>経予防ユ型Ⅱ型特別医療院短期２・夜減・定超</t>
  </si>
  <si>
    <t>経予防ユ型Ⅰ型特別医療院短期１・定超・未</t>
  </si>
  <si>
    <t>経予防ユ型Ⅰ型特別医療院短期１・夜減・定超・未</t>
  </si>
  <si>
    <t>経予防ユ型Ⅰ型特別医療院短期２・定超・未</t>
  </si>
  <si>
    <t>経予防ユ型Ⅰ型特別医療院短期２・夜減・定超・未</t>
  </si>
  <si>
    <t>経予防ユ型Ⅱ型特別医療院短期１・定超・未</t>
  </si>
  <si>
    <t>経予防ユ型Ⅱ型特別医療院短期１・夜減・定超・未</t>
  </si>
  <si>
    <t>経予防ユ型Ⅱ型特別医療院短期２・定超・未</t>
  </si>
  <si>
    <t>経予防ユ型Ⅱ型特別医療院短期２・夜減・定超・未</t>
  </si>
  <si>
    <t>経予防ユ型Ⅰ型医療院短期Ⅰ１・欠１</t>
  </si>
  <si>
    <t>経予防ユ型Ⅰ型医療院短期Ⅰ１・夜減・欠１</t>
  </si>
  <si>
    <t>経予防ユ型Ⅰ型医療院短期Ⅰ２・欠１</t>
  </si>
  <si>
    <t>経予防ユ型Ⅰ型医療院短期Ⅰ２・夜減・欠１</t>
  </si>
  <si>
    <t>経予防ユ型Ⅰ型医療院短期Ⅱ１・欠１</t>
  </si>
  <si>
    <t>経予防ユ型Ⅰ型医療院短期Ⅱ１・夜減・欠１</t>
  </si>
  <si>
    <t>経予防ユ型Ⅰ型医療院短期Ⅱ２・欠１</t>
  </si>
  <si>
    <t>経予防ユ型Ⅰ型医療院短期Ⅱ２・夜減・欠１</t>
  </si>
  <si>
    <t>経予防ユ型Ⅰ型医療院短期Ⅰ１・欠１・未</t>
  </si>
  <si>
    <t>経予防ユ型Ⅰ型医療院短期Ⅰ１・夜減・欠１・未</t>
  </si>
  <si>
    <t>経予防ユ型Ⅰ型医療院短期Ⅰ２・欠１・未</t>
  </si>
  <si>
    <t>経予防ユ型Ⅰ型医療院短期Ⅰ２・夜減・欠１・未</t>
  </si>
  <si>
    <t>経予防ユ型Ⅰ型医療院短期Ⅱ１・欠１・未</t>
  </si>
  <si>
    <t>経予防ユ型Ⅰ型医療院短期Ⅱ１・夜減・欠１・未</t>
  </si>
  <si>
    <t>経予防ユ型Ⅰ型医療院短期Ⅱ２・欠１・未</t>
  </si>
  <si>
    <t>経予防ユ型Ⅰ型医療院短期Ⅱ２・夜減・欠１・未</t>
  </si>
  <si>
    <t>経予防ユ型Ⅱ型医療院短期１・欠１</t>
  </si>
  <si>
    <t>経予防ユ型Ⅱ型医療院短期１・夜減・欠１</t>
  </si>
  <si>
    <t>経予防ユ型Ⅱ型医療院短期２・欠１</t>
  </si>
  <si>
    <t>経予防ユ型Ⅱ型医療院短期２・夜減・欠１</t>
  </si>
  <si>
    <t>経予防ユ型Ⅱ型医療院短期１・欠１・未</t>
  </si>
  <si>
    <t>経予防ユ型Ⅱ型医療院短期１・夜減・欠１・未</t>
  </si>
  <si>
    <t>経予防ユ型Ⅱ型医療院短期２・欠１・未</t>
  </si>
  <si>
    <t>経予防ユ型Ⅱ型医療院短期２・夜減・欠１・未</t>
  </si>
  <si>
    <t>経予防ユ型Ⅰ型特別医療院短期１・欠１</t>
  </si>
  <si>
    <t>経予防ユ型Ⅰ型特別医療院短期１・夜減・欠１</t>
  </si>
  <si>
    <t>経予防ユ型Ⅰ型特別医療院短期２・欠１</t>
  </si>
  <si>
    <t>経予防ユ型Ⅰ型特別医療院短期２・夜減・欠１</t>
  </si>
  <si>
    <t>経予防ユ型Ⅱ型特別医療院短期１・欠１</t>
  </si>
  <si>
    <t>経予防ユ型Ⅱ型特別医療院短期１・夜減・欠１</t>
  </si>
  <si>
    <t>経予防ユ型Ⅱ型特別医療院短期２・欠１</t>
  </si>
  <si>
    <t>経予防ユ型Ⅱ型特別医療院短期２・夜減・欠１</t>
  </si>
  <si>
    <t>経予防ユ型Ⅰ型特別医療院短期１・欠１・未</t>
  </si>
  <si>
    <t>経予防ユ型Ⅰ型特別医療院短期１・夜減・欠１・未</t>
  </si>
  <si>
    <t>経予防ユ型Ⅰ型特別医療院短期２・欠１・未</t>
  </si>
  <si>
    <t>経予防ユ型Ⅰ型特別医療院短期２・夜減・欠１・未</t>
  </si>
  <si>
    <t>経予防ユ型Ⅱ型特別医療院短期１・欠１・未</t>
  </si>
  <si>
    <t>経予防ユ型Ⅱ型特別医療院短期１・夜減・欠１・未</t>
  </si>
  <si>
    <t>経予防ユ型Ⅱ型特別医療院短期２・欠１・未</t>
  </si>
  <si>
    <t>経予防ユ型Ⅱ型特別医療院短期２・夜減・欠１・未</t>
  </si>
  <si>
    <t>経予防ユ型Ⅰ型医療院短期Ⅱ１・欠３</t>
  </si>
  <si>
    <t>経予防ユ型Ⅰ型医療院短期Ⅱ１・夜減・欠３</t>
  </si>
  <si>
    <t>経予防ユ型Ⅰ型医療院短期Ⅱ２・欠３</t>
  </si>
  <si>
    <t>経予防ユ型Ⅰ型医療院短期Ⅱ２・夜減・欠３</t>
  </si>
  <si>
    <t>経予防ユ型Ⅰ型医療院短期Ⅱ１・欠３・未</t>
  </si>
  <si>
    <t>経予防ユ型Ⅰ型医療院短期Ⅱ１・夜減・欠３・未</t>
  </si>
  <si>
    <t>経予防ユ型Ⅰ型医療院短期Ⅱ２・欠３・未</t>
  </si>
  <si>
    <t>経予防ユ型Ⅰ型医療院短期Ⅱ２・夜減・欠３・未</t>
  </si>
  <si>
    <t>経予防ユ型Ⅰ型特別医療院短期１・欠３</t>
  </si>
  <si>
    <t>経予防ユ型Ⅰ型特別医療院短期１・夜減・欠３</t>
  </si>
  <si>
    <t>経予防ユ型Ⅰ型特別医療院短期２・欠３</t>
  </si>
  <si>
    <t>経予防ユ型Ⅰ型特別医療院短期２・夜減・欠３</t>
  </si>
  <si>
    <t>経予防ユ型Ⅰ型特別医療院短期１・欠３・未</t>
  </si>
  <si>
    <t>経予防ユ型Ⅰ型特別医療院短期１・夜減・欠３・未</t>
  </si>
  <si>
    <t>経予防ユ型Ⅰ型特別医療院短期２・欠３・未</t>
  </si>
  <si>
    <t>経予防ユ型Ⅰ型特別医療院短期２・夜減・欠３・未</t>
  </si>
  <si>
    <t>経予ユ病院療短Ⅰ１・定超</t>
  </si>
  <si>
    <t>経予ユ病院療短Ⅰ１・夜減・定超</t>
  </si>
  <si>
    <t>経予ユ病院療短Ⅰ２・定超</t>
  </si>
  <si>
    <t>経予ユ病院療短Ⅰ２・夜減・定超</t>
  </si>
  <si>
    <t>経予ユ病院療短Ⅱ１・定超</t>
  </si>
  <si>
    <t>経予ユ病院療短Ⅱ１・夜減・定超</t>
  </si>
  <si>
    <t>経予ユ病院療短Ⅱ２・定超</t>
  </si>
  <si>
    <t>経予ユ病院療短Ⅱ２・夜減・定超</t>
  </si>
  <si>
    <t>経予ユ病院療短Ⅲ１・定超</t>
  </si>
  <si>
    <t>経予ユ病院療短Ⅲ１・夜減・定超</t>
  </si>
  <si>
    <t>経予ユ病院療短Ⅲ２・定超</t>
  </si>
  <si>
    <t>経予ユ病院療短Ⅲ２・夜減・定超</t>
  </si>
  <si>
    <t>経予ユ病院療短Ⅰ１・定超・未</t>
  </si>
  <si>
    <t>経予ユ病院療短Ⅰ１・夜減・定超・未</t>
  </si>
  <si>
    <t>経予ユ病院療短Ⅰ２・定超・未</t>
  </si>
  <si>
    <t>経予ユ病院療短Ⅰ２・夜減・定超・未</t>
  </si>
  <si>
    <t>経予ユ病院療短Ⅱ１・定超・未</t>
  </si>
  <si>
    <t>経予ユ病院療短Ⅱ１・夜減・定超・未</t>
  </si>
  <si>
    <t>経予ユ病院療短Ⅱ２・定超・未</t>
  </si>
  <si>
    <t>経予ユ病院療短Ⅱ２・夜減・定超・未</t>
  </si>
  <si>
    <t>経予ユ病院療短Ⅲ１・定超・未</t>
  </si>
  <si>
    <t>経予ユ病院療短Ⅲ１・夜減・定超・未</t>
  </si>
  <si>
    <t>経予ユ病院療短Ⅲ２・定超・未</t>
  </si>
  <si>
    <t>経予ユ病院療短Ⅲ２・夜減・定超・未</t>
  </si>
  <si>
    <t>　生活機能向上連携加算（Ⅰ）（原則３月に１回を限度）</t>
    <rPh sb="15" eb="17">
      <t>ゲンソク</t>
    </rPh>
    <phoneticPr fontId="3"/>
  </si>
  <si>
    <t>生活機能向上連携加算（Ⅰ）（原則３月に１回を限度）</t>
    <rPh sb="14" eb="16">
      <t>ゲンソク</t>
    </rPh>
    <phoneticPr fontId="3"/>
  </si>
  <si>
    <t>Ⅰ  介護予防サービスコード</t>
    <rPh sb="3" eb="5">
      <t>カイゴ</t>
    </rPh>
    <rPh sb="5" eb="7">
      <t>ヨボウ</t>
    </rPh>
    <phoneticPr fontId="3"/>
  </si>
  <si>
    <t>×</t>
    <phoneticPr fontId="3"/>
  </si>
  <si>
    <t>介護予防支援Ⅰ</t>
    <rPh sb="0" eb="2">
      <t>カイゴ</t>
    </rPh>
    <rPh sb="2" eb="4">
      <t>ヨボウ</t>
    </rPh>
    <rPh sb="4" eb="6">
      <t>シエン</t>
    </rPh>
    <phoneticPr fontId="3"/>
  </si>
  <si>
    <t>介護予防支援Ⅱ</t>
    <phoneticPr fontId="3"/>
  </si>
  <si>
    <t>予通リハ一体的サービス提供加算</t>
    <rPh sb="4" eb="7">
      <t>イッタイテキ</t>
    </rPh>
    <phoneticPr fontId="3"/>
  </si>
  <si>
    <t>単位加算</t>
    <phoneticPr fontId="3"/>
  </si>
  <si>
    <t>イ介護予防短期入所生活介護費</t>
    <rPh sb="1" eb="5">
      <t>カイゴヨボウ</t>
    </rPh>
    <rPh sb="5" eb="7">
      <t>タンキ</t>
    </rPh>
    <rPh sb="7" eb="9">
      <t>ニュウショ</t>
    </rPh>
    <rPh sb="9" eb="11">
      <t>セイカツ</t>
    </rPh>
    <rPh sb="11" eb="13">
      <t>カイゴ</t>
    </rPh>
    <rPh sb="13" eb="14">
      <t>ヒ</t>
    </rPh>
    <phoneticPr fontId="3"/>
  </si>
  <si>
    <t>（一）単独型介護予防短期入所生活介護費(Ⅰ)</t>
    <rPh sb="1" eb="2">
      <t>1</t>
    </rPh>
    <phoneticPr fontId="3"/>
  </si>
  <si>
    <t>（二）単独型介護予防短期入所生活介護費(Ⅱ)</t>
    <rPh sb="1" eb="2">
      <t>2</t>
    </rPh>
    <phoneticPr fontId="3"/>
  </si>
  <si>
    <t>ロユニット型介護予防短期入所生活介護費</t>
    <rPh sb="5" eb="6">
      <t>カタ</t>
    </rPh>
    <rPh sb="6" eb="10">
      <t>カイゴヨボウ</t>
    </rPh>
    <rPh sb="10" eb="12">
      <t>タンキ</t>
    </rPh>
    <rPh sb="12" eb="14">
      <t>ニュウショ</t>
    </rPh>
    <rPh sb="14" eb="16">
      <t>セイカツ</t>
    </rPh>
    <rPh sb="16" eb="18">
      <t>カイゴ</t>
    </rPh>
    <rPh sb="18" eb="19">
      <t>ヒ</t>
    </rPh>
    <phoneticPr fontId="3"/>
  </si>
  <si>
    <t>（一）併設型介護予防短期入所生活介護費(Ⅰ)</t>
    <rPh sb="1" eb="2">
      <t>1</t>
    </rPh>
    <phoneticPr fontId="3"/>
  </si>
  <si>
    <t>（二）併設型介護予防短期入所生活介護費(Ⅱ)</t>
    <rPh sb="1" eb="2">
      <t>2</t>
    </rPh>
    <phoneticPr fontId="3"/>
  </si>
  <si>
    <t>（一）単独型ユニット型介護予防短期入所生活介護費</t>
    <rPh sb="1" eb="2">
      <t>1</t>
    </rPh>
    <phoneticPr fontId="3"/>
  </si>
  <si>
    <t>（二）経過的単独型ユニット型介護予防短期入所生活介護費</t>
    <rPh sb="1" eb="2">
      <t>2</t>
    </rPh>
    <phoneticPr fontId="3"/>
  </si>
  <si>
    <t>（一）併設型ユニット型介護予防短期入所生活介護費</t>
    <rPh sb="1" eb="2">
      <t>1</t>
    </rPh>
    <phoneticPr fontId="3"/>
  </si>
  <si>
    <t>（二）経過的併設型ユニット型介護予防短期入所生活介護費</t>
    <rPh sb="1" eb="2">
      <t>2</t>
    </rPh>
    <phoneticPr fontId="3"/>
  </si>
  <si>
    <t>予防通所リハ退院時共同指導加算</t>
    <rPh sb="0" eb="2">
      <t>ヨボウ</t>
    </rPh>
    <rPh sb="6" eb="11">
      <t>タイインジキョウドウ</t>
    </rPh>
    <rPh sb="11" eb="15">
      <t>シドウカサン</t>
    </rPh>
    <phoneticPr fontId="3"/>
  </si>
  <si>
    <t>退院時共同指導加算（退院時1回を限度）</t>
    <rPh sb="0" eb="9">
      <t>タイインジキョウドウシドウカサン</t>
    </rPh>
    <rPh sb="10" eb="13">
      <t>タイインジ</t>
    </rPh>
    <rPh sb="14" eb="15">
      <t>カイ</t>
    </rPh>
    <rPh sb="16" eb="18">
      <t>ゲンド</t>
    </rPh>
    <phoneticPr fontId="3"/>
  </si>
  <si>
    <t>１回につき</t>
  </si>
  <si>
    <t>予防訪問リハ退院時共同指導加算</t>
    <rPh sb="0" eb="4">
      <t>ヨボウホウモン</t>
    </rPh>
    <rPh sb="6" eb="11">
      <t>タイインジキョウドウ</t>
    </rPh>
    <rPh sb="11" eb="15">
      <t>シドウカサン</t>
    </rPh>
    <phoneticPr fontId="3"/>
  </si>
  <si>
    <t>業務継続計画未策定減算</t>
  </si>
  <si>
    <t>予防訪問看護口腔連携強化加算</t>
    <rPh sb="0" eb="2">
      <t>ヨボウ</t>
    </rPh>
    <rPh sb="2" eb="4">
      <t>ホウモン</t>
    </rPh>
    <rPh sb="4" eb="6">
      <t>カンゴ</t>
    </rPh>
    <rPh sb="6" eb="10">
      <t>コウクウレンケイ</t>
    </rPh>
    <rPh sb="10" eb="14">
      <t>キョウカカサン</t>
    </rPh>
    <phoneticPr fontId="3"/>
  </si>
  <si>
    <t>予防訪問リハ口腔連携強化加算</t>
    <rPh sb="0" eb="2">
      <t>ヨボウ</t>
    </rPh>
    <rPh sb="2" eb="4">
      <t>ホウモン</t>
    </rPh>
    <rPh sb="6" eb="10">
      <t>コウクウレンケイ</t>
    </rPh>
    <rPh sb="10" eb="14">
      <t>キョウカカサン</t>
    </rPh>
    <phoneticPr fontId="3"/>
  </si>
  <si>
    <t>予短期生活口腔連携強化加算</t>
    <rPh sb="0" eb="1">
      <t>ヨ</t>
    </rPh>
    <rPh sb="1" eb="5">
      <t>タンキセイカツ</t>
    </rPh>
    <rPh sb="5" eb="9">
      <t>コウクウレンケイ</t>
    </rPh>
    <rPh sb="9" eb="13">
      <t>キョウカカサン</t>
    </rPh>
    <phoneticPr fontId="3"/>
  </si>
  <si>
    <t>予病院療短夜間勤務等看護加算Ⅳ</t>
    <phoneticPr fontId="3"/>
  </si>
  <si>
    <t>予病院療短口腔連携強化加算</t>
    <rPh sb="5" eb="9">
      <t>コウクウレンケイ</t>
    </rPh>
    <rPh sb="9" eb="13">
      <t>キョウカカサン</t>
    </rPh>
    <phoneticPr fontId="3"/>
  </si>
  <si>
    <t>予診療所短期口腔連携強化加算</t>
    <rPh sb="1" eb="4">
      <t>シンリョウジョ</t>
    </rPh>
    <rPh sb="4" eb="6">
      <t>タンキ</t>
    </rPh>
    <rPh sb="6" eb="10">
      <t>コウクウレンケイ</t>
    </rPh>
    <rPh sb="10" eb="14">
      <t>キョウカカサン</t>
    </rPh>
    <phoneticPr fontId="3"/>
  </si>
  <si>
    <t>予防医療院短期口腔連携強化加算</t>
    <rPh sb="0" eb="2">
      <t>ヨボウ</t>
    </rPh>
    <rPh sb="2" eb="4">
      <t>イリョウ</t>
    </rPh>
    <rPh sb="4" eb="5">
      <t>イン</t>
    </rPh>
    <rPh sb="5" eb="7">
      <t>タンキ</t>
    </rPh>
    <rPh sb="7" eb="11">
      <t>コウクウレンケイ</t>
    </rPh>
    <rPh sb="11" eb="15">
      <t>キョウカカサン</t>
    </rPh>
    <phoneticPr fontId="3"/>
  </si>
  <si>
    <t>予防訪問入浴処遇改善加算Ⅳ</t>
    <rPh sb="0" eb="6">
      <t>ヨボウホウモンニュウヨク</t>
    </rPh>
    <rPh sb="6" eb="8">
      <t>ショグウ</t>
    </rPh>
    <rPh sb="8" eb="10">
      <t>カイゼン</t>
    </rPh>
    <rPh sb="10" eb="12">
      <t>カサン</t>
    </rPh>
    <phoneticPr fontId="3"/>
  </si>
  <si>
    <t>予防通所リハ処遇改善加算Ⅳ</t>
    <phoneticPr fontId="3"/>
  </si>
  <si>
    <t>予短期生活処遇改善加算Ⅳ</t>
  </si>
  <si>
    <t>予短期生活生産性向上推進体制加算Ⅰ</t>
    <rPh sb="0" eb="5">
      <t>ヨタンキセイカツ</t>
    </rPh>
    <phoneticPr fontId="3"/>
  </si>
  <si>
    <t>予短期生活生産性向上推進体制加算Ⅱ</t>
    <rPh sb="0" eb="5">
      <t>ヨタンキセイカツ</t>
    </rPh>
    <phoneticPr fontId="3"/>
  </si>
  <si>
    <t>予老短口腔連携強化加算</t>
    <rPh sb="0" eb="1">
      <t>ヨ</t>
    </rPh>
    <rPh sb="1" eb="2">
      <t>ロウ</t>
    </rPh>
    <rPh sb="2" eb="3">
      <t>タン</t>
    </rPh>
    <rPh sb="3" eb="7">
      <t>コウクウレンケイ</t>
    </rPh>
    <rPh sb="7" eb="11">
      <t>キョウカカサン</t>
    </rPh>
    <phoneticPr fontId="3"/>
  </si>
  <si>
    <t>予老短処遇改善加算Ⅳ</t>
    <rPh sb="3" eb="5">
      <t>ショグウ</t>
    </rPh>
    <rPh sb="5" eb="7">
      <t>カイゼン</t>
    </rPh>
    <rPh sb="7" eb="9">
      <t>カサン</t>
    </rPh>
    <phoneticPr fontId="3"/>
  </si>
  <si>
    <t>（一）　生産性向上推進体制加算（Ⅰ）</t>
    <rPh sb="1" eb="2">
      <t>イチ</t>
    </rPh>
    <phoneticPr fontId="3"/>
  </si>
  <si>
    <t>予老短生産性向上推進体制加算Ⅰ</t>
    <rPh sb="0" eb="1">
      <t>ヨ</t>
    </rPh>
    <rPh sb="1" eb="2">
      <t>ロウ</t>
    </rPh>
    <rPh sb="2" eb="3">
      <t>タン</t>
    </rPh>
    <rPh sb="3" eb="5">
      <t>セイサン</t>
    </rPh>
    <phoneticPr fontId="3"/>
  </si>
  <si>
    <t>予老短生産性向上推進体制加算Ⅱ</t>
    <rPh sb="0" eb="1">
      <t>ヨ</t>
    </rPh>
    <rPh sb="1" eb="2">
      <t>ロウ</t>
    </rPh>
    <rPh sb="2" eb="3">
      <t>タン</t>
    </rPh>
    <rPh sb="3" eb="5">
      <t>セイサン</t>
    </rPh>
    <phoneticPr fontId="3"/>
  </si>
  <si>
    <t>予病院療短処遇改善加算Ⅳ</t>
    <rPh sb="5" eb="7">
      <t>ショグウ</t>
    </rPh>
    <rPh sb="7" eb="9">
      <t>カイゼン</t>
    </rPh>
    <rPh sb="9" eb="11">
      <t>カサン</t>
    </rPh>
    <phoneticPr fontId="3"/>
  </si>
  <si>
    <t>予病院療短生産性向上推進体制加算Ⅰ</t>
    <rPh sb="0" eb="1">
      <t>ヨ</t>
    </rPh>
    <rPh sb="1" eb="3">
      <t>ビョウイン</t>
    </rPh>
    <rPh sb="3" eb="4">
      <t>リョウ</t>
    </rPh>
    <rPh sb="4" eb="5">
      <t>タン</t>
    </rPh>
    <rPh sb="5" eb="7">
      <t>セイサン</t>
    </rPh>
    <phoneticPr fontId="3"/>
  </si>
  <si>
    <t>予病院療短生産性向上推進体制加算Ⅱ</t>
    <rPh sb="0" eb="1">
      <t>ヨ</t>
    </rPh>
    <rPh sb="1" eb="3">
      <t>ビョウイン</t>
    </rPh>
    <rPh sb="3" eb="4">
      <t>リョウ</t>
    </rPh>
    <rPh sb="4" eb="5">
      <t>タン</t>
    </rPh>
    <rPh sb="5" eb="7">
      <t>セイサン</t>
    </rPh>
    <phoneticPr fontId="3"/>
  </si>
  <si>
    <t>予診療所短期生産性向上推進体制加算Ⅰ</t>
    <rPh sb="0" eb="1">
      <t>ヨ</t>
    </rPh>
    <rPh sb="1" eb="4">
      <t>シンリョウジョ</t>
    </rPh>
    <rPh sb="4" eb="6">
      <t>タンキ</t>
    </rPh>
    <rPh sb="6" eb="8">
      <t>セイサン</t>
    </rPh>
    <phoneticPr fontId="3"/>
  </si>
  <si>
    <t>予診療所短期生産性向上推進体制加算Ⅱ</t>
    <rPh sb="0" eb="1">
      <t>ヨ</t>
    </rPh>
    <rPh sb="1" eb="4">
      <t>シンリョウジョ</t>
    </rPh>
    <rPh sb="4" eb="6">
      <t>タンキ</t>
    </rPh>
    <rPh sb="6" eb="8">
      <t>セイサン</t>
    </rPh>
    <phoneticPr fontId="3"/>
  </si>
  <si>
    <t>予防医療院短期処遇改善加算Ⅳ</t>
    <rPh sb="7" eb="9">
      <t>ショグウ</t>
    </rPh>
    <rPh sb="9" eb="11">
      <t>カイゼン</t>
    </rPh>
    <rPh sb="11" eb="13">
      <t>カサン</t>
    </rPh>
    <phoneticPr fontId="3"/>
  </si>
  <si>
    <t>予防医療院短期生産性向上推進体制加算Ⅰ</t>
    <rPh sb="0" eb="2">
      <t>ヨボウ</t>
    </rPh>
    <rPh sb="2" eb="4">
      <t>イリョウ</t>
    </rPh>
    <rPh sb="4" eb="5">
      <t>イン</t>
    </rPh>
    <rPh sb="5" eb="7">
      <t>タンキ</t>
    </rPh>
    <rPh sb="7" eb="9">
      <t>セイサン</t>
    </rPh>
    <phoneticPr fontId="3"/>
  </si>
  <si>
    <t>予防医療院短期生産性向上推進体制加算Ⅱ</t>
    <rPh sb="0" eb="2">
      <t>ヨボウ</t>
    </rPh>
    <rPh sb="2" eb="4">
      <t>イリョウ</t>
    </rPh>
    <rPh sb="4" eb="5">
      <t>イン</t>
    </rPh>
    <rPh sb="5" eb="7">
      <t>タンキ</t>
    </rPh>
    <rPh sb="7" eb="9">
      <t>セイサン</t>
    </rPh>
    <phoneticPr fontId="3"/>
  </si>
  <si>
    <t>予防特定施設処遇改善加算Ⅳ</t>
    <rPh sb="6" eb="8">
      <t>ショグウ</t>
    </rPh>
    <rPh sb="8" eb="10">
      <t>カイゼン</t>
    </rPh>
    <rPh sb="10" eb="12">
      <t>カサン</t>
    </rPh>
    <phoneticPr fontId="3"/>
  </si>
  <si>
    <t>予防特定施設生産性向上推進体制加算Ⅰ</t>
    <rPh sb="0" eb="2">
      <t>ヨボウ</t>
    </rPh>
    <rPh sb="2" eb="4">
      <t>トクテイ</t>
    </rPh>
    <rPh sb="4" eb="6">
      <t>シセツ</t>
    </rPh>
    <rPh sb="6" eb="8">
      <t>セイサン</t>
    </rPh>
    <phoneticPr fontId="3"/>
  </si>
  <si>
    <t>予防特定施設生産性向上推進体制加算Ⅱ</t>
    <rPh sb="0" eb="2">
      <t>ヨボウ</t>
    </rPh>
    <rPh sb="2" eb="4">
      <t>トクテイ</t>
    </rPh>
    <rPh sb="4" eb="6">
      <t>シセツ</t>
    </rPh>
    <rPh sb="6" eb="8">
      <t>セイサン</t>
    </rPh>
    <phoneticPr fontId="3"/>
  </si>
  <si>
    <t>高齢者虐待防止措置未実施減算</t>
  </si>
  <si>
    <t>1回限り</t>
    <rPh sb="1" eb="2">
      <t>カイ</t>
    </rPh>
    <rPh sb="2" eb="3">
      <t>カギ</t>
    </rPh>
    <phoneticPr fontId="3"/>
  </si>
  <si>
    <t>予防特定施設新興感染症等施設療養費</t>
    <rPh sb="0" eb="2">
      <t>ヨボウ</t>
    </rPh>
    <rPh sb="2" eb="4">
      <t>トクテイ</t>
    </rPh>
    <rPh sb="4" eb="6">
      <t>シセツ</t>
    </rPh>
    <rPh sb="6" eb="11">
      <t>シンコウカンセンショウ</t>
    </rPh>
    <rPh sb="11" eb="12">
      <t>トウ</t>
    </rPh>
    <rPh sb="12" eb="14">
      <t>シセツ</t>
    </rPh>
    <rPh sb="14" eb="17">
      <t>リョウヨウヒ</t>
    </rPh>
    <phoneticPr fontId="3"/>
  </si>
  <si>
    <t>単位</t>
    <phoneticPr fontId="3"/>
  </si>
  <si>
    <t>予防訪問看護初回加算Ⅰ</t>
    <phoneticPr fontId="3"/>
  </si>
  <si>
    <t>予防訪問看護初回加算Ⅱ</t>
    <phoneticPr fontId="3"/>
  </si>
  <si>
    <t>１日に２回を超える場合</t>
  </si>
  <si>
    <t>(1)生産性向上推進体制加算（Ⅰ）</t>
    <phoneticPr fontId="3"/>
  </si>
  <si>
    <t>(2)生産性向上推進体制加算（Ⅱ）</t>
    <phoneticPr fontId="3"/>
  </si>
  <si>
    <t>専門管理加算</t>
    <phoneticPr fontId="3"/>
  </si>
  <si>
    <t>月1回限度</t>
  </si>
  <si>
    <t>月1回限度</t>
    <phoneticPr fontId="3"/>
  </si>
  <si>
    <t>月1回限度</t>
    <rPh sb="0" eb="1">
      <t>ツキ</t>
    </rPh>
    <rPh sb="2" eb="3">
      <t>カイ</t>
    </rPh>
    <rPh sb="3" eb="5">
      <t>ゲンド</t>
    </rPh>
    <phoneticPr fontId="3"/>
  </si>
  <si>
    <t>月1回限度</t>
    <rPh sb="0" eb="1">
      <t>ツキ</t>
    </rPh>
    <rPh sb="2" eb="5">
      <t>カイゲンド</t>
    </rPh>
    <phoneticPr fontId="3"/>
  </si>
  <si>
    <t>(1)　初回加算（Ⅰ）</t>
    <rPh sb="4" eb="8">
      <t>ショカイカサン</t>
    </rPh>
    <phoneticPr fontId="3"/>
  </si>
  <si>
    <t>(2)　初回加算（Ⅱ）</t>
    <rPh sb="4" eb="8">
      <t>ショカイカサン</t>
    </rPh>
    <phoneticPr fontId="3"/>
  </si>
  <si>
    <t>緊急時訪問看護加算（Ⅰ）</t>
    <rPh sb="0" eb="3">
      <t>キンキュウジ</t>
    </rPh>
    <rPh sb="3" eb="5">
      <t>ホウモン</t>
    </rPh>
    <rPh sb="5" eb="7">
      <t>カンゴ</t>
    </rPh>
    <rPh sb="7" eb="9">
      <t>カサン</t>
    </rPh>
    <phoneticPr fontId="3"/>
  </si>
  <si>
    <t>緊急時訪問看護加算（Ⅱ）</t>
    <rPh sb="0" eb="3">
      <t>キンキュウジ</t>
    </rPh>
    <rPh sb="3" eb="5">
      <t>ホウモン</t>
    </rPh>
    <rPh sb="5" eb="7">
      <t>カンゴ</t>
    </rPh>
    <rPh sb="7" eb="9">
      <t>カサン</t>
    </rPh>
    <phoneticPr fontId="3"/>
  </si>
  <si>
    <t>事業所の医師がリハビリテーション計画の作成に係る診療を行わなかった場合</t>
    <phoneticPr fontId="3"/>
  </si>
  <si>
    <t>(1)単独型介護予防短期入所生活介護費</t>
  </si>
  <si>
    <t>(2)併設型介護予防短期入所生活介護費</t>
  </si>
  <si>
    <t>(1)単独型ユニット型介護予防短期入所生活介護費</t>
  </si>
  <si>
    <t>(2)併設型ユニット型介護予防短期入所生活介護費</t>
  </si>
  <si>
    <t>(1)　生産性向上推進体制加算（Ⅰ）</t>
    <phoneticPr fontId="3"/>
  </si>
  <si>
    <t>(2)　生産性向上推進体制加算（Ⅱ）</t>
    <phoneticPr fontId="3"/>
  </si>
  <si>
    <t>ハ 委託連携加算（イ（１）を算定する場合のみ算定）</t>
    <rPh sb="2" eb="4">
      <t>イタク</t>
    </rPh>
    <rPh sb="4" eb="6">
      <t>レンケイ</t>
    </rPh>
    <rPh sb="6" eb="8">
      <t>カサン</t>
    </rPh>
    <phoneticPr fontId="3"/>
  </si>
  <si>
    <t>予防管理栄養士居宅療養Ⅰ４</t>
    <rPh sb="2" eb="4">
      <t>カンリ</t>
    </rPh>
    <rPh sb="4" eb="7">
      <t>エイヨウシ</t>
    </rPh>
    <rPh sb="7" eb="9">
      <t>キョタク</t>
    </rPh>
    <rPh sb="9" eb="11">
      <t>リョウヨウ</t>
    </rPh>
    <phoneticPr fontId="3"/>
  </si>
  <si>
    <t>予防管理栄養士居宅療養Ⅰ５</t>
    <phoneticPr fontId="3"/>
  </si>
  <si>
    <t>予防管理栄養士居宅療養Ⅰ６</t>
    <phoneticPr fontId="3"/>
  </si>
  <si>
    <t>予防管理栄養士居宅療養Ⅱ５</t>
    <phoneticPr fontId="3"/>
  </si>
  <si>
    <t>予防管理栄養士居宅療養Ⅱ４</t>
    <phoneticPr fontId="3"/>
  </si>
  <si>
    <t>予防管理栄養士居宅療養Ⅱ６</t>
    <phoneticPr fontId="3"/>
  </si>
  <si>
    <t>ニ  管理栄養士が行う場合</t>
    <rPh sb="3" eb="5">
      <t>カンリ</t>
    </rPh>
    <rPh sb="5" eb="8">
      <t>エイヨウシ</t>
    </rPh>
    <rPh sb="9" eb="10">
      <t>オコナ</t>
    </rPh>
    <rPh sb="11" eb="13">
      <t>バアイ</t>
    </rPh>
    <phoneticPr fontId="3"/>
  </si>
  <si>
    <t>ホ  歯科衛生士等が行う場合</t>
    <phoneticPr fontId="3"/>
  </si>
  <si>
    <t>がん末期の患者の場合
（月６回限度）</t>
    <rPh sb="2" eb="4">
      <t>マッキ</t>
    </rPh>
    <rPh sb="5" eb="7">
      <t>カンジャ</t>
    </rPh>
    <rPh sb="12" eb="13">
      <t>ツキ</t>
    </rPh>
    <rPh sb="14" eb="17">
      <t>カイゲンド</t>
    </rPh>
    <phoneticPr fontId="3"/>
  </si>
  <si>
    <t>がん末期の患者以外の場合
（月４回限度）</t>
    <rPh sb="2" eb="4">
      <t>マッキ</t>
    </rPh>
    <rPh sb="5" eb="7">
      <t>カンジャ</t>
    </rPh>
    <rPh sb="7" eb="9">
      <t>イガイ</t>
    </rPh>
    <rPh sb="14" eb="15">
      <t>ツキ</t>
    </rPh>
    <rPh sb="16" eb="19">
      <t>カイゲンド</t>
    </rPh>
    <phoneticPr fontId="3"/>
  </si>
  <si>
    <t>予防歯科衛生士等居宅療養Ⅰ</t>
    <phoneticPr fontId="3"/>
  </si>
  <si>
    <t>予防歯科衛生士等居宅療養Ⅱ</t>
    <phoneticPr fontId="3"/>
  </si>
  <si>
    <t>予防歯科衛生士等居宅療養Ⅲ</t>
    <phoneticPr fontId="3"/>
  </si>
  <si>
    <t>予防歯科衛生士等居宅療養Ⅳ</t>
    <phoneticPr fontId="3"/>
  </si>
  <si>
    <t>予防歯科衛生士等居宅療養Ⅴ</t>
    <phoneticPr fontId="3"/>
  </si>
  <si>
    <t>予防歯科衛生士等居宅療養Ⅵ</t>
    <phoneticPr fontId="3"/>
  </si>
  <si>
    <t>加算</t>
  </si>
  <si>
    <t>（一) 単一建物居住者が１人の場合</t>
    <rPh sb="1" eb="2">
      <t>イチ</t>
    </rPh>
    <rPh sb="4" eb="6">
      <t>タンイツ</t>
    </rPh>
    <rPh sb="6" eb="8">
      <t>タテモノ</t>
    </rPh>
    <rPh sb="8" eb="11">
      <t>キョジュウシャ</t>
    </rPh>
    <rPh sb="13" eb="14">
      <t>ヒト</t>
    </rPh>
    <rPh sb="15" eb="17">
      <t>バアイ</t>
    </rPh>
    <phoneticPr fontId="3"/>
  </si>
  <si>
    <t>（二) 単一建物居住者が２人以上９人以下の場合</t>
    <rPh sb="1" eb="2">
      <t>ニ</t>
    </rPh>
    <rPh sb="4" eb="6">
      <t>タンイツ</t>
    </rPh>
    <rPh sb="6" eb="8">
      <t>タテモノ</t>
    </rPh>
    <rPh sb="8" eb="11">
      <t>キョジュウシャ</t>
    </rPh>
    <rPh sb="13" eb="16">
      <t>ニンイジョウ</t>
    </rPh>
    <rPh sb="17" eb="20">
      <t>ニンイカ</t>
    </rPh>
    <rPh sb="21" eb="23">
      <t>バアイ</t>
    </rPh>
    <phoneticPr fontId="3"/>
  </si>
  <si>
    <t>（三) （一）及び（二）以外の場合</t>
    <rPh sb="1" eb="2">
      <t>サン</t>
    </rPh>
    <rPh sb="5" eb="6">
      <t>イチ</t>
    </rPh>
    <rPh sb="7" eb="8">
      <t>オヨ</t>
    </rPh>
    <rPh sb="10" eb="11">
      <t>ニ</t>
    </rPh>
    <rPh sb="12" eb="14">
      <t>イガイ</t>
    </rPh>
    <rPh sb="15" eb="17">
      <t>バアイ</t>
    </rPh>
    <phoneticPr fontId="3"/>
  </si>
  <si>
    <t>（二）　生産性向上推進体制加算（Ⅱ）</t>
    <rPh sb="1" eb="2">
      <t>ニ</t>
    </rPh>
    <phoneticPr fontId="3"/>
  </si>
  <si>
    <t>(一)生産性向上推進体制加算（Ⅰ）</t>
    <phoneticPr fontId="3"/>
  </si>
  <si>
    <t>(二)生産性向上推進体制加算（Ⅱ）</t>
    <rPh sb="1" eb="2">
      <t>ニ</t>
    </rPh>
    <phoneticPr fontId="3"/>
  </si>
  <si>
    <t>(二)生産性向上推進体制加算(Ⅱ）</t>
    <rPh sb="1" eb="2">
      <t>ニ</t>
    </rPh>
    <phoneticPr fontId="3"/>
  </si>
  <si>
    <t>予防緊急時訪問看護加算Ⅰ１</t>
    <phoneticPr fontId="3"/>
  </si>
  <si>
    <t>予防緊急時訪問看護加算Ⅰ２</t>
    <rPh sb="2" eb="5">
      <t>キンキュウジ</t>
    </rPh>
    <phoneticPr fontId="3"/>
  </si>
  <si>
    <t>予防緊急時訪問看護加算Ⅱ１</t>
    <rPh sb="2" eb="5">
      <t>キンキュウジ</t>
    </rPh>
    <phoneticPr fontId="3"/>
  </si>
  <si>
    <t>予防緊急時訪問看護加算Ⅱ２</t>
    <rPh sb="2" eb="5">
      <t>キンキュウジ</t>
    </rPh>
    <phoneticPr fontId="3"/>
  </si>
  <si>
    <t>ハ　口腔連携強化加算</t>
    <phoneticPr fontId="3"/>
  </si>
  <si>
    <t>ニ　療養食加算（１日に３回を限度）</t>
    <rPh sb="2" eb="4">
      <t>リョウヨウ</t>
    </rPh>
    <rPh sb="4" eb="5">
      <t>ショク</t>
    </rPh>
    <rPh sb="5" eb="7">
      <t>カサン</t>
    </rPh>
    <rPh sb="9" eb="10">
      <t>ヒ</t>
    </rPh>
    <rPh sb="12" eb="13">
      <t>カイ</t>
    </rPh>
    <rPh sb="14" eb="16">
      <t>ゲンド</t>
    </rPh>
    <phoneticPr fontId="3"/>
  </si>
  <si>
    <t>ホ　認知症専門ケア加算</t>
    <phoneticPr fontId="3"/>
  </si>
  <si>
    <t>ヘ　生産性向上推進体制加算</t>
    <phoneticPr fontId="3"/>
  </si>
  <si>
    <t>ト　サービス提供体制強化加算</t>
    <phoneticPr fontId="3"/>
  </si>
  <si>
    <t>(1)介護老人保健施設介護予防短期入所療養介護費</t>
    <phoneticPr fontId="3"/>
  </si>
  <si>
    <t>(2)ユニット型介護老人保健施設介護予防短期入所療養介護費</t>
    <phoneticPr fontId="3"/>
  </si>
  <si>
    <t>（一）　介護老人保健施設介護予防短期入所療養介護費（Ⅰ）</t>
    <phoneticPr fontId="3"/>
  </si>
  <si>
    <t>（二）　介護老人保健施設介護予防短期入所療養介護費（Ⅱ）</t>
    <phoneticPr fontId="3"/>
  </si>
  <si>
    <t>（三）　介護老人保健施設介護予防短期入所療養介護費（Ⅲ）</t>
    <phoneticPr fontId="3"/>
  </si>
  <si>
    <t>（四）　介護老人保健施設介護予防短期入所療養介護費（Ⅳ）</t>
    <phoneticPr fontId="3"/>
  </si>
  <si>
    <t>ａ　介護老人保健施設介護予防短期入所療養介護費（ⅰ）</t>
    <phoneticPr fontId="3"/>
  </si>
  <si>
    <t>ｂ　介護老人保健施設介護予防短期入所療養介護費（ⅱ）</t>
    <phoneticPr fontId="3"/>
  </si>
  <si>
    <t>ｃ　介護老人保健施設介護予防短期入所療養介護費（ⅲ）</t>
    <phoneticPr fontId="3"/>
  </si>
  <si>
    <t>ｄ　介護老人保健施設介護予防短期入所療養介護費（ⅳ）</t>
    <phoneticPr fontId="3"/>
  </si>
  <si>
    <t>（一）　ユニット型介護老人保健施設介護予防短期入所療養介護費（Ⅰ）</t>
    <phoneticPr fontId="3"/>
  </si>
  <si>
    <t>（二）　ユニット型介護老人保健施設介護予防短期入所療養介護費（Ⅱ）</t>
    <phoneticPr fontId="3"/>
  </si>
  <si>
    <t>（三）　ユニット型介護老人保健施設介護予防短期入所療養介護費（Ⅲ）</t>
    <phoneticPr fontId="3"/>
  </si>
  <si>
    <t>（四）　ユニット型介護老人保健施設介護予防短期入所療養介護費（Ⅳ）</t>
    <phoneticPr fontId="3"/>
  </si>
  <si>
    <t>ａ　ユニット型介護老人保健施設介護予防短期入所療養介護費（ⅰ）</t>
    <phoneticPr fontId="3"/>
  </si>
  <si>
    <t>ｂ　ユニット型介護老人保健施設介護予防短期入所療養介護費（ⅱ）</t>
    <phoneticPr fontId="3"/>
  </si>
  <si>
    <t>ｃ　経過的ユニット型介護老人保健施設介護予防短期入所療養介護費（ⅰ）</t>
    <phoneticPr fontId="3"/>
  </si>
  <si>
    <t>ｄ　経過的ユニット型介護老人保健施設介護予防短期入所療養介護費（ⅱ）</t>
    <phoneticPr fontId="3"/>
  </si>
  <si>
    <t>ａ　ユニット型介護老人保健施設介護予防短期入所療養介護費</t>
    <phoneticPr fontId="3"/>
  </si>
  <si>
    <t>ｂ　経過的ユニット型介護老人保健施設介護予防短期入所療養介護費</t>
    <phoneticPr fontId="3"/>
  </si>
  <si>
    <t>ａ　ユニット型介護老人保健施設介護予防短期短期入所療養介護費</t>
    <phoneticPr fontId="3"/>
  </si>
  <si>
    <t>b　経過的ユニット型介護老人保健施設介護予防短期入所療養介護費</t>
    <phoneticPr fontId="3"/>
  </si>
  <si>
    <t>予短期生活高齢者虐待防止未実施減算単独Ⅰ１</t>
    <rPh sb="0" eb="1">
      <t>ヨ</t>
    </rPh>
    <rPh sb="1" eb="5">
      <t>タンキセイカツ</t>
    </rPh>
    <rPh sb="17" eb="19">
      <t>タンドク</t>
    </rPh>
    <phoneticPr fontId="3"/>
  </si>
  <si>
    <t>予短期生活高齢者虐待防止未実施減算単独Ⅰ２</t>
    <rPh sb="1" eb="5">
      <t>タンキセイカツ</t>
    </rPh>
    <rPh sb="17" eb="19">
      <t>タンドク</t>
    </rPh>
    <phoneticPr fontId="3"/>
  </si>
  <si>
    <t>予短期生活高齢者虐待防止未実施減算単独Ⅱ１</t>
    <rPh sb="1" eb="5">
      <t>タンキセイカツ</t>
    </rPh>
    <rPh sb="17" eb="19">
      <t>タンドク</t>
    </rPh>
    <phoneticPr fontId="3"/>
  </si>
  <si>
    <t>予短期生活高齢者虐待防止未実施減算単独Ⅱ２</t>
    <rPh sb="1" eb="5">
      <t>タンキセイカツ</t>
    </rPh>
    <rPh sb="17" eb="19">
      <t>タンドク</t>
    </rPh>
    <phoneticPr fontId="3"/>
  </si>
  <si>
    <t>予短期生活高齢者虐待防止未実施減算併設Ⅰ１</t>
    <rPh sb="1" eb="5">
      <t>タンキセイカツ</t>
    </rPh>
    <rPh sb="17" eb="19">
      <t>ヘイセツ</t>
    </rPh>
    <phoneticPr fontId="3"/>
  </si>
  <si>
    <t>予短期生活高齢者虐待防止未実施減算併設Ⅰ２</t>
    <rPh sb="1" eb="5">
      <t>タンキセイカツ</t>
    </rPh>
    <rPh sb="17" eb="19">
      <t>ヘイセツ</t>
    </rPh>
    <phoneticPr fontId="3"/>
  </si>
  <si>
    <t>予短期生活高齢者虐待防止未実施減算併設Ⅱ１</t>
    <rPh sb="1" eb="5">
      <t>タンキセイカツ</t>
    </rPh>
    <rPh sb="17" eb="19">
      <t>ヘイセツ</t>
    </rPh>
    <phoneticPr fontId="3"/>
  </si>
  <si>
    <t>予短期生活高齢者虐待防止未実施減算併設Ⅱ２</t>
    <rPh sb="1" eb="5">
      <t>タンキセイカツ</t>
    </rPh>
    <rPh sb="17" eb="19">
      <t>ヘイセツ</t>
    </rPh>
    <phoneticPr fontId="3"/>
  </si>
  <si>
    <t>予短期生活高齢者虐待防止未実施減算単ユ１</t>
    <rPh sb="1" eb="5">
      <t>タンキセイカツ</t>
    </rPh>
    <rPh sb="17" eb="18">
      <t>タン</t>
    </rPh>
    <phoneticPr fontId="3"/>
  </si>
  <si>
    <t>予短期生活高齢者虐待防止未実施減算単ユ２</t>
    <rPh sb="1" eb="5">
      <t>タンキセイカツ</t>
    </rPh>
    <rPh sb="17" eb="18">
      <t>タン</t>
    </rPh>
    <phoneticPr fontId="3"/>
  </si>
  <si>
    <t>予短期生活高齢者虐待防止未実施減算経単ユ１</t>
    <rPh sb="1" eb="5">
      <t>タンキセイカツ</t>
    </rPh>
    <rPh sb="17" eb="18">
      <t>ケイ</t>
    </rPh>
    <rPh sb="18" eb="19">
      <t>タン</t>
    </rPh>
    <phoneticPr fontId="3"/>
  </si>
  <si>
    <t>予短期生活高齢者虐待防止未実施減算経単ユ２</t>
    <rPh sb="1" eb="5">
      <t>タンキセイカツ</t>
    </rPh>
    <rPh sb="17" eb="18">
      <t>ケイ</t>
    </rPh>
    <rPh sb="18" eb="19">
      <t>タン</t>
    </rPh>
    <phoneticPr fontId="3"/>
  </si>
  <si>
    <t>予短期生活高齢者虐待防止未実施減算併ユ１</t>
    <rPh sb="1" eb="5">
      <t>タンキセイカツ</t>
    </rPh>
    <rPh sb="17" eb="18">
      <t>ヘイ</t>
    </rPh>
    <phoneticPr fontId="3"/>
  </si>
  <si>
    <t>予短期生活高齢者虐待防止未実施減算併ユ２</t>
    <rPh sb="1" eb="5">
      <t>タンキセイカツ</t>
    </rPh>
    <rPh sb="17" eb="18">
      <t>ヘイ</t>
    </rPh>
    <phoneticPr fontId="3"/>
  </si>
  <si>
    <t>予短期生活高齢者虐待防止未実施減算経併ユ１</t>
    <rPh sb="1" eb="5">
      <t>タンキセイカツ</t>
    </rPh>
    <rPh sb="17" eb="18">
      <t>ケイ</t>
    </rPh>
    <rPh sb="18" eb="19">
      <t>ヘイ</t>
    </rPh>
    <phoneticPr fontId="3"/>
  </si>
  <si>
    <t>予短期生活高齢者虐待防止未実施減算経併ユ２</t>
    <rPh sb="1" eb="5">
      <t>タンキセイカツ</t>
    </rPh>
    <rPh sb="17" eb="18">
      <t>ケイ</t>
    </rPh>
    <rPh sb="18" eb="19">
      <t>ヘイ</t>
    </rPh>
    <phoneticPr fontId="3"/>
  </si>
  <si>
    <t>予老短高齢者虐待防止未実施減算Ⅰⅰ１</t>
    <rPh sb="0" eb="1">
      <t>ヨ</t>
    </rPh>
    <rPh sb="1" eb="2">
      <t>ロウ</t>
    </rPh>
    <rPh sb="2" eb="3">
      <t>ミジカ</t>
    </rPh>
    <phoneticPr fontId="3"/>
  </si>
  <si>
    <t>予老短高齢者虐待防止未実施減算Ⅰⅰ２</t>
    <rPh sb="0" eb="1">
      <t>ヨ</t>
    </rPh>
    <rPh sb="1" eb="2">
      <t>ロウ</t>
    </rPh>
    <rPh sb="2" eb="3">
      <t>ミジカ</t>
    </rPh>
    <phoneticPr fontId="3"/>
  </si>
  <si>
    <t>予老短高齢者虐待防止未実施減算Ⅰⅱ１</t>
    <rPh sb="0" eb="1">
      <t>ヨ</t>
    </rPh>
    <rPh sb="1" eb="2">
      <t>ロウ</t>
    </rPh>
    <rPh sb="2" eb="3">
      <t>ミジカ</t>
    </rPh>
    <phoneticPr fontId="3"/>
  </si>
  <si>
    <t>予老短高齢者虐待防止未実施減算Ⅰⅱ２</t>
    <rPh sb="0" eb="1">
      <t>ヨ</t>
    </rPh>
    <rPh sb="1" eb="2">
      <t>ロウ</t>
    </rPh>
    <rPh sb="2" eb="3">
      <t>ミジカ</t>
    </rPh>
    <phoneticPr fontId="3"/>
  </si>
  <si>
    <t>予老短高齢者虐待防止未実施減算Ⅰⅲ１</t>
    <rPh sb="0" eb="1">
      <t>ヨ</t>
    </rPh>
    <rPh sb="1" eb="2">
      <t>ロウ</t>
    </rPh>
    <rPh sb="2" eb="3">
      <t>ミジカ</t>
    </rPh>
    <phoneticPr fontId="3"/>
  </si>
  <si>
    <t>予老短高齢者虐待防止未実施減算Ⅰⅲ２</t>
    <rPh sb="0" eb="1">
      <t>ヨ</t>
    </rPh>
    <rPh sb="1" eb="2">
      <t>ロウ</t>
    </rPh>
    <rPh sb="2" eb="3">
      <t>ミジカ</t>
    </rPh>
    <phoneticPr fontId="3"/>
  </si>
  <si>
    <t>予老短高齢者虐待防止未実施減算Ⅰⅳ１</t>
    <rPh sb="0" eb="1">
      <t>ヨ</t>
    </rPh>
    <rPh sb="1" eb="2">
      <t>ロウ</t>
    </rPh>
    <rPh sb="2" eb="3">
      <t>ミジカ</t>
    </rPh>
    <phoneticPr fontId="3"/>
  </si>
  <si>
    <t>予老短高齢者虐待防止未実施減算Ⅰⅳ２</t>
    <rPh sb="0" eb="1">
      <t>ヨ</t>
    </rPh>
    <rPh sb="1" eb="2">
      <t>ロウ</t>
    </rPh>
    <rPh sb="2" eb="3">
      <t>ミジカ</t>
    </rPh>
    <phoneticPr fontId="3"/>
  </si>
  <si>
    <t>予老短高齢者虐待防止未実施減算Ⅱⅰ１</t>
    <rPh sb="0" eb="1">
      <t>ヨ</t>
    </rPh>
    <rPh sb="1" eb="2">
      <t>ロウ</t>
    </rPh>
    <rPh sb="2" eb="3">
      <t>ミジカ</t>
    </rPh>
    <phoneticPr fontId="3"/>
  </si>
  <si>
    <t>予老短高齢者虐待防止未実施減算Ⅱⅰ２</t>
    <rPh sb="0" eb="1">
      <t>ヨ</t>
    </rPh>
    <rPh sb="1" eb="2">
      <t>ロウ</t>
    </rPh>
    <rPh sb="2" eb="3">
      <t>ミジカ</t>
    </rPh>
    <phoneticPr fontId="3"/>
  </si>
  <si>
    <t>予老短高齢者虐待防止未実施減算Ⅱⅱ１</t>
    <rPh sb="0" eb="1">
      <t>ヨ</t>
    </rPh>
    <rPh sb="1" eb="2">
      <t>ロウ</t>
    </rPh>
    <rPh sb="2" eb="3">
      <t>ミジカ</t>
    </rPh>
    <phoneticPr fontId="3"/>
  </si>
  <si>
    <t>予老短高齢者虐待防止未実施減算Ⅱⅱ２</t>
    <rPh sb="0" eb="1">
      <t>ヨ</t>
    </rPh>
    <rPh sb="1" eb="2">
      <t>ロウ</t>
    </rPh>
    <rPh sb="2" eb="3">
      <t>ミジカ</t>
    </rPh>
    <phoneticPr fontId="3"/>
  </si>
  <si>
    <t>予老短高齢者虐待防止未実施減算Ⅲⅰ１</t>
    <rPh sb="0" eb="1">
      <t>ヨ</t>
    </rPh>
    <rPh sb="1" eb="2">
      <t>ロウ</t>
    </rPh>
    <rPh sb="2" eb="3">
      <t>ミジカ</t>
    </rPh>
    <phoneticPr fontId="3"/>
  </si>
  <si>
    <t>予老短高齢者虐待防止未実施減算Ⅲⅰ２</t>
    <rPh sb="0" eb="1">
      <t>ヨ</t>
    </rPh>
    <rPh sb="1" eb="2">
      <t>ロウ</t>
    </rPh>
    <rPh sb="2" eb="3">
      <t>ミジカ</t>
    </rPh>
    <phoneticPr fontId="3"/>
  </si>
  <si>
    <t>予老短高齢者虐待防止未実施減算Ⅲⅱ１</t>
    <rPh sb="0" eb="1">
      <t>ヨ</t>
    </rPh>
    <rPh sb="1" eb="2">
      <t>ロウ</t>
    </rPh>
    <rPh sb="2" eb="3">
      <t>ミジカ</t>
    </rPh>
    <phoneticPr fontId="3"/>
  </si>
  <si>
    <t>予老短高齢者虐待防止未実施減算Ⅲⅱ２</t>
    <rPh sb="0" eb="1">
      <t>ヨ</t>
    </rPh>
    <rPh sb="1" eb="2">
      <t>ロウ</t>
    </rPh>
    <rPh sb="2" eb="3">
      <t>ミジカ</t>
    </rPh>
    <phoneticPr fontId="3"/>
  </si>
  <si>
    <t>予老短高齢者虐待防止未実施減算Ⅳⅰ１</t>
    <rPh sb="0" eb="1">
      <t>ヨ</t>
    </rPh>
    <rPh sb="1" eb="2">
      <t>ロウ</t>
    </rPh>
    <rPh sb="2" eb="3">
      <t>ミジカ</t>
    </rPh>
    <phoneticPr fontId="3"/>
  </si>
  <si>
    <t>予老短高齢者虐待防止未実施減算Ⅳⅰ２</t>
    <rPh sb="0" eb="1">
      <t>ヨ</t>
    </rPh>
    <rPh sb="1" eb="2">
      <t>ロウ</t>
    </rPh>
    <rPh sb="2" eb="3">
      <t>ミジカ</t>
    </rPh>
    <phoneticPr fontId="3"/>
  </si>
  <si>
    <t>予老短高齢者虐待防止未実施減算Ⅳⅱ１</t>
    <rPh sb="0" eb="1">
      <t>ヨ</t>
    </rPh>
    <rPh sb="1" eb="2">
      <t>ロウ</t>
    </rPh>
    <rPh sb="2" eb="3">
      <t>ミジカ</t>
    </rPh>
    <phoneticPr fontId="3"/>
  </si>
  <si>
    <t>予老短高齢者虐待防止未実施減算Ⅳⅱ２</t>
    <rPh sb="0" eb="1">
      <t>ヨ</t>
    </rPh>
    <rPh sb="1" eb="2">
      <t>ロウ</t>
    </rPh>
    <rPh sb="2" eb="3">
      <t>ミジカ</t>
    </rPh>
    <phoneticPr fontId="3"/>
  </si>
  <si>
    <t>予老短高齢者虐待防止未実施減算ユⅠⅰ１</t>
    <rPh sb="0" eb="1">
      <t>ヨ</t>
    </rPh>
    <rPh sb="1" eb="2">
      <t>ロウ</t>
    </rPh>
    <rPh sb="2" eb="3">
      <t>ミジカ</t>
    </rPh>
    <phoneticPr fontId="3"/>
  </si>
  <si>
    <t>予老短高齢者虐待防止未実施減算ユⅠⅰ２</t>
    <rPh sb="0" eb="1">
      <t>ヨ</t>
    </rPh>
    <rPh sb="1" eb="2">
      <t>ロウ</t>
    </rPh>
    <rPh sb="2" eb="3">
      <t>ミジカ</t>
    </rPh>
    <phoneticPr fontId="3"/>
  </si>
  <si>
    <t>予老短高齢者虐待防止未実施減算ユⅠⅱ１</t>
    <rPh sb="0" eb="1">
      <t>ヨ</t>
    </rPh>
    <rPh sb="1" eb="2">
      <t>ロウ</t>
    </rPh>
    <rPh sb="2" eb="3">
      <t>ミジカ</t>
    </rPh>
    <phoneticPr fontId="3"/>
  </si>
  <si>
    <t>予老短高齢者虐待防止未実施減算ユⅠⅱ２</t>
    <rPh sb="0" eb="1">
      <t>ヨ</t>
    </rPh>
    <rPh sb="1" eb="2">
      <t>ロウ</t>
    </rPh>
    <rPh sb="2" eb="3">
      <t>ミジカ</t>
    </rPh>
    <phoneticPr fontId="3"/>
  </si>
  <si>
    <t>予老短高齢者虐待防止未実施減算経ユⅠⅰ１</t>
    <rPh sb="0" eb="1">
      <t>ヨ</t>
    </rPh>
    <rPh sb="1" eb="2">
      <t>ロウ</t>
    </rPh>
    <rPh sb="2" eb="3">
      <t>ミジカ</t>
    </rPh>
    <rPh sb="15" eb="16">
      <t>ケイ</t>
    </rPh>
    <phoneticPr fontId="3"/>
  </si>
  <si>
    <t>予老短高齢者虐待防止未実施減算経ユⅠⅰ２</t>
    <rPh sb="0" eb="1">
      <t>ヨ</t>
    </rPh>
    <rPh sb="1" eb="2">
      <t>ロウ</t>
    </rPh>
    <rPh sb="2" eb="3">
      <t>ミジカ</t>
    </rPh>
    <rPh sb="15" eb="16">
      <t>ケイ</t>
    </rPh>
    <phoneticPr fontId="3"/>
  </si>
  <si>
    <t>予老短高齢者虐待防止未実施減算経ユⅠⅱ１</t>
    <rPh sb="0" eb="1">
      <t>ヨ</t>
    </rPh>
    <rPh sb="1" eb="2">
      <t>ロウ</t>
    </rPh>
    <rPh sb="2" eb="3">
      <t>ミジカ</t>
    </rPh>
    <rPh sb="15" eb="16">
      <t>ケイ</t>
    </rPh>
    <phoneticPr fontId="3"/>
  </si>
  <si>
    <t>予老短高齢者虐待防止未実施減算経ユⅠⅱ２</t>
    <rPh sb="0" eb="1">
      <t>ヨ</t>
    </rPh>
    <rPh sb="1" eb="2">
      <t>ロウ</t>
    </rPh>
    <rPh sb="2" eb="3">
      <t>ミジカ</t>
    </rPh>
    <rPh sb="15" eb="16">
      <t>ケイ</t>
    </rPh>
    <phoneticPr fontId="3"/>
  </si>
  <si>
    <t>予老短高齢者虐待防止未実施減算ユⅡ１</t>
    <rPh sb="0" eb="1">
      <t>ヨ</t>
    </rPh>
    <rPh sb="1" eb="2">
      <t>ロウ</t>
    </rPh>
    <rPh sb="2" eb="3">
      <t>ミジカ</t>
    </rPh>
    <phoneticPr fontId="3"/>
  </si>
  <si>
    <t>予老短高齢者虐待防止未実施減算ユⅡ２</t>
    <rPh sb="0" eb="1">
      <t>ヨ</t>
    </rPh>
    <rPh sb="1" eb="2">
      <t>ロウ</t>
    </rPh>
    <rPh sb="2" eb="3">
      <t>ミジカ</t>
    </rPh>
    <phoneticPr fontId="3"/>
  </si>
  <si>
    <t>予老短高齢者虐待防止未実施減算経ユⅡ１</t>
    <rPh sb="0" eb="1">
      <t>ヨ</t>
    </rPh>
    <rPh sb="1" eb="2">
      <t>ロウ</t>
    </rPh>
    <rPh sb="2" eb="3">
      <t>ミジカ</t>
    </rPh>
    <rPh sb="15" eb="16">
      <t>ケイ</t>
    </rPh>
    <phoneticPr fontId="3"/>
  </si>
  <si>
    <t>予老短高齢者虐待防止未実施減算経ユⅡ２</t>
    <rPh sb="0" eb="1">
      <t>ヨ</t>
    </rPh>
    <rPh sb="1" eb="2">
      <t>ロウ</t>
    </rPh>
    <rPh sb="2" eb="3">
      <t>ミジカ</t>
    </rPh>
    <rPh sb="15" eb="16">
      <t>ケイ</t>
    </rPh>
    <phoneticPr fontId="3"/>
  </si>
  <si>
    <t>予老短高齢者虐待防止未実施減算ユⅢ１</t>
    <rPh sb="0" eb="1">
      <t>ヨ</t>
    </rPh>
    <rPh sb="1" eb="2">
      <t>ロウ</t>
    </rPh>
    <rPh sb="2" eb="3">
      <t>ミジカ</t>
    </rPh>
    <phoneticPr fontId="3"/>
  </si>
  <si>
    <t>予老短高齢者虐待防止未実施減算ユⅢ２</t>
    <rPh sb="0" eb="1">
      <t>ヨ</t>
    </rPh>
    <rPh sb="1" eb="2">
      <t>ロウ</t>
    </rPh>
    <rPh sb="2" eb="3">
      <t>ミジカ</t>
    </rPh>
    <phoneticPr fontId="3"/>
  </si>
  <si>
    <t>予老短高齢者虐待防止未実施減算経ユⅢ１</t>
    <rPh sb="0" eb="1">
      <t>ヨ</t>
    </rPh>
    <rPh sb="1" eb="2">
      <t>ロウ</t>
    </rPh>
    <rPh sb="2" eb="3">
      <t>ミジカ</t>
    </rPh>
    <rPh sb="15" eb="16">
      <t>ケイ</t>
    </rPh>
    <phoneticPr fontId="3"/>
  </si>
  <si>
    <t>予老短高齢者虐待防止未実施減算経ユⅢ２</t>
    <rPh sb="0" eb="1">
      <t>ヨ</t>
    </rPh>
    <rPh sb="1" eb="2">
      <t>ロウ</t>
    </rPh>
    <rPh sb="2" eb="3">
      <t>ミジカ</t>
    </rPh>
    <rPh sb="15" eb="16">
      <t>ケイ</t>
    </rPh>
    <phoneticPr fontId="3"/>
  </si>
  <si>
    <t>予老短高齢者虐待防止未実施減算ユⅣ１</t>
    <rPh sb="0" eb="1">
      <t>ヨ</t>
    </rPh>
    <rPh sb="1" eb="2">
      <t>ロウ</t>
    </rPh>
    <rPh sb="2" eb="3">
      <t>ミジカ</t>
    </rPh>
    <phoneticPr fontId="3"/>
  </si>
  <si>
    <t>予老短高齢者虐待防止未実施減算ユⅣ２</t>
    <rPh sb="0" eb="1">
      <t>ヨ</t>
    </rPh>
    <rPh sb="1" eb="2">
      <t>ロウ</t>
    </rPh>
    <rPh sb="2" eb="3">
      <t>ミジカ</t>
    </rPh>
    <phoneticPr fontId="3"/>
  </si>
  <si>
    <t>予老短高齢者虐待防止未実施減算経ユⅣ１</t>
    <rPh sb="0" eb="1">
      <t>ヨ</t>
    </rPh>
    <rPh sb="1" eb="2">
      <t>ロウ</t>
    </rPh>
    <rPh sb="2" eb="3">
      <t>ミジカ</t>
    </rPh>
    <rPh sb="15" eb="16">
      <t>ケイ</t>
    </rPh>
    <phoneticPr fontId="3"/>
  </si>
  <si>
    <t>予老短高齢者虐待防止未実施減算経ユⅣ２</t>
    <rPh sb="0" eb="1">
      <t>ヨ</t>
    </rPh>
    <rPh sb="1" eb="2">
      <t>ロウ</t>
    </rPh>
    <rPh sb="2" eb="3">
      <t>ミジカ</t>
    </rPh>
    <rPh sb="15" eb="16">
      <t>ケイ</t>
    </rPh>
    <phoneticPr fontId="3"/>
  </si>
  <si>
    <t>(5)療養食加算（１日に３回を限度）</t>
    <rPh sb="3" eb="5">
      <t>リョウヨウ</t>
    </rPh>
    <rPh sb="5" eb="6">
      <t>ショク</t>
    </rPh>
    <rPh sb="6" eb="8">
      <t>カサン</t>
    </rPh>
    <rPh sb="10" eb="11">
      <t>ヒ</t>
    </rPh>
    <rPh sb="13" eb="14">
      <t>カイ</t>
    </rPh>
    <rPh sb="15" eb="17">
      <t>ゲンド</t>
    </rPh>
    <phoneticPr fontId="3"/>
  </si>
  <si>
    <t>(6)認知症専門ケア加算</t>
    <rPh sb="3" eb="6">
      <t>ニンチショウ</t>
    </rPh>
    <rPh sb="6" eb="8">
      <t>センモン</t>
    </rPh>
    <rPh sb="10" eb="12">
      <t>カサン</t>
    </rPh>
    <phoneticPr fontId="3"/>
  </si>
  <si>
    <t>(4)口腔連携強化加算</t>
    <phoneticPr fontId="3"/>
  </si>
  <si>
    <t>(7)緊急時施設療養費</t>
    <rPh sb="3" eb="6">
      <t>キンキュウジ</t>
    </rPh>
    <phoneticPr fontId="3"/>
  </si>
  <si>
    <t>(8)生産性向上推進体制加算</t>
    <phoneticPr fontId="3"/>
  </si>
  <si>
    <t>(9)サービス提供体制強化加算</t>
    <rPh sb="7" eb="9">
      <t>テイキョウ</t>
    </rPh>
    <rPh sb="9" eb="11">
      <t>タイセイ</t>
    </rPh>
    <rPh sb="11" eb="13">
      <t>キョウカ</t>
    </rPh>
    <rPh sb="13" eb="15">
      <t>カサン</t>
    </rPh>
    <phoneticPr fontId="3"/>
  </si>
  <si>
    <t>高齢者虐待防止措置未実施減算</t>
    <phoneticPr fontId="3"/>
  </si>
  <si>
    <t>(1)病院療養病床介護予防短期入所療養介護費</t>
    <phoneticPr fontId="3"/>
  </si>
  <si>
    <t>(2)病院療養病床経過型介護予防短期入所療養介護費</t>
    <phoneticPr fontId="3"/>
  </si>
  <si>
    <t>(3)ユニット型病院療養病床介護予防短期入所療養介護費</t>
    <phoneticPr fontId="3"/>
  </si>
  <si>
    <t>(4)  ユニット型病院療養病床経過型介護予防短期入所療養介護費</t>
    <phoneticPr fontId="3"/>
  </si>
  <si>
    <t>（一）病院療養病床介護予防短期入所療養介護費（Ⅰ）</t>
    <rPh sb="1" eb="2">
      <t>イチ</t>
    </rPh>
    <rPh sb="9" eb="13">
      <t>カイゴヨボウ</t>
    </rPh>
    <phoneticPr fontId="3"/>
  </si>
  <si>
    <t>（二）病院療養病床介護予防短期入所療養介護費（Ⅱ）</t>
    <rPh sb="1" eb="2">
      <t>ニ</t>
    </rPh>
    <rPh sb="9" eb="13">
      <t>カイゴヨボウ</t>
    </rPh>
    <phoneticPr fontId="3"/>
  </si>
  <si>
    <t>（三）病院療養病床介護予防短期入所療養介護費（Ⅲ）</t>
    <rPh sb="1" eb="2">
      <t>サン</t>
    </rPh>
    <rPh sb="9" eb="13">
      <t>カイゴヨボウ</t>
    </rPh>
    <phoneticPr fontId="3"/>
  </si>
  <si>
    <t>（一）病院療養病床経過型介護予防短期入所療養介護費（Ⅰ）</t>
    <rPh sb="1" eb="2">
      <t>イチ</t>
    </rPh>
    <phoneticPr fontId="3"/>
  </si>
  <si>
    <t>（二）病院療養病床経過型介護予防短期入所療養介護費（Ⅱ）</t>
    <rPh sb="1" eb="2">
      <t>ニ</t>
    </rPh>
    <phoneticPr fontId="3"/>
  </si>
  <si>
    <t>（一）ユニット型病院療養病床介護予防短期入所療養介護費（Ⅰ）</t>
    <rPh sb="1" eb="2">
      <t>イチ</t>
    </rPh>
    <phoneticPr fontId="3"/>
  </si>
  <si>
    <t>（二）ユニット型病院療養病床介護予防短期入所療養介護費（Ⅱ）</t>
    <rPh sb="1" eb="2">
      <t>ニ</t>
    </rPh>
    <rPh sb="14" eb="18">
      <t>カイゴヨボウ</t>
    </rPh>
    <phoneticPr fontId="3"/>
  </si>
  <si>
    <t>（三）ユニット型病院療養病床介護予防短期入所療養介護費（Ⅲ）</t>
    <rPh sb="1" eb="2">
      <t>サン</t>
    </rPh>
    <rPh sb="14" eb="18">
      <t>カイゴヨボウ</t>
    </rPh>
    <phoneticPr fontId="3"/>
  </si>
  <si>
    <t>（四）経過的ユニット型病院療養病床介護予防短期入所療養介護費（Ⅰ）</t>
    <rPh sb="1" eb="2">
      <t>ヨン</t>
    </rPh>
    <rPh sb="17" eb="21">
      <t>カイゴヨボウ</t>
    </rPh>
    <phoneticPr fontId="3"/>
  </si>
  <si>
    <t>（五）経過的ユニット型病院療養病床介護予防短期入所療養介護費（Ⅱ）</t>
    <rPh sb="1" eb="2">
      <t>ゴ</t>
    </rPh>
    <rPh sb="17" eb="21">
      <t>カイゴヨボウ</t>
    </rPh>
    <phoneticPr fontId="3"/>
  </si>
  <si>
    <t>（六）経過的ユニット型病院療養病床介護予防短期入所療養介護費（Ⅲ）</t>
    <rPh sb="1" eb="2">
      <t>ロク</t>
    </rPh>
    <rPh sb="17" eb="21">
      <t>カイゴヨボウ</t>
    </rPh>
    <phoneticPr fontId="3"/>
  </si>
  <si>
    <t>（一）ユニット型病院療養病床経過型介護予防短期入所療養介護費</t>
    <rPh sb="1" eb="2">
      <t>イチ</t>
    </rPh>
    <rPh sb="17" eb="21">
      <t>カイゴヨボウ</t>
    </rPh>
    <phoneticPr fontId="3"/>
  </si>
  <si>
    <t>（二）経過的ユニット型病院療養病床経過型介護予防短期入所療養介護費</t>
    <rPh sb="1" eb="2">
      <t>ニ</t>
    </rPh>
    <rPh sb="20" eb="24">
      <t>カイゴヨボウ</t>
    </rPh>
    <phoneticPr fontId="3"/>
  </si>
  <si>
    <t>ａ 病院療養病床介護予防短期入所療養介護費（ⅰ）</t>
    <phoneticPr fontId="3"/>
  </si>
  <si>
    <t>ｂ 病院療養病床介護予防短期入所療養介護費（ⅱ）</t>
    <phoneticPr fontId="3"/>
  </si>
  <si>
    <t>ｃ 病院療養病床介護予防短期入所療養介護費（ⅲ）</t>
    <phoneticPr fontId="3"/>
  </si>
  <si>
    <t>ｄ 病院療養病床介護予防短期入所療養介護費（ⅳ）</t>
    <phoneticPr fontId="3"/>
  </si>
  <si>
    <t>ｅ 病院療養病床介護予防短期入所療養介護費（ⅴ）</t>
    <phoneticPr fontId="3"/>
  </si>
  <si>
    <t>ｆ 病院療養病床介護予防短期入所療養介護費（ⅵ）</t>
    <phoneticPr fontId="3"/>
  </si>
  <si>
    <t>ａ 病院療養病床経過型介護予防短期入所療養介護費（ⅰ）</t>
    <phoneticPr fontId="3"/>
  </si>
  <si>
    <t>ｂ 病院療養病床経過型介護予防短期入所療養介護費（ⅱ）</t>
    <phoneticPr fontId="3"/>
  </si>
  <si>
    <t>(5) 口腔連携強化加算</t>
    <phoneticPr fontId="3"/>
  </si>
  <si>
    <t>(6) 療養食加算（１日に３回を限度）</t>
    <rPh sb="4" eb="6">
      <t>リョウヨウ</t>
    </rPh>
    <rPh sb="6" eb="7">
      <t>ショク</t>
    </rPh>
    <rPh sb="7" eb="9">
      <t>カサン</t>
    </rPh>
    <rPh sb="11" eb="12">
      <t>ヒ</t>
    </rPh>
    <rPh sb="14" eb="15">
      <t>カイ</t>
    </rPh>
    <rPh sb="16" eb="18">
      <t>ゲンド</t>
    </rPh>
    <phoneticPr fontId="3"/>
  </si>
  <si>
    <t>(7) 認知症専門ケア加算</t>
    <phoneticPr fontId="3"/>
  </si>
  <si>
    <t>(9) 生産性向上推進体制加算</t>
    <phoneticPr fontId="3"/>
  </si>
  <si>
    <t>(10) サービス提供体制強化加算</t>
    <rPh sb="9" eb="11">
      <t>テイキョウ</t>
    </rPh>
    <rPh sb="11" eb="13">
      <t>タイセイ</t>
    </rPh>
    <rPh sb="13" eb="15">
      <t>キョウカ</t>
    </rPh>
    <rPh sb="15" eb="17">
      <t>カサン</t>
    </rPh>
    <phoneticPr fontId="3"/>
  </si>
  <si>
    <t>ａ 診療所短期入所療養介護費（ⅰ）</t>
    <phoneticPr fontId="3"/>
  </si>
  <si>
    <t>ｂ 診療所短期入所療養介護費（ⅱ）</t>
    <phoneticPr fontId="3"/>
  </si>
  <si>
    <t>ｃ 診療所短期入所療養介護費（ⅲ）</t>
    <phoneticPr fontId="3"/>
  </si>
  <si>
    <t>ｄ 診療所短期入所療養介護費（ⅳ）</t>
    <phoneticPr fontId="3"/>
  </si>
  <si>
    <t>ｅ 診療所短期入所療養介護費（ⅴ）</t>
    <phoneticPr fontId="3"/>
  </si>
  <si>
    <t>ｆ 診療所短期入所療養介護費（ⅵ）</t>
    <phoneticPr fontId="3"/>
  </si>
  <si>
    <t>(1)診療所介護予防短期入所療養介護費</t>
    <phoneticPr fontId="3"/>
  </si>
  <si>
    <t>(2)ユニット型診療所介護予防短期入所療養介護費</t>
    <phoneticPr fontId="3"/>
  </si>
  <si>
    <t>（一）診療所介護予防短期入所療養介護費（Ⅰ）</t>
    <rPh sb="1" eb="2">
      <t>イチ</t>
    </rPh>
    <phoneticPr fontId="3"/>
  </si>
  <si>
    <t>（二）診療所介護予防短期入所療養介護費（Ⅱ）</t>
    <rPh sb="1" eb="2">
      <t>ニ</t>
    </rPh>
    <phoneticPr fontId="3"/>
  </si>
  <si>
    <t>（一）ユニット型診療所介護予防短期入所療養介護費（Ⅰ）</t>
    <rPh sb="1" eb="2">
      <t>イチ</t>
    </rPh>
    <phoneticPr fontId="3"/>
  </si>
  <si>
    <t>（二）ユニット型診療所介護予防短期入所療養介護費（Ⅱ）</t>
    <rPh sb="1" eb="2">
      <t>ニ</t>
    </rPh>
    <phoneticPr fontId="3"/>
  </si>
  <si>
    <t>（三）ユニット型診療所介護予防短期入所療養介護費（Ⅲ）</t>
    <rPh sb="1" eb="2">
      <t>サン</t>
    </rPh>
    <phoneticPr fontId="3"/>
  </si>
  <si>
    <t>（四）経過的ユニット型診療所介護予防短期入所療養介護費（Ⅰ）</t>
    <rPh sb="1" eb="2">
      <t>ヨン</t>
    </rPh>
    <phoneticPr fontId="3"/>
  </si>
  <si>
    <t>（五）経過的ユニット型診療所介護予防短期入所療養介護費（Ⅱ）</t>
    <rPh sb="1" eb="2">
      <t>ゴ</t>
    </rPh>
    <phoneticPr fontId="3"/>
  </si>
  <si>
    <t>（六）経過的ユニット型診療所介護予防短期入所療養介護費（Ⅲ）</t>
    <rPh sb="1" eb="2">
      <t>ロク</t>
    </rPh>
    <phoneticPr fontId="3"/>
  </si>
  <si>
    <t>　要支援１</t>
    <rPh sb="1" eb="4">
      <t>ヨウシエン</t>
    </rPh>
    <phoneticPr fontId="3"/>
  </si>
  <si>
    <t>　要支援２</t>
    <rPh sb="1" eb="4">
      <t>ヨウシエン</t>
    </rPh>
    <phoneticPr fontId="3"/>
  </si>
  <si>
    <t>予診療所短期高齢者虐待防止未実施減算Ⅰⅰ１</t>
    <rPh sb="0" eb="1">
      <t>ヨ</t>
    </rPh>
    <rPh sb="1" eb="4">
      <t>シンリョウジョ</t>
    </rPh>
    <rPh sb="4" eb="6">
      <t>タンキ</t>
    </rPh>
    <rPh sb="6" eb="9">
      <t>コウレイシャ</t>
    </rPh>
    <phoneticPr fontId="3"/>
  </si>
  <si>
    <t>予診療所短期高齢者虐待防止未実施減算Ⅰⅰ２</t>
    <rPh sb="1" eb="4">
      <t>シンリョウジョ</t>
    </rPh>
    <rPh sb="4" eb="6">
      <t>タンキ</t>
    </rPh>
    <rPh sb="6" eb="9">
      <t>コウレイシャ</t>
    </rPh>
    <phoneticPr fontId="3"/>
  </si>
  <si>
    <t>予診療所短期高齢者虐待防止未実施減算Ⅰⅱ１</t>
    <rPh sb="1" eb="4">
      <t>シンリョウジョ</t>
    </rPh>
    <rPh sb="4" eb="6">
      <t>タンキ</t>
    </rPh>
    <rPh sb="6" eb="9">
      <t>コウレイシャ</t>
    </rPh>
    <phoneticPr fontId="3"/>
  </si>
  <si>
    <t>予診療所短期高齢者虐待防止未実施減算Ⅰⅱ２</t>
    <rPh sb="1" eb="4">
      <t>シンリョウジョ</t>
    </rPh>
    <rPh sb="4" eb="6">
      <t>タンキ</t>
    </rPh>
    <rPh sb="6" eb="9">
      <t>コウレイシャ</t>
    </rPh>
    <phoneticPr fontId="3"/>
  </si>
  <si>
    <t>予診療所短期高齢者虐待防止未実施減算Ⅰⅲ１</t>
    <rPh sb="1" eb="4">
      <t>シンリョウジョ</t>
    </rPh>
    <rPh sb="4" eb="6">
      <t>タンキ</t>
    </rPh>
    <rPh sb="6" eb="9">
      <t>コウレイシャ</t>
    </rPh>
    <phoneticPr fontId="3"/>
  </si>
  <si>
    <t>予診療所短期高齢者虐待防止未実施減算Ⅰⅲ２</t>
    <rPh sb="1" eb="4">
      <t>シンリョウジョ</t>
    </rPh>
    <rPh sb="4" eb="6">
      <t>タンキ</t>
    </rPh>
    <rPh sb="6" eb="9">
      <t>コウレイシャ</t>
    </rPh>
    <phoneticPr fontId="3"/>
  </si>
  <si>
    <t>予診療所短期高齢者虐待防止未実施減算Ⅰⅳ１</t>
    <rPh sb="1" eb="4">
      <t>シンリョウジョ</t>
    </rPh>
    <rPh sb="4" eb="6">
      <t>タンキ</t>
    </rPh>
    <rPh sb="6" eb="9">
      <t>コウレイシャ</t>
    </rPh>
    <phoneticPr fontId="3"/>
  </si>
  <si>
    <t>予診療所短期高齢者虐待防止未実施減算Ⅰⅳ２</t>
    <rPh sb="1" eb="4">
      <t>シンリョウジョ</t>
    </rPh>
    <rPh sb="4" eb="6">
      <t>タンキ</t>
    </rPh>
    <rPh sb="6" eb="9">
      <t>コウレイシャ</t>
    </rPh>
    <phoneticPr fontId="3"/>
  </si>
  <si>
    <t>予診療所短期高齢者虐待防止未実施減算Ⅰⅴ１</t>
    <rPh sb="1" eb="4">
      <t>シンリョウジョ</t>
    </rPh>
    <rPh sb="4" eb="6">
      <t>タンキ</t>
    </rPh>
    <rPh sb="6" eb="9">
      <t>コウレイシャ</t>
    </rPh>
    <phoneticPr fontId="3"/>
  </si>
  <si>
    <t>予診療所短期高齢者虐待防止未実施減算Ⅰⅴ２</t>
    <rPh sb="1" eb="4">
      <t>シンリョウジョ</t>
    </rPh>
    <rPh sb="4" eb="6">
      <t>タンキ</t>
    </rPh>
    <rPh sb="6" eb="9">
      <t>コウレイシャ</t>
    </rPh>
    <phoneticPr fontId="3"/>
  </si>
  <si>
    <t>予診療所短期高齢者虐待防止未実施減算Ⅰⅵ１</t>
    <rPh sb="1" eb="4">
      <t>シンリョウジョ</t>
    </rPh>
    <rPh sb="4" eb="6">
      <t>タンキ</t>
    </rPh>
    <rPh sb="6" eb="9">
      <t>コウレイシャ</t>
    </rPh>
    <phoneticPr fontId="3"/>
  </si>
  <si>
    <t>予診療所短期高齢者虐待防止未実施減算Ⅰⅵ２</t>
    <rPh sb="1" eb="4">
      <t>シンリョウジョ</t>
    </rPh>
    <rPh sb="4" eb="6">
      <t>タンキ</t>
    </rPh>
    <rPh sb="6" eb="9">
      <t>コウレイシャ</t>
    </rPh>
    <phoneticPr fontId="3"/>
  </si>
  <si>
    <t>予診療所短期高齢者虐待防止未実施減算Ⅱⅰ１</t>
    <rPh sb="1" eb="4">
      <t>シンリョウジョ</t>
    </rPh>
    <rPh sb="4" eb="6">
      <t>タンキ</t>
    </rPh>
    <rPh sb="6" eb="9">
      <t>コウレイシャ</t>
    </rPh>
    <phoneticPr fontId="3"/>
  </si>
  <si>
    <t>予診療所短期高齢者虐待防止未実施減算Ⅱⅰ２</t>
    <rPh sb="1" eb="4">
      <t>シンリョウジョ</t>
    </rPh>
    <rPh sb="4" eb="6">
      <t>タンキ</t>
    </rPh>
    <rPh sb="6" eb="9">
      <t>コウレイシャ</t>
    </rPh>
    <phoneticPr fontId="3"/>
  </si>
  <si>
    <t>予診療所短期高齢者虐待防止未実施減算Ⅱⅱ１</t>
    <rPh sb="1" eb="4">
      <t>シンリョウジョ</t>
    </rPh>
    <rPh sb="4" eb="6">
      <t>タンキ</t>
    </rPh>
    <rPh sb="6" eb="9">
      <t>コウレイシャ</t>
    </rPh>
    <phoneticPr fontId="3"/>
  </si>
  <si>
    <t>予診療所短期高齢者虐待防止未実施減算Ⅱⅱ２</t>
    <rPh sb="1" eb="4">
      <t>シンリョウジョ</t>
    </rPh>
    <rPh sb="4" eb="6">
      <t>タンキ</t>
    </rPh>
    <rPh sb="6" eb="9">
      <t>コウレイシャ</t>
    </rPh>
    <phoneticPr fontId="3"/>
  </si>
  <si>
    <t>予診療所短期高齢者虐待防止未実施減算ユⅠ１</t>
    <rPh sb="1" eb="4">
      <t>シンリョウジョ</t>
    </rPh>
    <rPh sb="4" eb="6">
      <t>タンキ</t>
    </rPh>
    <rPh sb="6" eb="9">
      <t>コウレイシャ</t>
    </rPh>
    <phoneticPr fontId="3"/>
  </si>
  <si>
    <t>予診療所短期高齢者虐待防止未実施減算ユⅠ２</t>
    <rPh sb="1" eb="4">
      <t>シンリョウジョ</t>
    </rPh>
    <rPh sb="4" eb="6">
      <t>タンキ</t>
    </rPh>
    <rPh sb="6" eb="9">
      <t>コウレイシャ</t>
    </rPh>
    <phoneticPr fontId="3"/>
  </si>
  <si>
    <t>予診療所短期高齢者虐待防止未実施減算ユⅡ１</t>
    <rPh sb="1" eb="4">
      <t>シンリョウジョ</t>
    </rPh>
    <rPh sb="4" eb="6">
      <t>タンキ</t>
    </rPh>
    <rPh sb="6" eb="9">
      <t>コウレイシャ</t>
    </rPh>
    <phoneticPr fontId="3"/>
  </si>
  <si>
    <t>予診療所短期高齢者虐待防止未実施減算ユⅡ２</t>
    <rPh sb="1" eb="4">
      <t>シンリョウジョ</t>
    </rPh>
    <rPh sb="4" eb="6">
      <t>タンキ</t>
    </rPh>
    <rPh sb="6" eb="9">
      <t>コウレイシャ</t>
    </rPh>
    <phoneticPr fontId="3"/>
  </si>
  <si>
    <t>予診療所短期高齢者虐待防止未実施減算ユⅢ１</t>
    <rPh sb="1" eb="4">
      <t>シンリョウジョ</t>
    </rPh>
    <rPh sb="4" eb="6">
      <t>タンキ</t>
    </rPh>
    <rPh sb="6" eb="9">
      <t>コウレイシャ</t>
    </rPh>
    <phoneticPr fontId="3"/>
  </si>
  <si>
    <t>予診療所短期高齢者虐待防止未実施減算ユⅢ２</t>
    <rPh sb="1" eb="4">
      <t>シンリョウジョ</t>
    </rPh>
    <rPh sb="4" eb="6">
      <t>タンキ</t>
    </rPh>
    <rPh sb="6" eb="9">
      <t>コウレイシャ</t>
    </rPh>
    <phoneticPr fontId="3"/>
  </si>
  <si>
    <t>予診療所短期高齢者虐待防止未実施減算経ユⅠ１</t>
    <rPh sb="1" eb="4">
      <t>シンリョウジョ</t>
    </rPh>
    <rPh sb="4" eb="6">
      <t>タンキ</t>
    </rPh>
    <rPh sb="6" eb="9">
      <t>コウレイシャ</t>
    </rPh>
    <rPh sb="18" eb="19">
      <t>ケイ</t>
    </rPh>
    <phoneticPr fontId="3"/>
  </si>
  <si>
    <t>予診療所短期高齢者虐待防止未実施減算経ユⅠ２</t>
    <rPh sb="1" eb="4">
      <t>シンリョウジョ</t>
    </rPh>
    <rPh sb="4" eb="6">
      <t>タンキ</t>
    </rPh>
    <rPh sb="6" eb="9">
      <t>コウレイシャ</t>
    </rPh>
    <rPh sb="18" eb="19">
      <t>ケイ</t>
    </rPh>
    <phoneticPr fontId="3"/>
  </si>
  <si>
    <t>予診療所短期高齢者虐待防止未実施減算経ユⅡ１</t>
    <rPh sb="1" eb="4">
      <t>シンリョウジョ</t>
    </rPh>
    <rPh sb="4" eb="6">
      <t>タンキ</t>
    </rPh>
    <rPh sb="6" eb="9">
      <t>コウレイシャ</t>
    </rPh>
    <rPh sb="18" eb="19">
      <t>ケイ</t>
    </rPh>
    <phoneticPr fontId="3"/>
  </si>
  <si>
    <t>予診療所短期高齢者虐待防止未実施減算経ユⅡ２</t>
    <rPh sb="1" eb="4">
      <t>シンリョウジョ</t>
    </rPh>
    <rPh sb="4" eb="6">
      <t>タンキ</t>
    </rPh>
    <rPh sb="6" eb="9">
      <t>コウレイシャ</t>
    </rPh>
    <rPh sb="18" eb="19">
      <t>ケイ</t>
    </rPh>
    <phoneticPr fontId="3"/>
  </si>
  <si>
    <t>予診療所短期高齢者虐待防止未実施減算経ユⅢ１</t>
    <rPh sb="1" eb="4">
      <t>シンリョウジョ</t>
    </rPh>
    <rPh sb="4" eb="6">
      <t>タンキ</t>
    </rPh>
    <rPh sb="6" eb="9">
      <t>コウレイシャ</t>
    </rPh>
    <rPh sb="18" eb="19">
      <t>ケイ</t>
    </rPh>
    <phoneticPr fontId="3"/>
  </si>
  <si>
    <t>予診療所短期高齢者虐待防止未実施減算経ユⅢ２</t>
    <rPh sb="1" eb="4">
      <t>シンリョウジョ</t>
    </rPh>
    <rPh sb="4" eb="6">
      <t>タンキ</t>
    </rPh>
    <rPh sb="6" eb="9">
      <t>コウレイシャ</t>
    </rPh>
    <rPh sb="18" eb="19">
      <t>ケイ</t>
    </rPh>
    <phoneticPr fontId="3"/>
  </si>
  <si>
    <t>(3) 口腔連携強化加算</t>
    <phoneticPr fontId="3"/>
  </si>
  <si>
    <t>(5) 認知症専門ケア加算</t>
    <phoneticPr fontId="3"/>
  </si>
  <si>
    <t>(7) 生産性向上推進体制加算</t>
    <phoneticPr fontId="3"/>
  </si>
  <si>
    <t>１日につき</t>
  </si>
  <si>
    <t>(1)Ⅰ型介護医療院介護予防短期入所療養介護費</t>
    <rPh sb="10" eb="14">
      <t>カイゴヨボウ</t>
    </rPh>
    <phoneticPr fontId="3"/>
  </si>
  <si>
    <t>(2)Ⅱ型介護医療院介護予防短期入所療養介護費</t>
    <phoneticPr fontId="3"/>
  </si>
  <si>
    <t>(3)  特別介護医療院介護予防短期入所療養介護費</t>
    <phoneticPr fontId="3"/>
  </si>
  <si>
    <t>(4)ユニット型Ⅰ型介護医療院介護予防短期入所療養介護費</t>
    <phoneticPr fontId="3"/>
  </si>
  <si>
    <t>(5)ユニット型Ⅱ型介護医療院介護予防短期入所療養介護費</t>
    <phoneticPr fontId="3"/>
  </si>
  <si>
    <t>(6)ユニット型特別介護医療院介護予防短期入所療養介護費</t>
    <phoneticPr fontId="3"/>
  </si>
  <si>
    <t>（一）Ⅰ型介護医療院介護予防短期入所療養介護費（Ⅰ）</t>
    <phoneticPr fontId="3"/>
  </si>
  <si>
    <t>（二）Ⅰ型介護医療院介護予防短期入所療養介護費（Ⅱ）</t>
    <phoneticPr fontId="3"/>
  </si>
  <si>
    <t>（三）Ⅰ型介護医療院介護予防短期入所療養介護費（Ⅲ）</t>
    <phoneticPr fontId="3"/>
  </si>
  <si>
    <t>（一）Ⅱ型介護医療院介護予防短期入所療養介護費（Ⅰ）</t>
    <phoneticPr fontId="3"/>
  </si>
  <si>
    <t>（二）Ⅱ型介護医療院介護予防短期入所療養介護費（Ⅱ）</t>
    <phoneticPr fontId="3"/>
  </si>
  <si>
    <t>（三）Ⅱ型介護医療院介護予防短期入所療養介護費（Ⅲ）</t>
    <phoneticPr fontId="3"/>
  </si>
  <si>
    <t>（一）Ⅰ型特別介護医療院介護予防短期入所療養介護費</t>
    <phoneticPr fontId="3"/>
  </si>
  <si>
    <t>（二）Ⅱ型特別介護医療院介護予防短期入所療養介護費</t>
    <phoneticPr fontId="3"/>
  </si>
  <si>
    <t>（一）ユニット型Ⅰ型介護医療院介護予防短期入所療養介護費（Ⅰ）</t>
    <phoneticPr fontId="3"/>
  </si>
  <si>
    <t>（二）ユニット型Ⅰ型介護医療院介護予防短期入所療養介護費（Ⅱ）</t>
    <phoneticPr fontId="3"/>
  </si>
  <si>
    <t>a.Ⅰ型介護医療院介護予防短期入所療養介護費（ⅰ）</t>
    <phoneticPr fontId="3"/>
  </si>
  <si>
    <t>b.Ⅰ型介護医療院介護予防短期入所療養介護費（ⅱ）</t>
    <phoneticPr fontId="3"/>
  </si>
  <si>
    <t>a.Ⅱ型介護医療院介護予防短期入所療養介護費（ⅰ）</t>
    <phoneticPr fontId="3"/>
  </si>
  <si>
    <t>b.Ⅱ型介護医療院介護予防短期入所療養介護費（ⅱ）</t>
    <phoneticPr fontId="3"/>
  </si>
  <si>
    <t>a.Ⅰ型特別介護医療院介護予防短期入所療養介護費（ⅰ）</t>
    <phoneticPr fontId="3"/>
  </si>
  <si>
    <t>b.Ⅰ型特別介護医療院介護予防短期入所療養介護費（ⅱ）</t>
    <phoneticPr fontId="3"/>
  </si>
  <si>
    <t>a.Ⅱ型特別介護医療院介護予防短期入所療養介護費（ⅰ）</t>
    <phoneticPr fontId="3"/>
  </si>
  <si>
    <t>b.Ⅱ型特別介護医療院介護予防短期入所療養介護費（ⅱ）</t>
    <phoneticPr fontId="3"/>
  </si>
  <si>
    <t>a.ユニット型Ⅰ型介護医療院介護予防短期入所療養介護費</t>
    <phoneticPr fontId="3"/>
  </si>
  <si>
    <t>b.経過的ユニット型Ⅰ型介護医療院介護予防短期入所療養介護費</t>
    <phoneticPr fontId="3"/>
  </si>
  <si>
    <t>（一）ユニット型Ⅱ型介護医療院介護予防短期入所療養介護費</t>
    <phoneticPr fontId="3"/>
  </si>
  <si>
    <t>（二）経過的ユニット型Ⅱ型介護医療院介護予防短期入所療養介護費</t>
    <phoneticPr fontId="3"/>
  </si>
  <si>
    <t>（一）ユニット型Ⅰ型特別介護医療院介護予防短期入所療養介護費</t>
    <phoneticPr fontId="3"/>
  </si>
  <si>
    <t>（二）ユニット型Ⅱ型特別介護医療院介護予防短期入所療養介護費</t>
    <phoneticPr fontId="3"/>
  </si>
  <si>
    <t>a.ユニット型Ⅰ型特別介護医療院介護予防短期入所療養介護費</t>
    <phoneticPr fontId="3"/>
  </si>
  <si>
    <t>b.経過的ユニット型Ⅰ型特別介護医療院介護予防短期入所療養介護費</t>
    <phoneticPr fontId="3"/>
  </si>
  <si>
    <t>a.ユニット型Ⅱ型特別介護医療院介護予防短期入所療養介護費</t>
    <phoneticPr fontId="3"/>
  </si>
  <si>
    <t>b.経過的ユニット型Ⅱ型特別介護医療院介護予防短期入所療養介護費</t>
    <phoneticPr fontId="3"/>
  </si>
  <si>
    <t>予防医療院短期高齢者虐待防止未実施減算Ⅰ型Ⅰⅰ１</t>
    <rPh sb="0" eb="2">
      <t>ヨボウ</t>
    </rPh>
    <rPh sb="2" eb="4">
      <t>イリョウ</t>
    </rPh>
    <rPh sb="4" eb="5">
      <t>イン</t>
    </rPh>
    <rPh sb="5" eb="7">
      <t>タンキ</t>
    </rPh>
    <rPh sb="7" eb="10">
      <t>コウレイシャ</t>
    </rPh>
    <rPh sb="20" eb="21">
      <t>カタ</t>
    </rPh>
    <phoneticPr fontId="3"/>
  </si>
  <si>
    <t>予防医療院短期高齢者虐待防止未実施減算Ⅰ型Ⅰⅰ２</t>
    <rPh sb="2" eb="4">
      <t>イリョウ</t>
    </rPh>
    <rPh sb="4" eb="5">
      <t>イン</t>
    </rPh>
    <rPh sb="5" eb="7">
      <t>タンキ</t>
    </rPh>
    <rPh sb="7" eb="10">
      <t>コウレイシャ</t>
    </rPh>
    <phoneticPr fontId="3"/>
  </si>
  <si>
    <t>予防医療院短期高齢者虐待防止未実施減算Ⅰ型Ⅰⅱ１</t>
    <rPh sb="2" eb="4">
      <t>イリョウ</t>
    </rPh>
    <rPh sb="4" eb="5">
      <t>イン</t>
    </rPh>
    <rPh sb="5" eb="7">
      <t>タンキ</t>
    </rPh>
    <rPh sb="7" eb="10">
      <t>コウレイシャ</t>
    </rPh>
    <phoneticPr fontId="3"/>
  </si>
  <si>
    <t>予防医療院短期高齢者虐待防止未実施減算Ⅰ型Ⅰⅱ２</t>
    <rPh sb="2" eb="4">
      <t>イリョウ</t>
    </rPh>
    <rPh sb="4" eb="5">
      <t>イン</t>
    </rPh>
    <rPh sb="5" eb="7">
      <t>タンキ</t>
    </rPh>
    <rPh sb="7" eb="10">
      <t>コウレイシャ</t>
    </rPh>
    <phoneticPr fontId="3"/>
  </si>
  <si>
    <t>予防医療院短期高齢者虐待防止未実施減算Ⅰ型Ⅱⅰ１</t>
    <rPh sb="2" eb="4">
      <t>イリョウ</t>
    </rPh>
    <rPh sb="4" eb="5">
      <t>イン</t>
    </rPh>
    <rPh sb="5" eb="7">
      <t>タンキ</t>
    </rPh>
    <rPh sb="7" eb="10">
      <t>コウレイシャ</t>
    </rPh>
    <phoneticPr fontId="3"/>
  </si>
  <si>
    <t>予防医療院短期高齢者虐待防止未実施減算Ⅰ型Ⅱⅰ２</t>
    <rPh sb="2" eb="4">
      <t>イリョウ</t>
    </rPh>
    <rPh sb="4" eb="5">
      <t>イン</t>
    </rPh>
    <rPh sb="5" eb="7">
      <t>タンキ</t>
    </rPh>
    <rPh sb="7" eb="10">
      <t>コウレイシャ</t>
    </rPh>
    <phoneticPr fontId="3"/>
  </si>
  <si>
    <t>予防医療院短期高齢者虐待防止未実施減算Ⅰ型Ⅱⅱ１</t>
    <rPh sb="2" eb="4">
      <t>イリョウ</t>
    </rPh>
    <rPh sb="4" eb="5">
      <t>イン</t>
    </rPh>
    <rPh sb="5" eb="7">
      <t>タンキ</t>
    </rPh>
    <rPh sb="7" eb="10">
      <t>コウレイシャ</t>
    </rPh>
    <phoneticPr fontId="3"/>
  </si>
  <si>
    <t>予防医療院短期高齢者虐待防止未実施減算Ⅰ型Ⅱⅱ２</t>
    <rPh sb="2" eb="4">
      <t>イリョウ</t>
    </rPh>
    <rPh sb="4" eb="5">
      <t>イン</t>
    </rPh>
    <rPh sb="5" eb="7">
      <t>タンキ</t>
    </rPh>
    <rPh sb="7" eb="10">
      <t>コウレイシャ</t>
    </rPh>
    <phoneticPr fontId="3"/>
  </si>
  <si>
    <t>予防医療院短期高齢者虐待防止未実施減算Ⅰ型Ⅲⅰ１</t>
    <rPh sb="2" eb="4">
      <t>イリョウ</t>
    </rPh>
    <rPh sb="4" eb="5">
      <t>イン</t>
    </rPh>
    <rPh sb="5" eb="7">
      <t>タンキ</t>
    </rPh>
    <rPh sb="7" eb="10">
      <t>コウレイシャ</t>
    </rPh>
    <phoneticPr fontId="3"/>
  </si>
  <si>
    <t>予防医療院短期高齢者虐待防止未実施減算Ⅰ型Ⅲⅰ２</t>
    <rPh sb="2" eb="4">
      <t>イリョウ</t>
    </rPh>
    <rPh sb="4" eb="5">
      <t>イン</t>
    </rPh>
    <rPh sb="5" eb="7">
      <t>タンキ</t>
    </rPh>
    <rPh sb="7" eb="10">
      <t>コウレイシャ</t>
    </rPh>
    <phoneticPr fontId="3"/>
  </si>
  <si>
    <t>予防医療院短期高齢者虐待防止未実施減算Ⅰ型Ⅲⅱ１</t>
    <rPh sb="2" eb="4">
      <t>イリョウ</t>
    </rPh>
    <rPh sb="4" eb="5">
      <t>イン</t>
    </rPh>
    <rPh sb="5" eb="7">
      <t>タンキ</t>
    </rPh>
    <rPh sb="7" eb="10">
      <t>コウレイシャ</t>
    </rPh>
    <phoneticPr fontId="3"/>
  </si>
  <si>
    <t>予防医療院短期高齢者虐待防止未実施減算Ⅰ型Ⅲⅱ２</t>
    <rPh sb="2" eb="4">
      <t>イリョウ</t>
    </rPh>
    <rPh sb="4" eb="5">
      <t>イン</t>
    </rPh>
    <rPh sb="5" eb="7">
      <t>タンキ</t>
    </rPh>
    <rPh sb="7" eb="10">
      <t>コウレイシャ</t>
    </rPh>
    <phoneticPr fontId="3"/>
  </si>
  <si>
    <t>予防医療院短期高齢者虐待防止未実施減算Ⅱ型Ⅰⅰ１</t>
    <rPh sb="2" eb="4">
      <t>イリョウ</t>
    </rPh>
    <rPh sb="4" eb="5">
      <t>イン</t>
    </rPh>
    <rPh sb="5" eb="7">
      <t>タンキ</t>
    </rPh>
    <rPh sb="7" eb="10">
      <t>コウレイシャ</t>
    </rPh>
    <rPh sb="20" eb="21">
      <t>カタ</t>
    </rPh>
    <phoneticPr fontId="3"/>
  </si>
  <si>
    <t>予防医療院短期高齢者虐待防止未実施減算Ⅱ型Ⅰⅰ２</t>
    <rPh sb="2" eb="4">
      <t>イリョウ</t>
    </rPh>
    <rPh sb="4" eb="5">
      <t>イン</t>
    </rPh>
    <rPh sb="5" eb="7">
      <t>タンキ</t>
    </rPh>
    <rPh sb="7" eb="10">
      <t>コウレイシャ</t>
    </rPh>
    <rPh sb="20" eb="21">
      <t>カタ</t>
    </rPh>
    <phoneticPr fontId="3"/>
  </si>
  <si>
    <t>予防医療院短期高齢者虐待防止未実施減算Ⅱ型Ⅰⅱ１</t>
    <rPh sb="2" eb="4">
      <t>イリョウ</t>
    </rPh>
    <rPh sb="4" eb="5">
      <t>イン</t>
    </rPh>
    <rPh sb="5" eb="7">
      <t>タンキ</t>
    </rPh>
    <rPh sb="7" eb="10">
      <t>コウレイシャ</t>
    </rPh>
    <rPh sb="20" eb="21">
      <t>カタ</t>
    </rPh>
    <phoneticPr fontId="3"/>
  </si>
  <si>
    <t>予防医療院短期高齢者虐待防止未実施減算Ⅱ型Ⅰⅱ２</t>
    <rPh sb="2" eb="4">
      <t>イリョウ</t>
    </rPh>
    <rPh sb="4" eb="5">
      <t>イン</t>
    </rPh>
    <rPh sb="5" eb="7">
      <t>タンキ</t>
    </rPh>
    <rPh sb="7" eb="10">
      <t>コウレイシャ</t>
    </rPh>
    <rPh sb="20" eb="21">
      <t>カタ</t>
    </rPh>
    <phoneticPr fontId="3"/>
  </si>
  <si>
    <t>予防医療院短期高齢者虐待防止未実施減算Ⅱ型Ⅱⅰ１</t>
    <rPh sb="2" eb="4">
      <t>イリョウ</t>
    </rPh>
    <rPh sb="4" eb="5">
      <t>イン</t>
    </rPh>
    <rPh sb="5" eb="7">
      <t>タンキ</t>
    </rPh>
    <rPh sb="7" eb="10">
      <t>コウレイシャ</t>
    </rPh>
    <rPh sb="20" eb="21">
      <t>カタ</t>
    </rPh>
    <phoneticPr fontId="3"/>
  </si>
  <si>
    <t>予防医療院短期高齢者虐待防止未実施減算Ⅱ型Ⅱⅰ２</t>
    <rPh sb="2" eb="4">
      <t>イリョウ</t>
    </rPh>
    <rPh sb="4" eb="5">
      <t>イン</t>
    </rPh>
    <rPh sb="5" eb="7">
      <t>タンキ</t>
    </rPh>
    <rPh sb="7" eb="10">
      <t>コウレイシャ</t>
    </rPh>
    <rPh sb="20" eb="21">
      <t>カタ</t>
    </rPh>
    <phoneticPr fontId="3"/>
  </si>
  <si>
    <t>予防医療院短期高齢者虐待防止未実施減算Ⅱ型Ⅱⅱ１</t>
    <rPh sb="2" eb="4">
      <t>イリョウ</t>
    </rPh>
    <rPh sb="4" eb="5">
      <t>イン</t>
    </rPh>
    <rPh sb="5" eb="7">
      <t>タンキ</t>
    </rPh>
    <rPh sb="7" eb="10">
      <t>コウレイシャ</t>
    </rPh>
    <rPh sb="20" eb="21">
      <t>カタ</t>
    </rPh>
    <phoneticPr fontId="3"/>
  </si>
  <si>
    <t>予防医療院短期高齢者虐待防止未実施減算Ⅱ型Ⅱⅱ２</t>
    <rPh sb="2" eb="4">
      <t>イリョウ</t>
    </rPh>
    <rPh sb="4" eb="5">
      <t>イン</t>
    </rPh>
    <rPh sb="5" eb="7">
      <t>タンキ</t>
    </rPh>
    <rPh sb="7" eb="10">
      <t>コウレイシャ</t>
    </rPh>
    <rPh sb="20" eb="21">
      <t>カタ</t>
    </rPh>
    <phoneticPr fontId="3"/>
  </si>
  <si>
    <t>予防医療院短期高齢者虐待防止未実施減算Ⅱ型Ⅲⅰ１</t>
    <rPh sb="2" eb="4">
      <t>イリョウ</t>
    </rPh>
    <rPh sb="4" eb="5">
      <t>イン</t>
    </rPh>
    <rPh sb="5" eb="7">
      <t>タンキ</t>
    </rPh>
    <rPh sb="7" eb="10">
      <t>コウレイシャ</t>
    </rPh>
    <rPh sb="20" eb="21">
      <t>カタ</t>
    </rPh>
    <phoneticPr fontId="3"/>
  </si>
  <si>
    <t>予防医療院短期高齢者虐待防止未実施減算Ⅱ型Ⅲⅰ２</t>
    <rPh sb="2" eb="4">
      <t>イリョウ</t>
    </rPh>
    <rPh sb="4" eb="5">
      <t>イン</t>
    </rPh>
    <rPh sb="5" eb="7">
      <t>タンキ</t>
    </rPh>
    <rPh sb="7" eb="10">
      <t>コウレイシャ</t>
    </rPh>
    <rPh sb="20" eb="21">
      <t>カタ</t>
    </rPh>
    <phoneticPr fontId="3"/>
  </si>
  <si>
    <t>予防医療院短期高齢者虐待防止未実施減算Ⅱ型Ⅲⅱ１</t>
    <rPh sb="2" eb="4">
      <t>イリョウ</t>
    </rPh>
    <rPh sb="4" eb="5">
      <t>イン</t>
    </rPh>
    <rPh sb="5" eb="7">
      <t>タンキ</t>
    </rPh>
    <rPh sb="7" eb="10">
      <t>コウレイシャ</t>
    </rPh>
    <rPh sb="20" eb="21">
      <t>カタ</t>
    </rPh>
    <phoneticPr fontId="3"/>
  </si>
  <si>
    <t>予防医療院短期高齢者虐待防止未実施減算Ⅱ型Ⅲⅱ２</t>
    <rPh sb="2" eb="4">
      <t>イリョウ</t>
    </rPh>
    <rPh sb="4" eb="5">
      <t>イン</t>
    </rPh>
    <rPh sb="5" eb="7">
      <t>タンキ</t>
    </rPh>
    <rPh sb="7" eb="10">
      <t>コウレイシャ</t>
    </rPh>
    <rPh sb="20" eb="21">
      <t>カタ</t>
    </rPh>
    <phoneticPr fontId="3"/>
  </si>
  <si>
    <t>予防医療院短期高齢者虐待防止未実施減算Ⅰ型特ⅰ１</t>
    <rPh sb="2" eb="4">
      <t>イリョウ</t>
    </rPh>
    <rPh sb="4" eb="5">
      <t>イン</t>
    </rPh>
    <rPh sb="5" eb="7">
      <t>タンキ</t>
    </rPh>
    <rPh sb="7" eb="10">
      <t>コウレイシャ</t>
    </rPh>
    <rPh sb="20" eb="21">
      <t>カタ</t>
    </rPh>
    <rPh sb="21" eb="22">
      <t>トク</t>
    </rPh>
    <phoneticPr fontId="3"/>
  </si>
  <si>
    <t>予防医療院短期高齢者虐待防止未実施減算Ⅰ型特ⅰ２</t>
    <rPh sb="2" eb="4">
      <t>イリョウ</t>
    </rPh>
    <rPh sb="4" eb="5">
      <t>イン</t>
    </rPh>
    <rPh sb="5" eb="7">
      <t>タンキ</t>
    </rPh>
    <rPh sb="7" eb="10">
      <t>コウレイシャ</t>
    </rPh>
    <rPh sb="20" eb="21">
      <t>カタ</t>
    </rPh>
    <rPh sb="21" eb="22">
      <t>トク</t>
    </rPh>
    <phoneticPr fontId="3"/>
  </si>
  <si>
    <t>予防医療院短期高齢者虐待防止未実施減算Ⅰ型特ⅱ１</t>
    <rPh sb="2" eb="4">
      <t>イリョウ</t>
    </rPh>
    <rPh sb="4" eb="5">
      <t>イン</t>
    </rPh>
    <rPh sb="5" eb="7">
      <t>タンキ</t>
    </rPh>
    <rPh sb="7" eb="10">
      <t>コウレイシャ</t>
    </rPh>
    <rPh sb="20" eb="21">
      <t>カタ</t>
    </rPh>
    <rPh sb="21" eb="22">
      <t>トク</t>
    </rPh>
    <phoneticPr fontId="3"/>
  </si>
  <si>
    <t>予防医療院短期高齢者虐待防止未実施減算Ⅰ型特ⅱ２</t>
    <rPh sb="2" eb="4">
      <t>イリョウ</t>
    </rPh>
    <rPh sb="4" eb="5">
      <t>イン</t>
    </rPh>
    <rPh sb="5" eb="7">
      <t>タンキ</t>
    </rPh>
    <rPh sb="7" eb="10">
      <t>コウレイシャ</t>
    </rPh>
    <rPh sb="20" eb="21">
      <t>カタ</t>
    </rPh>
    <rPh sb="21" eb="22">
      <t>トク</t>
    </rPh>
    <phoneticPr fontId="3"/>
  </si>
  <si>
    <t>予防医療院短期高齢者虐待防止未実施減算Ⅱ型特ⅰ１</t>
    <rPh sb="2" eb="4">
      <t>イリョウ</t>
    </rPh>
    <rPh sb="4" eb="5">
      <t>イン</t>
    </rPh>
    <rPh sb="5" eb="7">
      <t>タンキ</t>
    </rPh>
    <rPh sb="7" eb="10">
      <t>コウレイシャ</t>
    </rPh>
    <rPh sb="20" eb="21">
      <t>カタ</t>
    </rPh>
    <rPh sb="21" eb="22">
      <t>トク</t>
    </rPh>
    <phoneticPr fontId="3"/>
  </si>
  <si>
    <t>予防医療院短期高齢者虐待防止未実施減算Ⅱ型特ⅰ２</t>
    <rPh sb="2" eb="4">
      <t>イリョウ</t>
    </rPh>
    <rPh sb="4" eb="5">
      <t>イン</t>
    </rPh>
    <rPh sb="5" eb="7">
      <t>タンキ</t>
    </rPh>
    <rPh sb="7" eb="10">
      <t>コウレイシャ</t>
    </rPh>
    <rPh sb="20" eb="21">
      <t>カタ</t>
    </rPh>
    <rPh sb="21" eb="22">
      <t>トク</t>
    </rPh>
    <phoneticPr fontId="3"/>
  </si>
  <si>
    <t>予防医療院短期高齢者虐待防止未実施減算Ⅱ型特ⅱ１</t>
    <rPh sb="2" eb="4">
      <t>イリョウ</t>
    </rPh>
    <rPh sb="4" eb="5">
      <t>イン</t>
    </rPh>
    <rPh sb="5" eb="7">
      <t>タンキ</t>
    </rPh>
    <rPh sb="7" eb="10">
      <t>コウレイシャ</t>
    </rPh>
    <rPh sb="20" eb="21">
      <t>カタ</t>
    </rPh>
    <rPh sb="21" eb="22">
      <t>トク</t>
    </rPh>
    <phoneticPr fontId="3"/>
  </si>
  <si>
    <t>予防医療院短期高齢者虐待防止未実施減算Ⅱ型特ⅱ２</t>
    <rPh sb="2" eb="4">
      <t>イリョウ</t>
    </rPh>
    <rPh sb="4" eb="5">
      <t>イン</t>
    </rPh>
    <rPh sb="5" eb="7">
      <t>タンキ</t>
    </rPh>
    <rPh sb="7" eb="10">
      <t>コウレイシャ</t>
    </rPh>
    <rPh sb="20" eb="21">
      <t>カタ</t>
    </rPh>
    <rPh sb="21" eb="22">
      <t>トク</t>
    </rPh>
    <phoneticPr fontId="3"/>
  </si>
  <si>
    <t>予防医療院短期高齢者虐待防止未実施減算ユⅠ型Ⅰ１</t>
    <rPh sb="2" eb="4">
      <t>イリョウ</t>
    </rPh>
    <rPh sb="4" eb="5">
      <t>イン</t>
    </rPh>
    <rPh sb="5" eb="7">
      <t>タンキ</t>
    </rPh>
    <rPh sb="7" eb="10">
      <t>コウレイシャ</t>
    </rPh>
    <rPh sb="21" eb="22">
      <t>カタ</t>
    </rPh>
    <phoneticPr fontId="3"/>
  </si>
  <si>
    <t>予防医療院短期高齢者虐待防止未実施減算ユⅠ型Ⅰ２</t>
    <rPh sb="2" eb="4">
      <t>イリョウ</t>
    </rPh>
    <rPh sb="4" eb="5">
      <t>イン</t>
    </rPh>
    <rPh sb="5" eb="7">
      <t>タンキ</t>
    </rPh>
    <rPh sb="7" eb="10">
      <t>コウレイシャ</t>
    </rPh>
    <rPh sb="21" eb="22">
      <t>カタ</t>
    </rPh>
    <phoneticPr fontId="3"/>
  </si>
  <si>
    <t>予防医療院短期高齢者虐待防止未実施減算経ユⅠ型Ⅰ１</t>
    <rPh sb="2" eb="4">
      <t>イリョウ</t>
    </rPh>
    <rPh sb="4" eb="5">
      <t>イン</t>
    </rPh>
    <rPh sb="5" eb="7">
      <t>タンキ</t>
    </rPh>
    <rPh sb="7" eb="10">
      <t>コウレイシャ</t>
    </rPh>
    <rPh sb="19" eb="20">
      <t>ケイ</t>
    </rPh>
    <rPh sb="22" eb="23">
      <t>カタ</t>
    </rPh>
    <phoneticPr fontId="3"/>
  </si>
  <si>
    <t>予防医療院短期高齢者虐待防止未実施減算経ユⅠ型Ⅰ２</t>
    <rPh sb="2" eb="4">
      <t>イリョウ</t>
    </rPh>
    <rPh sb="4" eb="5">
      <t>イン</t>
    </rPh>
    <rPh sb="5" eb="7">
      <t>タンキ</t>
    </rPh>
    <rPh sb="7" eb="10">
      <t>コウレイシャ</t>
    </rPh>
    <rPh sb="19" eb="20">
      <t>ケイ</t>
    </rPh>
    <rPh sb="22" eb="23">
      <t>カタ</t>
    </rPh>
    <phoneticPr fontId="3"/>
  </si>
  <si>
    <t>予防医療院短期高齢者虐待防止未実施減算ユⅠ型Ⅱ１</t>
    <rPh sb="2" eb="4">
      <t>イリョウ</t>
    </rPh>
    <rPh sb="4" eb="5">
      <t>イン</t>
    </rPh>
    <rPh sb="5" eb="7">
      <t>タンキ</t>
    </rPh>
    <rPh sb="7" eb="10">
      <t>コウレイシャ</t>
    </rPh>
    <rPh sb="21" eb="22">
      <t>カタ</t>
    </rPh>
    <phoneticPr fontId="3"/>
  </si>
  <si>
    <t>予防医療院短期高齢者虐待防止未実施減算ユⅠ型Ⅱ２</t>
    <rPh sb="2" eb="4">
      <t>イリョウ</t>
    </rPh>
    <rPh sb="4" eb="5">
      <t>イン</t>
    </rPh>
    <rPh sb="5" eb="7">
      <t>タンキ</t>
    </rPh>
    <rPh sb="7" eb="10">
      <t>コウレイシャ</t>
    </rPh>
    <rPh sb="21" eb="22">
      <t>カタ</t>
    </rPh>
    <phoneticPr fontId="3"/>
  </si>
  <si>
    <t>予防医療院短期高齢者虐待防止未実施減算経ユⅠ型Ⅱ１</t>
    <rPh sb="2" eb="4">
      <t>イリョウ</t>
    </rPh>
    <rPh sb="4" eb="5">
      <t>イン</t>
    </rPh>
    <rPh sb="5" eb="7">
      <t>タンキ</t>
    </rPh>
    <rPh sb="7" eb="10">
      <t>コウレイシャ</t>
    </rPh>
    <rPh sb="19" eb="20">
      <t>ケイ</t>
    </rPh>
    <rPh sb="22" eb="23">
      <t>カタ</t>
    </rPh>
    <phoneticPr fontId="3"/>
  </si>
  <si>
    <t>予防医療院短期高齢者虐待防止未実施減算経ユⅠ型Ⅱ２</t>
    <rPh sb="2" eb="4">
      <t>イリョウ</t>
    </rPh>
    <rPh sb="4" eb="5">
      <t>イン</t>
    </rPh>
    <rPh sb="5" eb="7">
      <t>タンキ</t>
    </rPh>
    <rPh sb="7" eb="10">
      <t>コウレイシャ</t>
    </rPh>
    <rPh sb="19" eb="20">
      <t>ケイ</t>
    </rPh>
    <rPh sb="22" eb="23">
      <t>カタ</t>
    </rPh>
    <phoneticPr fontId="3"/>
  </si>
  <si>
    <t>予防医療院短期高齢者虐待防止未実施減算ユⅡ型１</t>
    <rPh sb="2" eb="4">
      <t>イリョウ</t>
    </rPh>
    <rPh sb="4" eb="5">
      <t>イン</t>
    </rPh>
    <rPh sb="5" eb="7">
      <t>タンキ</t>
    </rPh>
    <rPh sb="7" eb="10">
      <t>コウレイシャ</t>
    </rPh>
    <rPh sb="21" eb="22">
      <t>カタ</t>
    </rPh>
    <phoneticPr fontId="3"/>
  </si>
  <si>
    <t>予防医療院短期高齢者虐待防止未実施減算ユⅡ型２</t>
    <rPh sb="2" eb="4">
      <t>イリョウ</t>
    </rPh>
    <rPh sb="4" eb="5">
      <t>イン</t>
    </rPh>
    <rPh sb="5" eb="7">
      <t>タンキ</t>
    </rPh>
    <rPh sb="7" eb="10">
      <t>コウレイシャ</t>
    </rPh>
    <rPh sb="21" eb="22">
      <t>カタ</t>
    </rPh>
    <phoneticPr fontId="3"/>
  </si>
  <si>
    <t>予防医療院短期高齢者虐待防止未実施減算経ユⅡ型１</t>
    <rPh sb="2" eb="4">
      <t>イリョウ</t>
    </rPh>
    <rPh sb="4" eb="5">
      <t>イン</t>
    </rPh>
    <rPh sb="5" eb="7">
      <t>タンキ</t>
    </rPh>
    <rPh sb="7" eb="10">
      <t>コウレイシャ</t>
    </rPh>
    <rPh sb="19" eb="20">
      <t>ケイ</t>
    </rPh>
    <rPh sb="22" eb="23">
      <t>カタ</t>
    </rPh>
    <phoneticPr fontId="3"/>
  </si>
  <si>
    <t>予防医療院短期高齢者虐待防止未実施減算経ユⅡ型２</t>
    <rPh sb="2" eb="4">
      <t>イリョウ</t>
    </rPh>
    <rPh sb="4" eb="5">
      <t>イン</t>
    </rPh>
    <rPh sb="5" eb="7">
      <t>タンキ</t>
    </rPh>
    <rPh sb="7" eb="10">
      <t>コウレイシャ</t>
    </rPh>
    <rPh sb="19" eb="20">
      <t>ケイ</t>
    </rPh>
    <rPh sb="22" eb="23">
      <t>カタ</t>
    </rPh>
    <phoneticPr fontId="3"/>
  </si>
  <si>
    <t>予防医療院短期高齢者虐待防止未実施減算ユⅠ型特１</t>
    <rPh sb="2" eb="4">
      <t>イリョウ</t>
    </rPh>
    <rPh sb="4" eb="5">
      <t>イン</t>
    </rPh>
    <rPh sb="5" eb="7">
      <t>タンキ</t>
    </rPh>
    <rPh sb="7" eb="10">
      <t>コウレイシャ</t>
    </rPh>
    <rPh sb="21" eb="22">
      <t>カタ</t>
    </rPh>
    <rPh sb="22" eb="23">
      <t>トク</t>
    </rPh>
    <phoneticPr fontId="3"/>
  </si>
  <si>
    <t>予防医療院短期高齢者虐待防止未実施減算ユⅠ型特２</t>
    <rPh sb="2" eb="4">
      <t>イリョウ</t>
    </rPh>
    <rPh sb="4" eb="5">
      <t>イン</t>
    </rPh>
    <rPh sb="5" eb="7">
      <t>タンキ</t>
    </rPh>
    <rPh sb="7" eb="10">
      <t>コウレイシャ</t>
    </rPh>
    <rPh sb="21" eb="22">
      <t>カタ</t>
    </rPh>
    <rPh sb="22" eb="23">
      <t>トク</t>
    </rPh>
    <phoneticPr fontId="3"/>
  </si>
  <si>
    <t>予防医療院短期高齢者虐待防止未実施減算経ユⅠ型特１</t>
    <rPh sb="2" eb="4">
      <t>イリョウ</t>
    </rPh>
    <rPh sb="4" eb="5">
      <t>イン</t>
    </rPh>
    <rPh sb="5" eb="7">
      <t>タンキ</t>
    </rPh>
    <rPh sb="7" eb="10">
      <t>コウレイシャ</t>
    </rPh>
    <rPh sb="19" eb="20">
      <t>ケイ</t>
    </rPh>
    <rPh sb="22" eb="23">
      <t>カタ</t>
    </rPh>
    <rPh sb="23" eb="24">
      <t>トク</t>
    </rPh>
    <phoneticPr fontId="3"/>
  </si>
  <si>
    <t>予防医療院短期高齢者虐待防止未実施減算経ユⅠ型特２</t>
    <rPh sb="2" eb="4">
      <t>イリョウ</t>
    </rPh>
    <rPh sb="4" eb="5">
      <t>イン</t>
    </rPh>
    <rPh sb="5" eb="7">
      <t>タンキ</t>
    </rPh>
    <rPh sb="7" eb="10">
      <t>コウレイシャ</t>
    </rPh>
    <rPh sb="19" eb="20">
      <t>ケイ</t>
    </rPh>
    <rPh sb="22" eb="23">
      <t>カタ</t>
    </rPh>
    <rPh sb="23" eb="24">
      <t>トク</t>
    </rPh>
    <phoneticPr fontId="3"/>
  </si>
  <si>
    <t>予防医療院短期高齢者虐待防止未実施減算ユⅡ型特１</t>
    <rPh sb="2" eb="4">
      <t>イリョウ</t>
    </rPh>
    <rPh sb="4" eb="5">
      <t>イン</t>
    </rPh>
    <rPh sb="5" eb="7">
      <t>タンキ</t>
    </rPh>
    <rPh sb="7" eb="10">
      <t>コウレイシャ</t>
    </rPh>
    <rPh sb="21" eb="22">
      <t>カタ</t>
    </rPh>
    <rPh sb="22" eb="23">
      <t>トク</t>
    </rPh>
    <phoneticPr fontId="3"/>
  </si>
  <si>
    <t>予防医療院短期高齢者虐待防止未実施減算ユⅡ型特２</t>
    <rPh sb="2" eb="4">
      <t>イリョウ</t>
    </rPh>
    <rPh sb="4" eb="5">
      <t>イン</t>
    </rPh>
    <rPh sb="5" eb="7">
      <t>タンキ</t>
    </rPh>
    <rPh sb="7" eb="10">
      <t>コウレイシャ</t>
    </rPh>
    <rPh sb="21" eb="22">
      <t>カタ</t>
    </rPh>
    <rPh sb="22" eb="23">
      <t>トク</t>
    </rPh>
    <phoneticPr fontId="3"/>
  </si>
  <si>
    <t>予防医療院短期高齢者虐待防止未実施減算経ユⅡ型特１</t>
    <rPh sb="2" eb="4">
      <t>イリョウ</t>
    </rPh>
    <rPh sb="4" eb="5">
      <t>イン</t>
    </rPh>
    <rPh sb="5" eb="7">
      <t>タンキ</t>
    </rPh>
    <rPh sb="7" eb="10">
      <t>コウレイシャ</t>
    </rPh>
    <rPh sb="19" eb="20">
      <t>ケイ</t>
    </rPh>
    <rPh sb="22" eb="23">
      <t>カタ</t>
    </rPh>
    <rPh sb="23" eb="24">
      <t>トク</t>
    </rPh>
    <phoneticPr fontId="3"/>
  </si>
  <si>
    <t>予防医療院短期高齢者虐待防止未実施減算経ユⅡ型特２</t>
    <rPh sb="2" eb="4">
      <t>イリョウ</t>
    </rPh>
    <rPh sb="4" eb="5">
      <t>イン</t>
    </rPh>
    <rPh sb="5" eb="7">
      <t>タンキ</t>
    </rPh>
    <rPh sb="7" eb="10">
      <t>コウレイシャ</t>
    </rPh>
    <rPh sb="19" eb="20">
      <t>ケイ</t>
    </rPh>
    <rPh sb="22" eb="23">
      <t>カタ</t>
    </rPh>
    <rPh sb="23" eb="24">
      <t>トク</t>
    </rPh>
    <phoneticPr fontId="3"/>
  </si>
  <si>
    <t>(7) 口腔連携強化加算</t>
    <phoneticPr fontId="3"/>
  </si>
  <si>
    <t>(8) 療養食加算（１日に３回を限度）</t>
    <rPh sb="4" eb="6">
      <t>リョウヨウ</t>
    </rPh>
    <rPh sb="6" eb="7">
      <t>ショク</t>
    </rPh>
    <rPh sb="7" eb="9">
      <t>カサン</t>
    </rPh>
    <phoneticPr fontId="3"/>
  </si>
  <si>
    <t>(9) 緊急時治療管理</t>
    <rPh sb="4" eb="7">
      <t>キンキュウジ</t>
    </rPh>
    <rPh sb="7" eb="9">
      <t>チリョウ</t>
    </rPh>
    <rPh sb="9" eb="11">
      <t>カンリ</t>
    </rPh>
    <phoneticPr fontId="3"/>
  </si>
  <si>
    <t>(10) 認知症専門ケア加算</t>
    <phoneticPr fontId="3"/>
  </si>
  <si>
    <t>(12) 生産性向上推進体制加算</t>
    <phoneticPr fontId="3"/>
  </si>
  <si>
    <t>(13) サービス提供体制強化加算</t>
    <rPh sb="9" eb="11">
      <t>テイキョウ</t>
    </rPh>
    <rPh sb="11" eb="13">
      <t>タイセイ</t>
    </rPh>
    <rPh sb="13" eb="15">
      <t>キョウカ</t>
    </rPh>
    <rPh sb="15" eb="17">
      <t>カサン</t>
    </rPh>
    <phoneticPr fontId="3"/>
  </si>
  <si>
    <t>予防特定施設高齢者虐待防止未実施減算１</t>
    <rPh sb="0" eb="2">
      <t>ヨボウ</t>
    </rPh>
    <rPh sb="2" eb="6">
      <t>トクテイシセツ</t>
    </rPh>
    <rPh sb="6" eb="9">
      <t>コウレイシャ</t>
    </rPh>
    <phoneticPr fontId="3"/>
  </si>
  <si>
    <t>予防特定施設高齢者虐待防止未実施減算２</t>
    <rPh sb="0" eb="2">
      <t>ヨボウ</t>
    </rPh>
    <rPh sb="2" eb="6">
      <t>トクテイシセツ</t>
    </rPh>
    <rPh sb="6" eb="9">
      <t>コウレイシャ</t>
    </rPh>
    <phoneticPr fontId="3"/>
  </si>
  <si>
    <t>　要支援１</t>
    <rPh sb="2" eb="4">
      <t>シエン</t>
    </rPh>
    <phoneticPr fontId="3"/>
  </si>
  <si>
    <t>　要支援２</t>
    <rPh sb="2" eb="4">
      <t>シエン</t>
    </rPh>
    <phoneticPr fontId="3"/>
  </si>
  <si>
    <t>協力医療機関連携加算</t>
    <rPh sb="0" eb="2">
      <t>キョウリョク</t>
    </rPh>
    <phoneticPr fontId="3"/>
  </si>
  <si>
    <t>相談・診療を行う体制を常時確保している協力医療機関と連携している場合</t>
  </si>
  <si>
    <t>上記以外の協力医療機関と連携している場合</t>
    <rPh sb="0" eb="1">
      <t>ウエ</t>
    </rPh>
    <phoneticPr fontId="3"/>
  </si>
  <si>
    <t>ハ 退居時情報提供加算</t>
    <rPh sb="2" eb="4">
      <t>タイキョ</t>
    </rPh>
    <phoneticPr fontId="3"/>
  </si>
  <si>
    <t>ニ 認知症専門ケア加算</t>
    <phoneticPr fontId="3"/>
  </si>
  <si>
    <t>ホ 高齢者施設等感染対策向上加算</t>
    <phoneticPr fontId="3"/>
  </si>
  <si>
    <t>ヘ 新興感染症等施設療養費</t>
    <rPh sb="2" eb="7">
      <t>シンコウカンセンショウ</t>
    </rPh>
    <rPh sb="7" eb="8">
      <t>トウ</t>
    </rPh>
    <rPh sb="8" eb="13">
      <t>シセツリョウヨウヒ</t>
    </rPh>
    <phoneticPr fontId="3"/>
  </si>
  <si>
    <t>ト 生産性向上推進体制加算</t>
    <phoneticPr fontId="3"/>
  </si>
  <si>
    <t>チ サービス提供体制強化加算</t>
    <phoneticPr fontId="3"/>
  </si>
  <si>
    <t>高齢者虐待防止措置未実施減算</t>
    <phoneticPr fontId="3"/>
  </si>
  <si>
    <t xml:space="preserve"> 外部サービス利用型介護予防特定施設入居者生活介護費</t>
    <phoneticPr fontId="3"/>
  </si>
  <si>
    <t>予防訪問看護１２月超減算１</t>
    <phoneticPr fontId="3"/>
  </si>
  <si>
    <t>予防訪問看護１２月超減算２</t>
    <phoneticPr fontId="3"/>
  </si>
  <si>
    <t>予防訪問看護訪問回数超減算を算定している場合</t>
    <rPh sb="0" eb="2">
      <t>ヨボウ</t>
    </rPh>
    <rPh sb="2" eb="4">
      <t>ホウモン</t>
    </rPh>
    <rPh sb="4" eb="6">
      <t>カンゴ</t>
    </rPh>
    <rPh sb="6" eb="8">
      <t>ホウモン</t>
    </rPh>
    <rPh sb="8" eb="10">
      <t>カイスウ</t>
    </rPh>
    <rPh sb="10" eb="11">
      <t>チョウ</t>
    </rPh>
    <rPh sb="11" eb="13">
      <t>ゲンサン</t>
    </rPh>
    <rPh sb="14" eb="16">
      <t>サンテイ</t>
    </rPh>
    <rPh sb="20" eb="22">
      <t>バアイ</t>
    </rPh>
    <phoneticPr fontId="3"/>
  </si>
  <si>
    <t>ヘ　口腔連携強化加算</t>
    <phoneticPr fontId="3"/>
  </si>
  <si>
    <t>ト サービス提供体制強化加算</t>
    <phoneticPr fontId="3"/>
  </si>
  <si>
    <t>高齢者虐待防止措置未実施減算</t>
    <phoneticPr fontId="3"/>
  </si>
  <si>
    <t>イ 介護予防訪問リハビリテーション費</t>
    <phoneticPr fontId="3"/>
  </si>
  <si>
    <t>病院又は診療所の場合</t>
  </si>
  <si>
    <t>口腔連携強化加算</t>
    <phoneticPr fontId="3"/>
  </si>
  <si>
    <t>イ　介護予防通所リハビリテーション費</t>
    <phoneticPr fontId="3"/>
  </si>
  <si>
    <t>高齢者虐待防止措置未実施減算</t>
    <phoneticPr fontId="3"/>
  </si>
  <si>
    <t>ト　一体的サービス提供加算</t>
    <phoneticPr fontId="3"/>
  </si>
  <si>
    <t>チ　科学的介護推進体制加算</t>
    <rPh sb="2" eb="4">
      <t>カガク</t>
    </rPh>
    <rPh sb="4" eb="5">
      <t>テキ</t>
    </rPh>
    <rPh sb="5" eb="7">
      <t>カイゴ</t>
    </rPh>
    <rPh sb="7" eb="9">
      <t>スイシン</t>
    </rPh>
    <rPh sb="9" eb="11">
      <t>タイセイ</t>
    </rPh>
    <rPh sb="11" eb="13">
      <t>カサン</t>
    </rPh>
    <phoneticPr fontId="3"/>
  </si>
  <si>
    <t>リ　サービス提供体制強化加算</t>
    <phoneticPr fontId="3"/>
  </si>
  <si>
    <t>ヌ 介護職員等処遇改善加算</t>
    <rPh sb="6" eb="7">
      <t>ナド</t>
    </rPh>
    <rPh sb="7" eb="9">
      <t>ショグウ</t>
    </rPh>
    <rPh sb="9" eb="11">
      <t>カイゼン</t>
    </rPh>
    <phoneticPr fontId="3"/>
  </si>
  <si>
    <t>ロ　退院時共同指導加算</t>
    <phoneticPr fontId="3"/>
  </si>
  <si>
    <t>予防特定施設高齢者等感染対策向上加算Ⅰ</t>
    <rPh sb="0" eb="2">
      <t>ヨボウ</t>
    </rPh>
    <rPh sb="2" eb="4">
      <t>トクテイ</t>
    </rPh>
    <rPh sb="4" eb="6">
      <t>シセツ</t>
    </rPh>
    <phoneticPr fontId="3"/>
  </si>
  <si>
    <t>予防特定施設高齢者等感染対策向上加算Ⅱ</t>
    <rPh sb="0" eb="2">
      <t>ヨボウ</t>
    </rPh>
    <rPh sb="2" eb="4">
      <t>トクテイ</t>
    </rPh>
    <rPh sb="4" eb="6">
      <t>シセツ</t>
    </rPh>
    <phoneticPr fontId="3"/>
  </si>
  <si>
    <t>(1)高齢者施設等感染対策向上加算（Ⅰ）</t>
  </si>
  <si>
    <t>(2)高齢者施設等感染対策向上加算（Ⅱ）</t>
  </si>
  <si>
    <t xml:space="preserve"> （イ又はロを算定する場合のみ算定）</t>
    <rPh sb="3" eb="4">
      <t>マタ</t>
    </rPh>
    <phoneticPr fontId="3"/>
  </si>
  <si>
    <t>予老短在宅復帰在宅療養支援加算Ⅰ</t>
    <phoneticPr fontId="3"/>
  </si>
  <si>
    <t>予老短在宅復帰在宅療養支援加算Ⅱ</t>
    <phoneticPr fontId="3"/>
  </si>
  <si>
    <t>在宅復帰・在宅療養支援機能加算（Ⅰ）（（１）（一）ａ、（１）（一）ｃ、（２）（一）ａ、（２）（一）ｃを算定する場合）</t>
    <rPh sb="0" eb="2">
      <t>ザイタク</t>
    </rPh>
    <rPh sb="2" eb="4">
      <t>フッキ</t>
    </rPh>
    <rPh sb="5" eb="7">
      <t>ザイタク</t>
    </rPh>
    <rPh sb="7" eb="9">
      <t>リョウヨウ</t>
    </rPh>
    <rPh sb="9" eb="11">
      <t>シエン</t>
    </rPh>
    <rPh sb="11" eb="13">
      <t>キノウ</t>
    </rPh>
    <rPh sb="13" eb="15">
      <t>カサン</t>
    </rPh>
    <phoneticPr fontId="3"/>
  </si>
  <si>
    <t>在宅復帰・在宅療養支援機能加算（Ⅱ）（（１）（一）ｂ、（１）（一）ｄ、（２）（一）ｂ、（２）（一）ｄを算定する場合）</t>
    <rPh sb="0" eb="2">
      <t>ザイタク</t>
    </rPh>
    <rPh sb="2" eb="4">
      <t>フッキ</t>
    </rPh>
    <rPh sb="5" eb="7">
      <t>ザイタク</t>
    </rPh>
    <rPh sb="7" eb="9">
      <t>リョウヨウ</t>
    </rPh>
    <rPh sb="9" eb="11">
      <t>シエン</t>
    </rPh>
    <rPh sb="11" eb="13">
      <t>キノウ</t>
    </rPh>
    <rPh sb="13" eb="15">
      <t>カサン</t>
    </rPh>
    <phoneticPr fontId="3"/>
  </si>
  <si>
    <t>C201</t>
    <phoneticPr fontId="3"/>
  </si>
  <si>
    <t>C202</t>
  </si>
  <si>
    <t>C203</t>
  </si>
  <si>
    <t>C204</t>
  </si>
  <si>
    <t>C205</t>
  </si>
  <si>
    <t>C206</t>
  </si>
  <si>
    <t>C207</t>
  </si>
  <si>
    <t>C208</t>
  </si>
  <si>
    <t>C209</t>
  </si>
  <si>
    <t>C210</t>
  </si>
  <si>
    <t>C211</t>
  </si>
  <si>
    <t>C212</t>
  </si>
  <si>
    <t>C213</t>
  </si>
  <si>
    <t>C214</t>
  </si>
  <si>
    <t>C215</t>
  </si>
  <si>
    <t>C216</t>
  </si>
  <si>
    <t>C217</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</si>
  <si>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</si>
  <si>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</si>
  <si>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</si>
  <si>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</si>
  <si>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</si>
  <si>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</si>
  <si>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</si>
  <si>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</si>
  <si>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</si>
  <si>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</si>
  <si>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</si>
  <si>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</si>
  <si>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</si>
  <si>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</si>
  <si>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</si>
  <si>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</si>
  <si>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</si>
  <si>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</si>
  <si>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</si>
  <si>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</si>
  <si>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</si>
  <si>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</si>
  <si>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</si>
  <si>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</si>
  <si>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</si>
  <si>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</si>
  <si>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</si>
  <si>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</si>
  <si>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</si>
  <si>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</si>
  <si>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</si>
  <si>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</si>
  <si>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</si>
  <si>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</si>
  <si>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</si>
  <si>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C201</t>
    <phoneticPr fontId="3"/>
  </si>
  <si>
    <t>C203</t>
    <phoneticPr fontId="3"/>
  </si>
  <si>
    <t>予防訪問看護訪問回数超過等減算</t>
    <rPh sb="6" eb="10">
      <t>ホウモンカイスウ</t>
    </rPh>
    <rPh sb="10" eb="11">
      <t>コ</t>
    </rPh>
    <rPh sb="11" eb="12">
      <t>ス</t>
    </rPh>
    <rPh sb="12" eb="13">
      <t>ナド</t>
    </rPh>
    <phoneticPr fontId="3"/>
  </si>
  <si>
    <t>予防訪問リハ高齢者虐待防止未実施減算１</t>
    <rPh sb="0" eb="2">
      <t>ヨボウ</t>
    </rPh>
    <rPh sb="2" eb="4">
      <t>ホウモン</t>
    </rPh>
    <rPh sb="6" eb="9">
      <t>コウレイシャ</t>
    </rPh>
    <phoneticPr fontId="3"/>
  </si>
  <si>
    <t>予防訪問リハ高齢者虐待防止未実施減算２</t>
    <rPh sb="0" eb="2">
      <t>ヨボウ</t>
    </rPh>
    <rPh sb="2" eb="4">
      <t>ホウモン</t>
    </rPh>
    <rPh sb="6" eb="9">
      <t>コウレイシャ</t>
    </rPh>
    <phoneticPr fontId="3"/>
  </si>
  <si>
    <t>予防訪問リハ高齢者虐待防止未実施減算３</t>
    <rPh sb="0" eb="2">
      <t>ヨボウ</t>
    </rPh>
    <rPh sb="2" eb="4">
      <t>ホウモン</t>
    </rPh>
    <rPh sb="6" eb="9">
      <t>コウレイシャ</t>
    </rPh>
    <phoneticPr fontId="3"/>
  </si>
  <si>
    <t>予防通所リハ高齢者虐待防止未実施減算１１</t>
    <rPh sb="0" eb="4">
      <t>ヨボウツウショ</t>
    </rPh>
    <phoneticPr fontId="3"/>
  </si>
  <si>
    <t>予防通所リハ高齢者虐待防止未実施減算１２</t>
    <rPh sb="0" eb="4">
      <t>ヨボウツウショ</t>
    </rPh>
    <phoneticPr fontId="3"/>
  </si>
  <si>
    <t>予防通所リハ高齢者虐待防止未実施減算２１</t>
    <rPh sb="0" eb="4">
      <t>ヨボウツウショ</t>
    </rPh>
    <phoneticPr fontId="3"/>
  </si>
  <si>
    <t>予防通所リハ高齢者虐待防止未実施減算２２</t>
    <rPh sb="0" eb="4">
      <t>ヨボウツウショ</t>
    </rPh>
    <phoneticPr fontId="3"/>
  </si>
  <si>
    <t>予防通所リハ高齢者虐待防止未実施減算３１</t>
    <rPh sb="0" eb="4">
      <t>ヨボウツウショ</t>
    </rPh>
    <phoneticPr fontId="3"/>
  </si>
  <si>
    <t>予防通所リハ高齢者虐待防止未実施減算３２</t>
    <rPh sb="0" eb="4">
      <t>ヨボウツウショ</t>
    </rPh>
    <phoneticPr fontId="3"/>
  </si>
  <si>
    <t>予病院療短高齢者虐待防止未実施減算Ⅰⅰ１</t>
    <rPh sb="0" eb="1">
      <t>ヨ</t>
    </rPh>
    <rPh sb="1" eb="3">
      <t>ビョウイン</t>
    </rPh>
    <rPh sb="3" eb="4">
      <t>リョウ</t>
    </rPh>
    <rPh sb="4" eb="5">
      <t>タン</t>
    </rPh>
    <rPh sb="5" eb="8">
      <t>コウレイシャ</t>
    </rPh>
    <phoneticPr fontId="3"/>
  </si>
  <si>
    <t>予病院療短高齢者虐待防止未実施減算Ⅰⅰ２</t>
    <rPh sb="0" eb="1">
      <t>ヨ</t>
    </rPh>
    <rPh sb="1" eb="3">
      <t>ビョウイン</t>
    </rPh>
    <rPh sb="3" eb="4">
      <t>リョウ</t>
    </rPh>
    <rPh sb="4" eb="5">
      <t>タン</t>
    </rPh>
    <rPh sb="5" eb="8">
      <t>コウレイシャ</t>
    </rPh>
    <phoneticPr fontId="3"/>
  </si>
  <si>
    <t>予病院療短高齢者虐待防止未実施減算Ⅰⅱ１</t>
    <rPh sb="0" eb="1">
      <t>ヨ</t>
    </rPh>
    <rPh sb="1" eb="3">
      <t>ビョウイン</t>
    </rPh>
    <rPh sb="3" eb="4">
      <t>リョウ</t>
    </rPh>
    <rPh sb="4" eb="5">
      <t>タン</t>
    </rPh>
    <rPh sb="5" eb="8">
      <t>コウレイシャ</t>
    </rPh>
    <phoneticPr fontId="3"/>
  </si>
  <si>
    <t>予病院療短高齢者虐待防止未実施減算Ⅰⅱ２</t>
    <rPh sb="0" eb="1">
      <t>ヨ</t>
    </rPh>
    <rPh sb="1" eb="3">
      <t>ビョウイン</t>
    </rPh>
    <rPh sb="3" eb="4">
      <t>リョウ</t>
    </rPh>
    <rPh sb="4" eb="5">
      <t>タン</t>
    </rPh>
    <rPh sb="5" eb="8">
      <t>コウレイシャ</t>
    </rPh>
    <phoneticPr fontId="3"/>
  </si>
  <si>
    <t>予病院療短高齢者虐待防止未実施減算Ⅰⅲ１</t>
    <rPh sb="0" eb="1">
      <t>ヨ</t>
    </rPh>
    <rPh sb="1" eb="3">
      <t>ビョウイン</t>
    </rPh>
    <rPh sb="3" eb="4">
      <t>リョウ</t>
    </rPh>
    <rPh sb="4" eb="5">
      <t>タン</t>
    </rPh>
    <rPh sb="5" eb="8">
      <t>コウレイシャ</t>
    </rPh>
    <phoneticPr fontId="3"/>
  </si>
  <si>
    <t>予病院療短高齢者虐待防止未実施減算Ⅰⅲ２</t>
    <rPh sb="0" eb="1">
      <t>ヨ</t>
    </rPh>
    <rPh sb="1" eb="3">
      <t>ビョウイン</t>
    </rPh>
    <rPh sb="3" eb="4">
      <t>リョウ</t>
    </rPh>
    <rPh sb="4" eb="5">
      <t>タン</t>
    </rPh>
    <rPh sb="5" eb="8">
      <t>コウレイシャ</t>
    </rPh>
    <phoneticPr fontId="3"/>
  </si>
  <si>
    <t>予病院療短高齢者虐待防止未実施減算Ⅰⅳ１</t>
    <rPh sb="0" eb="1">
      <t>ヨ</t>
    </rPh>
    <rPh sb="1" eb="3">
      <t>ビョウイン</t>
    </rPh>
    <rPh sb="3" eb="4">
      <t>リョウ</t>
    </rPh>
    <rPh sb="4" eb="5">
      <t>タン</t>
    </rPh>
    <rPh sb="5" eb="8">
      <t>コウレイシャ</t>
    </rPh>
    <phoneticPr fontId="3"/>
  </si>
  <si>
    <t>予病院療短高齢者虐待防止未実施減算Ⅰⅳ２</t>
    <rPh sb="0" eb="1">
      <t>ヨ</t>
    </rPh>
    <rPh sb="1" eb="3">
      <t>ビョウイン</t>
    </rPh>
    <rPh sb="3" eb="4">
      <t>リョウ</t>
    </rPh>
    <rPh sb="4" eb="5">
      <t>タン</t>
    </rPh>
    <rPh sb="5" eb="8">
      <t>コウレイシャ</t>
    </rPh>
    <phoneticPr fontId="3"/>
  </si>
  <si>
    <t>予病院療短高齢者虐待防止未実施減算Ⅰⅴ１</t>
    <rPh sb="0" eb="1">
      <t>ヨ</t>
    </rPh>
    <rPh sb="1" eb="3">
      <t>ビョウイン</t>
    </rPh>
    <rPh sb="3" eb="4">
      <t>リョウ</t>
    </rPh>
    <rPh sb="4" eb="5">
      <t>タン</t>
    </rPh>
    <rPh sb="5" eb="8">
      <t>コウレイシャ</t>
    </rPh>
    <phoneticPr fontId="3"/>
  </si>
  <si>
    <t>予病院療短高齢者虐待防止未実施減算Ⅰⅴ２</t>
    <rPh sb="0" eb="1">
      <t>ヨ</t>
    </rPh>
    <rPh sb="1" eb="3">
      <t>ビョウイン</t>
    </rPh>
    <rPh sb="3" eb="4">
      <t>リョウ</t>
    </rPh>
    <rPh sb="4" eb="5">
      <t>タン</t>
    </rPh>
    <rPh sb="5" eb="8">
      <t>コウレイシャ</t>
    </rPh>
    <phoneticPr fontId="3"/>
  </si>
  <si>
    <t>予病院療短高齢者虐待防止未実施減算Ⅰⅵ１</t>
    <rPh sb="0" eb="1">
      <t>ヨ</t>
    </rPh>
    <rPh sb="1" eb="3">
      <t>ビョウイン</t>
    </rPh>
    <rPh sb="3" eb="4">
      <t>リョウ</t>
    </rPh>
    <rPh sb="4" eb="5">
      <t>タン</t>
    </rPh>
    <rPh sb="5" eb="8">
      <t>コウレイシャ</t>
    </rPh>
    <phoneticPr fontId="3"/>
  </si>
  <si>
    <t>予病院療短高齢者虐待防止未実施減算Ⅰⅵ２</t>
    <rPh sb="0" eb="1">
      <t>ヨ</t>
    </rPh>
    <rPh sb="1" eb="3">
      <t>ビョウイン</t>
    </rPh>
    <rPh sb="3" eb="4">
      <t>リョウ</t>
    </rPh>
    <rPh sb="4" eb="5">
      <t>タン</t>
    </rPh>
    <rPh sb="5" eb="8">
      <t>コウレイシャ</t>
    </rPh>
    <phoneticPr fontId="3"/>
  </si>
  <si>
    <t>予病院療短高齢者虐待防止未実施減算Ⅱⅰ１</t>
    <rPh sb="0" eb="1">
      <t>ヨ</t>
    </rPh>
    <rPh sb="1" eb="3">
      <t>ビョウイン</t>
    </rPh>
    <rPh sb="3" eb="4">
      <t>リョウ</t>
    </rPh>
    <rPh sb="4" eb="5">
      <t>タン</t>
    </rPh>
    <rPh sb="5" eb="8">
      <t>コウレイシャ</t>
    </rPh>
    <phoneticPr fontId="3"/>
  </si>
  <si>
    <t>予病院療短高齢者虐待防止未実施減算Ⅱⅰ２</t>
    <rPh sb="0" eb="1">
      <t>ヨ</t>
    </rPh>
    <rPh sb="1" eb="3">
      <t>ビョウイン</t>
    </rPh>
    <rPh sb="3" eb="4">
      <t>リョウ</t>
    </rPh>
    <rPh sb="4" eb="5">
      <t>タン</t>
    </rPh>
    <rPh sb="5" eb="8">
      <t>コウレイシャ</t>
    </rPh>
    <phoneticPr fontId="3"/>
  </si>
  <si>
    <t>予病院療短高齢者虐待防止未実施減算Ⅱⅱ１</t>
    <rPh sb="0" eb="1">
      <t>ヨ</t>
    </rPh>
    <rPh sb="1" eb="3">
      <t>ビョウイン</t>
    </rPh>
    <rPh sb="3" eb="4">
      <t>リョウ</t>
    </rPh>
    <rPh sb="4" eb="5">
      <t>タン</t>
    </rPh>
    <rPh sb="5" eb="8">
      <t>コウレイシャ</t>
    </rPh>
    <phoneticPr fontId="3"/>
  </si>
  <si>
    <t>予病院療短高齢者虐待防止未実施減算Ⅱⅱ２</t>
    <rPh sb="0" eb="1">
      <t>ヨ</t>
    </rPh>
    <rPh sb="1" eb="3">
      <t>ビョウイン</t>
    </rPh>
    <rPh sb="3" eb="4">
      <t>リョウ</t>
    </rPh>
    <rPh sb="4" eb="5">
      <t>タン</t>
    </rPh>
    <rPh sb="5" eb="8">
      <t>コウレイシャ</t>
    </rPh>
    <phoneticPr fontId="3"/>
  </si>
  <si>
    <t>予病院療短高齢者虐待防止未実施減算Ⅱⅲ１</t>
    <rPh sb="0" eb="1">
      <t>ヨ</t>
    </rPh>
    <rPh sb="1" eb="3">
      <t>ビョウイン</t>
    </rPh>
    <rPh sb="3" eb="4">
      <t>リョウ</t>
    </rPh>
    <rPh sb="4" eb="5">
      <t>タン</t>
    </rPh>
    <rPh sb="5" eb="8">
      <t>コウレイシャ</t>
    </rPh>
    <phoneticPr fontId="3"/>
  </si>
  <si>
    <t>予病院療短高齢者虐待防止未実施減算Ⅱⅲ２</t>
    <rPh sb="0" eb="1">
      <t>ヨ</t>
    </rPh>
    <rPh sb="1" eb="3">
      <t>ビョウイン</t>
    </rPh>
    <rPh sb="3" eb="4">
      <t>リョウ</t>
    </rPh>
    <rPh sb="4" eb="5">
      <t>タン</t>
    </rPh>
    <rPh sb="5" eb="8">
      <t>コウレイシャ</t>
    </rPh>
    <phoneticPr fontId="3"/>
  </si>
  <si>
    <t>予病院療短高齢者虐待防止未実施減算Ⅱⅳ１</t>
    <rPh sb="0" eb="1">
      <t>ヨ</t>
    </rPh>
    <rPh sb="1" eb="3">
      <t>ビョウイン</t>
    </rPh>
    <rPh sb="3" eb="4">
      <t>リョウ</t>
    </rPh>
    <rPh sb="4" eb="5">
      <t>タン</t>
    </rPh>
    <rPh sb="5" eb="8">
      <t>コウレイシャ</t>
    </rPh>
    <phoneticPr fontId="3"/>
  </si>
  <si>
    <t>予病院療短高齢者虐待防止未実施減算Ⅱⅳ２</t>
    <rPh sb="0" eb="1">
      <t>ヨ</t>
    </rPh>
    <rPh sb="1" eb="3">
      <t>ビョウイン</t>
    </rPh>
    <rPh sb="3" eb="4">
      <t>リョウ</t>
    </rPh>
    <rPh sb="4" eb="5">
      <t>タン</t>
    </rPh>
    <rPh sb="5" eb="8">
      <t>コウレイシャ</t>
    </rPh>
    <phoneticPr fontId="3"/>
  </si>
  <si>
    <t>予病院療短高齢者虐待防止未実施減算Ⅲⅰ１</t>
    <rPh sb="0" eb="1">
      <t>ヨ</t>
    </rPh>
    <rPh sb="1" eb="3">
      <t>ビョウイン</t>
    </rPh>
    <rPh sb="3" eb="4">
      <t>リョウ</t>
    </rPh>
    <rPh sb="4" eb="5">
      <t>タン</t>
    </rPh>
    <rPh sb="5" eb="8">
      <t>コウレイシャ</t>
    </rPh>
    <phoneticPr fontId="3"/>
  </si>
  <si>
    <t>予病院療短高齢者虐待防止未実施減算Ⅲⅰ２</t>
    <rPh sb="0" eb="1">
      <t>ヨ</t>
    </rPh>
    <rPh sb="1" eb="3">
      <t>ビョウイン</t>
    </rPh>
    <rPh sb="3" eb="4">
      <t>リョウ</t>
    </rPh>
    <rPh sb="4" eb="5">
      <t>タン</t>
    </rPh>
    <rPh sb="5" eb="8">
      <t>コウレイシャ</t>
    </rPh>
    <phoneticPr fontId="3"/>
  </si>
  <si>
    <t>予病院療短高齢者虐待防止未実施減算Ⅲⅱ１</t>
    <rPh sb="0" eb="1">
      <t>ヨ</t>
    </rPh>
    <rPh sb="1" eb="3">
      <t>ビョウイン</t>
    </rPh>
    <rPh sb="3" eb="4">
      <t>リョウ</t>
    </rPh>
    <rPh sb="4" eb="5">
      <t>タン</t>
    </rPh>
    <rPh sb="5" eb="8">
      <t>コウレイシャ</t>
    </rPh>
    <phoneticPr fontId="3"/>
  </si>
  <si>
    <t>予病院療短高齢者虐待防止未実施減算Ⅲⅱ２</t>
    <rPh sb="0" eb="1">
      <t>ヨ</t>
    </rPh>
    <rPh sb="1" eb="3">
      <t>ビョウイン</t>
    </rPh>
    <rPh sb="3" eb="4">
      <t>リョウ</t>
    </rPh>
    <rPh sb="4" eb="5">
      <t>タン</t>
    </rPh>
    <rPh sb="5" eb="8">
      <t>コウレイシャ</t>
    </rPh>
    <phoneticPr fontId="3"/>
  </si>
  <si>
    <t>予病院療短高齢者虐待防止未実施減算経Ⅰⅰ１</t>
    <rPh sb="0" eb="1">
      <t>ヨ</t>
    </rPh>
    <rPh sb="1" eb="3">
      <t>ビョウイン</t>
    </rPh>
    <rPh sb="3" eb="4">
      <t>リョウ</t>
    </rPh>
    <rPh sb="4" eb="5">
      <t>タン</t>
    </rPh>
    <rPh sb="5" eb="8">
      <t>コウレイシャ</t>
    </rPh>
    <rPh sb="17" eb="18">
      <t>ケイ</t>
    </rPh>
    <phoneticPr fontId="3"/>
  </si>
  <si>
    <t>予病院療短高齢者虐待防止未実施減算経Ⅰⅰ２</t>
    <rPh sb="0" eb="1">
      <t>ヨ</t>
    </rPh>
    <rPh sb="1" eb="3">
      <t>ビョウイン</t>
    </rPh>
    <rPh sb="3" eb="4">
      <t>リョウ</t>
    </rPh>
    <rPh sb="4" eb="5">
      <t>タン</t>
    </rPh>
    <rPh sb="5" eb="8">
      <t>コウレイシャ</t>
    </rPh>
    <rPh sb="17" eb="18">
      <t>ケイ</t>
    </rPh>
    <phoneticPr fontId="3"/>
  </si>
  <si>
    <t>予病院療短高齢者虐待防止未実施減算経Ⅰⅱ１</t>
    <rPh sb="0" eb="1">
      <t>ヨ</t>
    </rPh>
    <rPh sb="1" eb="3">
      <t>ビョウイン</t>
    </rPh>
    <rPh sb="3" eb="4">
      <t>リョウ</t>
    </rPh>
    <rPh sb="4" eb="5">
      <t>タン</t>
    </rPh>
    <rPh sb="5" eb="8">
      <t>コウレイシャ</t>
    </rPh>
    <rPh sb="17" eb="18">
      <t>ケイ</t>
    </rPh>
    <phoneticPr fontId="3"/>
  </si>
  <si>
    <t>予病院療短高齢者虐待防止未実施減算経Ⅰⅱ２</t>
    <rPh sb="0" eb="1">
      <t>ヨ</t>
    </rPh>
    <rPh sb="1" eb="3">
      <t>ビョウイン</t>
    </rPh>
    <rPh sb="3" eb="4">
      <t>リョウ</t>
    </rPh>
    <rPh sb="4" eb="5">
      <t>タン</t>
    </rPh>
    <rPh sb="5" eb="8">
      <t>コウレイシャ</t>
    </rPh>
    <rPh sb="17" eb="18">
      <t>ケイ</t>
    </rPh>
    <phoneticPr fontId="3"/>
  </si>
  <si>
    <t>予病院療短高齢者虐待防止未実施減算経Ⅱⅰ１</t>
    <rPh sb="0" eb="1">
      <t>ヨ</t>
    </rPh>
    <rPh sb="1" eb="3">
      <t>ビョウイン</t>
    </rPh>
    <rPh sb="3" eb="4">
      <t>リョウ</t>
    </rPh>
    <rPh sb="4" eb="5">
      <t>タン</t>
    </rPh>
    <rPh sb="5" eb="8">
      <t>コウレイシャ</t>
    </rPh>
    <rPh sb="17" eb="18">
      <t>ケイ</t>
    </rPh>
    <phoneticPr fontId="3"/>
  </si>
  <si>
    <t>予病院療短高齢者虐待防止未実施減算経Ⅱⅰ２</t>
    <rPh sb="0" eb="1">
      <t>ヨ</t>
    </rPh>
    <rPh sb="1" eb="3">
      <t>ビョウイン</t>
    </rPh>
    <rPh sb="3" eb="4">
      <t>リョウ</t>
    </rPh>
    <rPh sb="4" eb="5">
      <t>タン</t>
    </rPh>
    <rPh sb="5" eb="8">
      <t>コウレイシャ</t>
    </rPh>
    <rPh sb="17" eb="18">
      <t>ケイ</t>
    </rPh>
    <phoneticPr fontId="3"/>
  </si>
  <si>
    <t>予病院療短高齢者虐待防止未実施減算経Ⅱⅱ１</t>
    <rPh sb="0" eb="1">
      <t>ヨ</t>
    </rPh>
    <rPh sb="1" eb="3">
      <t>ビョウイン</t>
    </rPh>
    <rPh sb="3" eb="4">
      <t>リョウ</t>
    </rPh>
    <rPh sb="4" eb="5">
      <t>タン</t>
    </rPh>
    <rPh sb="5" eb="8">
      <t>コウレイシャ</t>
    </rPh>
    <rPh sb="17" eb="18">
      <t>ケイ</t>
    </rPh>
    <phoneticPr fontId="3"/>
  </si>
  <si>
    <t>予病院療短高齢者虐待防止未実施減算経Ⅱⅱ２</t>
    <rPh sb="0" eb="1">
      <t>ヨ</t>
    </rPh>
    <rPh sb="1" eb="3">
      <t>ビョウイン</t>
    </rPh>
    <rPh sb="3" eb="4">
      <t>リョウ</t>
    </rPh>
    <rPh sb="4" eb="5">
      <t>タン</t>
    </rPh>
    <rPh sb="5" eb="8">
      <t>コウレイシャ</t>
    </rPh>
    <rPh sb="17" eb="18">
      <t>ケイ</t>
    </rPh>
    <phoneticPr fontId="3"/>
  </si>
  <si>
    <t>予病院療短高齢者虐待防止未実施減算ユⅠ１</t>
    <rPh sb="0" eb="1">
      <t>ヨ</t>
    </rPh>
    <rPh sb="1" eb="3">
      <t>ビョウイン</t>
    </rPh>
    <rPh sb="3" eb="4">
      <t>リョウ</t>
    </rPh>
    <rPh sb="4" eb="5">
      <t>タン</t>
    </rPh>
    <rPh sb="5" eb="8">
      <t>コウレイシャ</t>
    </rPh>
    <phoneticPr fontId="3"/>
  </si>
  <si>
    <t>予病院療短高齢者虐待防止未実施減算ユⅠ２</t>
    <rPh sb="0" eb="1">
      <t>ヨ</t>
    </rPh>
    <rPh sb="1" eb="3">
      <t>ビョウイン</t>
    </rPh>
    <rPh sb="3" eb="4">
      <t>リョウ</t>
    </rPh>
    <rPh sb="4" eb="5">
      <t>タン</t>
    </rPh>
    <rPh sb="5" eb="8">
      <t>コウレイシャ</t>
    </rPh>
    <phoneticPr fontId="3"/>
  </si>
  <si>
    <t>予病院療短高齢者虐待防止未実施減算ユⅡ１</t>
    <rPh sb="0" eb="1">
      <t>ヨ</t>
    </rPh>
    <rPh sb="1" eb="3">
      <t>ビョウイン</t>
    </rPh>
    <rPh sb="3" eb="4">
      <t>リョウ</t>
    </rPh>
    <rPh sb="4" eb="5">
      <t>タン</t>
    </rPh>
    <rPh sb="5" eb="8">
      <t>コウレイシャ</t>
    </rPh>
    <phoneticPr fontId="3"/>
  </si>
  <si>
    <t>予病院療短高齢者虐待防止未実施減算ユⅡ２</t>
    <rPh sb="0" eb="1">
      <t>ヨ</t>
    </rPh>
    <rPh sb="1" eb="3">
      <t>ビョウイン</t>
    </rPh>
    <rPh sb="3" eb="4">
      <t>リョウ</t>
    </rPh>
    <rPh sb="4" eb="5">
      <t>タン</t>
    </rPh>
    <rPh sb="5" eb="8">
      <t>コウレイシャ</t>
    </rPh>
    <phoneticPr fontId="3"/>
  </si>
  <si>
    <t>予病院療短高齢者虐待防止未実施減算ユⅢ１</t>
    <rPh sb="0" eb="1">
      <t>ヨ</t>
    </rPh>
    <rPh sb="1" eb="3">
      <t>ビョウイン</t>
    </rPh>
    <rPh sb="3" eb="4">
      <t>リョウ</t>
    </rPh>
    <rPh sb="4" eb="5">
      <t>タン</t>
    </rPh>
    <rPh sb="5" eb="8">
      <t>コウレイシャ</t>
    </rPh>
    <phoneticPr fontId="3"/>
  </si>
  <si>
    <t>予病院療短高齢者虐待防止未実施減算ユⅢ２</t>
    <rPh sb="0" eb="1">
      <t>ヨ</t>
    </rPh>
    <rPh sb="1" eb="3">
      <t>ビョウイン</t>
    </rPh>
    <rPh sb="3" eb="4">
      <t>リョウ</t>
    </rPh>
    <rPh sb="4" eb="5">
      <t>タン</t>
    </rPh>
    <rPh sb="5" eb="8">
      <t>コウレイシャ</t>
    </rPh>
    <phoneticPr fontId="3"/>
  </si>
  <si>
    <t>予病院療短高齢者虐待防止未実施減算経ユⅠ１</t>
    <rPh sb="0" eb="1">
      <t>ヨ</t>
    </rPh>
    <rPh sb="1" eb="3">
      <t>ビョウイン</t>
    </rPh>
    <rPh sb="3" eb="4">
      <t>リョウ</t>
    </rPh>
    <rPh sb="4" eb="5">
      <t>タン</t>
    </rPh>
    <rPh sb="5" eb="8">
      <t>コウレイシャ</t>
    </rPh>
    <rPh sb="17" eb="18">
      <t>ケイ</t>
    </rPh>
    <phoneticPr fontId="3"/>
  </si>
  <si>
    <t>予病院療短高齢者虐待防止未実施減算経ユⅠ２</t>
    <rPh sb="0" eb="1">
      <t>ヨ</t>
    </rPh>
    <rPh sb="1" eb="3">
      <t>ビョウイン</t>
    </rPh>
    <rPh sb="3" eb="4">
      <t>リョウ</t>
    </rPh>
    <rPh sb="4" eb="5">
      <t>タン</t>
    </rPh>
    <rPh sb="5" eb="8">
      <t>コウレイシャ</t>
    </rPh>
    <rPh sb="17" eb="18">
      <t>ケイ</t>
    </rPh>
    <phoneticPr fontId="3"/>
  </si>
  <si>
    <t>予病院療短高齢者虐待防止未実施減算経ユⅡ１</t>
    <rPh sb="0" eb="1">
      <t>ヨ</t>
    </rPh>
    <rPh sb="1" eb="3">
      <t>ビョウイン</t>
    </rPh>
    <rPh sb="3" eb="4">
      <t>リョウ</t>
    </rPh>
    <rPh sb="4" eb="5">
      <t>タン</t>
    </rPh>
    <rPh sb="5" eb="8">
      <t>コウレイシャ</t>
    </rPh>
    <rPh sb="17" eb="18">
      <t>ケイ</t>
    </rPh>
    <phoneticPr fontId="3"/>
  </si>
  <si>
    <t>予病院療短高齢者虐待防止未実施減算経ユⅡ２</t>
    <rPh sb="0" eb="1">
      <t>ヨ</t>
    </rPh>
    <rPh sb="1" eb="3">
      <t>ビョウイン</t>
    </rPh>
    <rPh sb="3" eb="4">
      <t>リョウ</t>
    </rPh>
    <rPh sb="4" eb="5">
      <t>タン</t>
    </rPh>
    <rPh sb="5" eb="8">
      <t>コウレイシャ</t>
    </rPh>
    <rPh sb="17" eb="18">
      <t>ケイ</t>
    </rPh>
    <phoneticPr fontId="3"/>
  </si>
  <si>
    <t>予病院療短高齢者虐待防止未実施減算経ユⅢ１</t>
    <rPh sb="0" eb="1">
      <t>ヨ</t>
    </rPh>
    <rPh sb="1" eb="3">
      <t>ビョウイン</t>
    </rPh>
    <rPh sb="3" eb="4">
      <t>リョウ</t>
    </rPh>
    <rPh sb="4" eb="5">
      <t>タン</t>
    </rPh>
    <rPh sb="5" eb="8">
      <t>コウレイシャ</t>
    </rPh>
    <rPh sb="17" eb="18">
      <t>ケイ</t>
    </rPh>
    <phoneticPr fontId="3"/>
  </si>
  <si>
    <t>予病院療短高齢者虐待防止未実施減算経ユⅢ２</t>
    <rPh sb="0" eb="1">
      <t>ヨ</t>
    </rPh>
    <rPh sb="1" eb="3">
      <t>ビョウイン</t>
    </rPh>
    <rPh sb="3" eb="4">
      <t>リョウ</t>
    </rPh>
    <rPh sb="4" eb="5">
      <t>タン</t>
    </rPh>
    <rPh sb="5" eb="8">
      <t>コウレイシャ</t>
    </rPh>
    <rPh sb="17" eb="18">
      <t>ケイ</t>
    </rPh>
    <phoneticPr fontId="3"/>
  </si>
  <si>
    <t>予病院療短高齢者虐待防止未実施減算ユ経１</t>
    <rPh sb="0" eb="1">
      <t>ヨ</t>
    </rPh>
    <rPh sb="1" eb="3">
      <t>ビョウイン</t>
    </rPh>
    <rPh sb="3" eb="4">
      <t>リョウ</t>
    </rPh>
    <rPh sb="4" eb="5">
      <t>タン</t>
    </rPh>
    <rPh sb="5" eb="8">
      <t>コウレイシャ</t>
    </rPh>
    <rPh sb="18" eb="19">
      <t>ケイ</t>
    </rPh>
    <phoneticPr fontId="3"/>
  </si>
  <si>
    <t>予病院療短高齢者虐待防止未実施減算ユ経２</t>
    <rPh sb="0" eb="1">
      <t>ヨ</t>
    </rPh>
    <rPh sb="1" eb="3">
      <t>ビョウイン</t>
    </rPh>
    <rPh sb="3" eb="4">
      <t>リョウ</t>
    </rPh>
    <rPh sb="4" eb="5">
      <t>タン</t>
    </rPh>
    <rPh sb="5" eb="8">
      <t>コウレイシャ</t>
    </rPh>
    <rPh sb="18" eb="19">
      <t>ケイ</t>
    </rPh>
    <phoneticPr fontId="3"/>
  </si>
  <si>
    <t>予病院療短高齢者虐待防止未実施減算経ユ経１</t>
    <rPh sb="0" eb="1">
      <t>ヨ</t>
    </rPh>
    <rPh sb="1" eb="3">
      <t>ビョウイン</t>
    </rPh>
    <rPh sb="3" eb="4">
      <t>リョウ</t>
    </rPh>
    <rPh sb="4" eb="5">
      <t>タン</t>
    </rPh>
    <rPh sb="5" eb="8">
      <t>コウレイシャ</t>
    </rPh>
    <rPh sb="17" eb="18">
      <t>ケイ</t>
    </rPh>
    <rPh sb="19" eb="20">
      <t>ケイ</t>
    </rPh>
    <phoneticPr fontId="3"/>
  </si>
  <si>
    <t>予病院療短高齢者虐待防止未実施減算経ユ経２</t>
    <rPh sb="0" eb="1">
      <t>ヨ</t>
    </rPh>
    <rPh sb="1" eb="3">
      <t>ビョウイン</t>
    </rPh>
    <rPh sb="3" eb="4">
      <t>リョウ</t>
    </rPh>
    <rPh sb="4" eb="5">
      <t>タン</t>
    </rPh>
    <rPh sb="5" eb="8">
      <t>コウレイシャ</t>
    </rPh>
    <rPh sb="17" eb="18">
      <t>ケイ</t>
    </rPh>
    <rPh sb="19" eb="20">
      <t>ケイ</t>
    </rPh>
    <phoneticPr fontId="3"/>
  </si>
  <si>
    <t>予短期生活業務継続計画未策定減算単独Ⅰ１</t>
    <rPh sb="0" eb="1">
      <t>ヨ</t>
    </rPh>
    <rPh sb="1" eb="5">
      <t>タンキセイカツ</t>
    </rPh>
    <rPh sb="16" eb="18">
      <t>タンドク</t>
    </rPh>
    <phoneticPr fontId="3"/>
  </si>
  <si>
    <t>予短期生活業務継続計画未策定減算単独Ⅰ２</t>
    <rPh sb="1" eb="5">
      <t>タンキセイカツ</t>
    </rPh>
    <rPh sb="16" eb="18">
      <t>タンドク</t>
    </rPh>
    <phoneticPr fontId="3"/>
  </si>
  <si>
    <t>予短期生活業務継続計画未策定減算単独Ⅱ１</t>
    <rPh sb="1" eb="5">
      <t>タンキセイカツ</t>
    </rPh>
    <rPh sb="16" eb="18">
      <t>タンドク</t>
    </rPh>
    <phoneticPr fontId="3"/>
  </si>
  <si>
    <t>予短期生活業務継続計画未策定減算単独Ⅱ２</t>
    <rPh sb="1" eb="5">
      <t>タンキセイカツ</t>
    </rPh>
    <rPh sb="16" eb="18">
      <t>タンドク</t>
    </rPh>
    <phoneticPr fontId="3"/>
  </si>
  <si>
    <t>予短期生活業務継続計画未策定減算併設Ⅰ１</t>
    <rPh sb="1" eb="5">
      <t>タンキセイカツ</t>
    </rPh>
    <rPh sb="16" eb="18">
      <t>ヘイセツ</t>
    </rPh>
    <phoneticPr fontId="3"/>
  </si>
  <si>
    <t>予短期生活業務継続計画未策定減算併設Ⅰ２</t>
    <rPh sb="1" eb="5">
      <t>タンキセイカツ</t>
    </rPh>
    <rPh sb="16" eb="18">
      <t>ヘイセツ</t>
    </rPh>
    <phoneticPr fontId="3"/>
  </si>
  <si>
    <t>予短期生活業務継続計画未策定減算併設Ⅱ１</t>
    <rPh sb="1" eb="5">
      <t>タンキセイカツ</t>
    </rPh>
    <rPh sb="16" eb="18">
      <t>ヘイセツ</t>
    </rPh>
    <phoneticPr fontId="3"/>
  </si>
  <si>
    <t>予短期生活業務継続計画未策定減算併設Ⅱ２</t>
    <rPh sb="1" eb="5">
      <t>タンキセイカツ</t>
    </rPh>
    <rPh sb="16" eb="18">
      <t>ヘイセツ</t>
    </rPh>
    <phoneticPr fontId="3"/>
  </si>
  <si>
    <t>予短期生活業務継続計画未策定減算単ユ１</t>
    <rPh sb="1" eb="5">
      <t>タンキセイカツ</t>
    </rPh>
    <rPh sb="16" eb="17">
      <t>タン</t>
    </rPh>
    <phoneticPr fontId="3"/>
  </si>
  <si>
    <t>予短期生活業務継続計画未策定減算単ユ２</t>
    <rPh sb="1" eb="5">
      <t>タンキセイカツ</t>
    </rPh>
    <rPh sb="16" eb="17">
      <t>タン</t>
    </rPh>
    <phoneticPr fontId="3"/>
  </si>
  <si>
    <t>予短期生活業務継続計画未策定減算経単ユ１</t>
    <rPh sb="1" eb="5">
      <t>タンキセイカツ</t>
    </rPh>
    <rPh sb="16" eb="17">
      <t>ケイ</t>
    </rPh>
    <rPh sb="17" eb="18">
      <t>タン</t>
    </rPh>
    <phoneticPr fontId="3"/>
  </si>
  <si>
    <t>予短期生活業務継続計画未策定減算経単ユ２</t>
    <rPh sb="1" eb="5">
      <t>タンキセイカツ</t>
    </rPh>
    <rPh sb="16" eb="17">
      <t>ケイ</t>
    </rPh>
    <rPh sb="17" eb="18">
      <t>タン</t>
    </rPh>
    <phoneticPr fontId="3"/>
  </si>
  <si>
    <t>予短期生活業務継続計画未策定減算併ユ１</t>
    <rPh sb="1" eb="5">
      <t>タンキセイカツ</t>
    </rPh>
    <rPh sb="16" eb="17">
      <t>ヘイ</t>
    </rPh>
    <phoneticPr fontId="3"/>
  </si>
  <si>
    <t>予短期生活業務継続計画未策定減算併ユ２</t>
    <rPh sb="1" eb="5">
      <t>タンキセイカツ</t>
    </rPh>
    <rPh sb="16" eb="17">
      <t>ヘイ</t>
    </rPh>
    <phoneticPr fontId="3"/>
  </si>
  <si>
    <t>予短期生活業務継続計画未策定減算経併ユ１</t>
    <rPh sb="1" eb="5">
      <t>タンキセイカツ</t>
    </rPh>
    <rPh sb="16" eb="17">
      <t>ケイ</t>
    </rPh>
    <rPh sb="17" eb="18">
      <t>ヘイ</t>
    </rPh>
    <phoneticPr fontId="3"/>
  </si>
  <si>
    <t>予短期生活業務継続計画未策定減算経併ユ２</t>
    <rPh sb="1" eb="5">
      <t>タンキセイカツ</t>
    </rPh>
    <rPh sb="16" eb="17">
      <t>ケイ</t>
    </rPh>
    <rPh sb="17" eb="18">
      <t>ヘイ</t>
    </rPh>
    <phoneticPr fontId="3"/>
  </si>
  <si>
    <t>予老短業務継続計画未策定減算Ⅰⅰ１</t>
    <rPh sb="0" eb="1">
      <t>ヨ</t>
    </rPh>
    <rPh sb="1" eb="2">
      <t>ロウ</t>
    </rPh>
    <rPh sb="2" eb="3">
      <t>ミジカ</t>
    </rPh>
    <phoneticPr fontId="3"/>
  </si>
  <si>
    <t>予老短業務継続計画未策定減算Ⅰⅰ２</t>
    <rPh sb="0" eb="1">
      <t>ヨ</t>
    </rPh>
    <rPh sb="1" eb="2">
      <t>ロウ</t>
    </rPh>
    <rPh sb="2" eb="3">
      <t>ミジカ</t>
    </rPh>
    <phoneticPr fontId="3"/>
  </si>
  <si>
    <t>予老短業務継続計画未策定減算Ⅰⅱ１</t>
    <rPh sb="0" eb="1">
      <t>ヨ</t>
    </rPh>
    <rPh sb="1" eb="2">
      <t>ロウ</t>
    </rPh>
    <rPh sb="2" eb="3">
      <t>ミジカ</t>
    </rPh>
    <phoneticPr fontId="3"/>
  </si>
  <si>
    <t>予老短業務継続計画未策定減算Ⅰⅱ２</t>
    <rPh sb="0" eb="1">
      <t>ヨ</t>
    </rPh>
    <rPh sb="1" eb="2">
      <t>ロウ</t>
    </rPh>
    <rPh sb="2" eb="3">
      <t>ミジカ</t>
    </rPh>
    <phoneticPr fontId="3"/>
  </si>
  <si>
    <t>予老短業務継続計画未策定減算Ⅰⅲ１</t>
    <rPh sb="0" eb="1">
      <t>ヨ</t>
    </rPh>
    <rPh sb="1" eb="2">
      <t>ロウ</t>
    </rPh>
    <rPh sb="2" eb="3">
      <t>ミジカ</t>
    </rPh>
    <phoneticPr fontId="3"/>
  </si>
  <si>
    <t>予老短業務継続計画未策定減算Ⅰⅲ２</t>
    <rPh sb="0" eb="1">
      <t>ヨ</t>
    </rPh>
    <rPh sb="1" eb="2">
      <t>ロウ</t>
    </rPh>
    <rPh sb="2" eb="3">
      <t>ミジカ</t>
    </rPh>
    <phoneticPr fontId="3"/>
  </si>
  <si>
    <t>予老短業務継続計画未策定減算Ⅰⅳ１</t>
    <rPh sb="0" eb="1">
      <t>ヨ</t>
    </rPh>
    <rPh sb="1" eb="2">
      <t>ロウ</t>
    </rPh>
    <rPh sb="2" eb="3">
      <t>ミジカ</t>
    </rPh>
    <phoneticPr fontId="3"/>
  </si>
  <si>
    <t>予老短業務継続計画未策定減算Ⅰⅳ２</t>
    <rPh sb="0" eb="1">
      <t>ヨ</t>
    </rPh>
    <rPh sb="1" eb="2">
      <t>ロウ</t>
    </rPh>
    <rPh sb="2" eb="3">
      <t>ミジカ</t>
    </rPh>
    <phoneticPr fontId="3"/>
  </si>
  <si>
    <t>予老短業務継続計画未策定減算Ⅱⅰ１</t>
    <rPh sb="0" eb="1">
      <t>ヨ</t>
    </rPh>
    <rPh sb="1" eb="2">
      <t>ロウ</t>
    </rPh>
    <rPh sb="2" eb="3">
      <t>ミジカ</t>
    </rPh>
    <phoneticPr fontId="3"/>
  </si>
  <si>
    <t>予老短業務継続計画未策定減算Ⅱⅰ２</t>
    <rPh sb="0" eb="1">
      <t>ヨ</t>
    </rPh>
    <rPh sb="1" eb="2">
      <t>ロウ</t>
    </rPh>
    <rPh sb="2" eb="3">
      <t>ミジカ</t>
    </rPh>
    <phoneticPr fontId="3"/>
  </si>
  <si>
    <t>予老短業務継続計画未策定減算Ⅱⅱ１</t>
    <rPh sb="0" eb="1">
      <t>ヨ</t>
    </rPh>
    <rPh sb="1" eb="2">
      <t>ロウ</t>
    </rPh>
    <rPh sb="2" eb="3">
      <t>ミジカ</t>
    </rPh>
    <phoneticPr fontId="3"/>
  </si>
  <si>
    <t>予老短業務継続計画未策定減算Ⅱⅱ２</t>
    <rPh sb="0" eb="1">
      <t>ヨ</t>
    </rPh>
    <rPh sb="1" eb="2">
      <t>ロウ</t>
    </rPh>
    <rPh sb="2" eb="3">
      <t>ミジカ</t>
    </rPh>
    <phoneticPr fontId="3"/>
  </si>
  <si>
    <t>予老短業務継続計画未策定減算Ⅲⅰ１</t>
    <rPh sb="0" eb="1">
      <t>ヨ</t>
    </rPh>
    <rPh sb="1" eb="2">
      <t>ロウ</t>
    </rPh>
    <rPh sb="2" eb="3">
      <t>ミジカ</t>
    </rPh>
    <phoneticPr fontId="3"/>
  </si>
  <si>
    <t>予老短業務継続計画未策定減算Ⅲⅰ２</t>
    <rPh sb="0" eb="1">
      <t>ヨ</t>
    </rPh>
    <rPh sb="1" eb="2">
      <t>ロウ</t>
    </rPh>
    <rPh sb="2" eb="3">
      <t>ミジカ</t>
    </rPh>
    <phoneticPr fontId="3"/>
  </si>
  <si>
    <t>予老短業務継続計画未策定減算Ⅲⅱ１</t>
    <rPh sb="0" eb="1">
      <t>ヨ</t>
    </rPh>
    <rPh sb="1" eb="2">
      <t>ロウ</t>
    </rPh>
    <rPh sb="2" eb="3">
      <t>ミジカ</t>
    </rPh>
    <phoneticPr fontId="3"/>
  </si>
  <si>
    <t>予老短業務継続計画未策定減算Ⅲⅱ２</t>
    <rPh sb="0" eb="1">
      <t>ヨ</t>
    </rPh>
    <rPh sb="1" eb="2">
      <t>ロウ</t>
    </rPh>
    <rPh sb="2" eb="3">
      <t>ミジカ</t>
    </rPh>
    <phoneticPr fontId="3"/>
  </si>
  <si>
    <t>予老短業務継続計画未策定減算Ⅳⅰ１</t>
    <rPh sb="0" eb="1">
      <t>ヨ</t>
    </rPh>
    <rPh sb="1" eb="2">
      <t>ロウ</t>
    </rPh>
    <rPh sb="2" eb="3">
      <t>ミジカ</t>
    </rPh>
    <phoneticPr fontId="3"/>
  </si>
  <si>
    <t>予老短業務継続計画未策定減算Ⅳⅰ２</t>
    <rPh sb="0" eb="1">
      <t>ヨ</t>
    </rPh>
    <rPh sb="1" eb="2">
      <t>ロウ</t>
    </rPh>
    <rPh sb="2" eb="3">
      <t>ミジカ</t>
    </rPh>
    <phoneticPr fontId="3"/>
  </si>
  <si>
    <t>予老短業務継続計画未策定減算Ⅳⅱ１</t>
    <rPh sb="0" eb="1">
      <t>ヨ</t>
    </rPh>
    <rPh sb="1" eb="2">
      <t>ロウ</t>
    </rPh>
    <rPh sb="2" eb="3">
      <t>ミジカ</t>
    </rPh>
    <phoneticPr fontId="3"/>
  </si>
  <si>
    <t>予老短業務継続計画未策定減算Ⅳⅱ２</t>
    <rPh sb="0" eb="1">
      <t>ヨ</t>
    </rPh>
    <rPh sb="1" eb="2">
      <t>ロウ</t>
    </rPh>
    <rPh sb="2" eb="3">
      <t>ミジカ</t>
    </rPh>
    <phoneticPr fontId="3"/>
  </si>
  <si>
    <t>予老短業務継続計画未策定減算ユⅠⅰ１</t>
    <rPh sb="0" eb="1">
      <t>ヨ</t>
    </rPh>
    <rPh sb="1" eb="2">
      <t>ロウ</t>
    </rPh>
    <rPh sb="2" eb="3">
      <t>ミジカ</t>
    </rPh>
    <phoneticPr fontId="3"/>
  </si>
  <si>
    <t>予老短業務継続計画未策定減算ユⅠⅰ２</t>
    <rPh sb="0" eb="1">
      <t>ヨ</t>
    </rPh>
    <rPh sb="1" eb="2">
      <t>ロウ</t>
    </rPh>
    <rPh sb="2" eb="3">
      <t>ミジカ</t>
    </rPh>
    <phoneticPr fontId="3"/>
  </si>
  <si>
    <t>予老短業務継続計画未策定減算ユⅠⅱ１</t>
    <rPh sb="0" eb="1">
      <t>ヨ</t>
    </rPh>
    <rPh sb="1" eb="2">
      <t>ロウ</t>
    </rPh>
    <rPh sb="2" eb="3">
      <t>ミジカ</t>
    </rPh>
    <phoneticPr fontId="3"/>
  </si>
  <si>
    <t>予老短業務継続計画未策定減算ユⅠⅱ２</t>
    <rPh sb="0" eb="1">
      <t>ヨ</t>
    </rPh>
    <rPh sb="1" eb="2">
      <t>ロウ</t>
    </rPh>
    <rPh sb="2" eb="3">
      <t>ミジカ</t>
    </rPh>
    <phoneticPr fontId="3"/>
  </si>
  <si>
    <t>予老短業務継続計画未策定減算経ユⅠⅰ１</t>
    <rPh sb="0" eb="1">
      <t>ヨ</t>
    </rPh>
    <rPh sb="1" eb="2">
      <t>ロウ</t>
    </rPh>
    <rPh sb="2" eb="3">
      <t>ミジカ</t>
    </rPh>
    <rPh sb="14" eb="15">
      <t>ケイ</t>
    </rPh>
    <phoneticPr fontId="3"/>
  </si>
  <si>
    <t>予老短業務継続計画未策定減算経ユⅠⅰ２</t>
    <rPh sb="0" eb="1">
      <t>ヨ</t>
    </rPh>
    <rPh sb="1" eb="2">
      <t>ロウ</t>
    </rPh>
    <rPh sb="2" eb="3">
      <t>ミジカ</t>
    </rPh>
    <rPh sb="14" eb="15">
      <t>ケイ</t>
    </rPh>
    <phoneticPr fontId="3"/>
  </si>
  <si>
    <t>予老短業務継続計画未策定減算経ユⅠⅱ１</t>
    <rPh sb="0" eb="1">
      <t>ヨ</t>
    </rPh>
    <rPh sb="1" eb="2">
      <t>ロウ</t>
    </rPh>
    <rPh sb="2" eb="3">
      <t>ミジカ</t>
    </rPh>
    <rPh sb="14" eb="15">
      <t>ケイ</t>
    </rPh>
    <phoneticPr fontId="3"/>
  </si>
  <si>
    <t>予老短業務継続計画未策定減算経ユⅠⅱ２</t>
    <rPh sb="0" eb="1">
      <t>ヨ</t>
    </rPh>
    <rPh sb="1" eb="2">
      <t>ロウ</t>
    </rPh>
    <rPh sb="2" eb="3">
      <t>ミジカ</t>
    </rPh>
    <rPh sb="14" eb="15">
      <t>ケイ</t>
    </rPh>
    <phoneticPr fontId="3"/>
  </si>
  <si>
    <t>予老短業務継続計画未策定減算ユⅡ１</t>
    <rPh sb="0" eb="1">
      <t>ヨ</t>
    </rPh>
    <rPh sb="1" eb="2">
      <t>ロウ</t>
    </rPh>
    <rPh sb="2" eb="3">
      <t>ミジカ</t>
    </rPh>
    <phoneticPr fontId="3"/>
  </si>
  <si>
    <t>予老短業務継続計画未策定減算ユⅡ２</t>
    <rPh sb="0" eb="1">
      <t>ヨ</t>
    </rPh>
    <rPh sb="1" eb="2">
      <t>ロウ</t>
    </rPh>
    <rPh sb="2" eb="3">
      <t>ミジカ</t>
    </rPh>
    <phoneticPr fontId="3"/>
  </si>
  <si>
    <t>予老短業務継続計画未策定減算経ユⅡ１</t>
    <rPh sb="0" eb="1">
      <t>ヨ</t>
    </rPh>
    <rPh sb="1" eb="2">
      <t>ロウ</t>
    </rPh>
    <rPh sb="2" eb="3">
      <t>ミジカ</t>
    </rPh>
    <rPh sb="14" eb="15">
      <t>ケイ</t>
    </rPh>
    <phoneticPr fontId="3"/>
  </si>
  <si>
    <t>予老短業務継続計画未策定減算経ユⅡ２</t>
    <rPh sb="0" eb="1">
      <t>ヨ</t>
    </rPh>
    <rPh sb="1" eb="2">
      <t>ロウ</t>
    </rPh>
    <rPh sb="2" eb="3">
      <t>ミジカ</t>
    </rPh>
    <rPh sb="14" eb="15">
      <t>ケイ</t>
    </rPh>
    <phoneticPr fontId="3"/>
  </si>
  <si>
    <t>予老短業務継続計画未策定減算ユⅢ１</t>
    <rPh sb="0" eb="1">
      <t>ヨ</t>
    </rPh>
    <rPh sb="1" eb="2">
      <t>ロウ</t>
    </rPh>
    <rPh sb="2" eb="3">
      <t>ミジカ</t>
    </rPh>
    <phoneticPr fontId="3"/>
  </si>
  <si>
    <t>予老短業務継続計画未策定減算ユⅢ２</t>
    <rPh sb="0" eb="1">
      <t>ヨ</t>
    </rPh>
    <rPh sb="1" eb="2">
      <t>ロウ</t>
    </rPh>
    <rPh sb="2" eb="3">
      <t>ミジカ</t>
    </rPh>
    <phoneticPr fontId="3"/>
  </si>
  <si>
    <t>予老短業務継続計画未策定減算経ユⅢ１</t>
    <rPh sb="0" eb="1">
      <t>ヨ</t>
    </rPh>
    <rPh sb="1" eb="2">
      <t>ロウ</t>
    </rPh>
    <rPh sb="2" eb="3">
      <t>ミジカ</t>
    </rPh>
    <rPh sb="14" eb="15">
      <t>ケイ</t>
    </rPh>
    <phoneticPr fontId="3"/>
  </si>
  <si>
    <t>予老短業務継続計画未策定減算経ユⅢ２</t>
    <rPh sb="0" eb="1">
      <t>ヨ</t>
    </rPh>
    <rPh sb="1" eb="2">
      <t>ロウ</t>
    </rPh>
    <rPh sb="2" eb="3">
      <t>ミジカ</t>
    </rPh>
    <rPh sb="14" eb="15">
      <t>ケイ</t>
    </rPh>
    <phoneticPr fontId="3"/>
  </si>
  <si>
    <t>予老短業務継続計画未策定減算ユⅣ１</t>
    <rPh sb="0" eb="1">
      <t>ヨ</t>
    </rPh>
    <rPh sb="1" eb="2">
      <t>ロウ</t>
    </rPh>
    <rPh sb="2" eb="3">
      <t>ミジカ</t>
    </rPh>
    <phoneticPr fontId="3"/>
  </si>
  <si>
    <t>予老短業務継続計画未策定減算ユⅣ２</t>
    <rPh sb="0" eb="1">
      <t>ヨ</t>
    </rPh>
    <rPh sb="1" eb="2">
      <t>ロウ</t>
    </rPh>
    <rPh sb="2" eb="3">
      <t>ミジカ</t>
    </rPh>
    <phoneticPr fontId="3"/>
  </si>
  <si>
    <t>予老短業務継続計画未策定減算経ユⅣ１</t>
    <rPh sb="0" eb="1">
      <t>ヨ</t>
    </rPh>
    <rPh sb="1" eb="2">
      <t>ロウ</t>
    </rPh>
    <rPh sb="2" eb="3">
      <t>ミジカ</t>
    </rPh>
    <rPh sb="14" eb="15">
      <t>ケイ</t>
    </rPh>
    <phoneticPr fontId="3"/>
  </si>
  <si>
    <t>予老短業務継続計画未策定減算経ユⅣ２</t>
    <rPh sb="0" eb="1">
      <t>ヨ</t>
    </rPh>
    <rPh sb="1" eb="2">
      <t>ロウ</t>
    </rPh>
    <rPh sb="2" eb="3">
      <t>ミジカ</t>
    </rPh>
    <rPh sb="14" eb="15">
      <t>ケイ</t>
    </rPh>
    <phoneticPr fontId="3"/>
  </si>
  <si>
    <t>予病院療短業務継続計画未策定減算Ⅰⅰ１</t>
    <rPh sb="0" eb="1">
      <t>ヨ</t>
    </rPh>
    <rPh sb="1" eb="3">
      <t>ビョウイン</t>
    </rPh>
    <rPh sb="3" eb="4">
      <t>リョウ</t>
    </rPh>
    <rPh sb="4" eb="5">
      <t>タン</t>
    </rPh>
    <phoneticPr fontId="3"/>
  </si>
  <si>
    <t>予病院療短業務継続計画未策定減算Ⅰⅰ２</t>
    <rPh sb="0" eb="1">
      <t>ヨ</t>
    </rPh>
    <rPh sb="1" eb="3">
      <t>ビョウイン</t>
    </rPh>
    <rPh sb="3" eb="4">
      <t>リョウ</t>
    </rPh>
    <rPh sb="4" eb="5">
      <t>タン</t>
    </rPh>
    <phoneticPr fontId="3"/>
  </si>
  <si>
    <t>予病院療短業務継続計画未策定減算Ⅰⅱ１</t>
    <rPh sb="0" eb="1">
      <t>ヨ</t>
    </rPh>
    <rPh sb="1" eb="3">
      <t>ビョウイン</t>
    </rPh>
    <rPh sb="3" eb="4">
      <t>リョウ</t>
    </rPh>
    <rPh sb="4" eb="5">
      <t>タン</t>
    </rPh>
    <phoneticPr fontId="3"/>
  </si>
  <si>
    <t>予病院療短業務継続計画未策定減算Ⅰⅱ２</t>
    <rPh sb="0" eb="1">
      <t>ヨ</t>
    </rPh>
    <rPh sb="1" eb="3">
      <t>ビョウイン</t>
    </rPh>
    <rPh sb="3" eb="4">
      <t>リョウ</t>
    </rPh>
    <rPh sb="4" eb="5">
      <t>タン</t>
    </rPh>
    <phoneticPr fontId="3"/>
  </si>
  <si>
    <t>予病院療短業務継続計画未策定減算Ⅰⅲ１</t>
    <rPh sb="0" eb="1">
      <t>ヨ</t>
    </rPh>
    <rPh sb="1" eb="3">
      <t>ビョウイン</t>
    </rPh>
    <rPh sb="3" eb="4">
      <t>リョウ</t>
    </rPh>
    <rPh sb="4" eb="5">
      <t>タン</t>
    </rPh>
    <phoneticPr fontId="3"/>
  </si>
  <si>
    <t>予病院療短業務継続計画未策定減算Ⅰⅲ２</t>
    <rPh sb="0" eb="1">
      <t>ヨ</t>
    </rPh>
    <rPh sb="1" eb="3">
      <t>ビョウイン</t>
    </rPh>
    <rPh sb="3" eb="4">
      <t>リョウ</t>
    </rPh>
    <rPh sb="4" eb="5">
      <t>タン</t>
    </rPh>
    <phoneticPr fontId="3"/>
  </si>
  <si>
    <t>予病院療短業務継続計画未策定減算Ⅰⅳ１</t>
    <rPh sb="0" eb="1">
      <t>ヨ</t>
    </rPh>
    <rPh sb="1" eb="3">
      <t>ビョウイン</t>
    </rPh>
    <rPh sb="3" eb="4">
      <t>リョウ</t>
    </rPh>
    <rPh sb="4" eb="5">
      <t>タン</t>
    </rPh>
    <phoneticPr fontId="3"/>
  </si>
  <si>
    <t>予病院療短業務継続計画未策定減算Ⅰⅳ２</t>
    <rPh sb="0" eb="1">
      <t>ヨ</t>
    </rPh>
    <rPh sb="1" eb="3">
      <t>ビョウイン</t>
    </rPh>
    <rPh sb="3" eb="4">
      <t>リョウ</t>
    </rPh>
    <rPh sb="4" eb="5">
      <t>タン</t>
    </rPh>
    <phoneticPr fontId="3"/>
  </si>
  <si>
    <t>予病院療短業務継続計画未策定減算Ⅰⅴ１</t>
    <rPh sb="0" eb="1">
      <t>ヨ</t>
    </rPh>
    <rPh sb="1" eb="3">
      <t>ビョウイン</t>
    </rPh>
    <rPh sb="3" eb="4">
      <t>リョウ</t>
    </rPh>
    <rPh sb="4" eb="5">
      <t>タン</t>
    </rPh>
    <phoneticPr fontId="3"/>
  </si>
  <si>
    <t>予病院療短業務継続計画未策定減算Ⅰⅴ２</t>
    <rPh sb="0" eb="1">
      <t>ヨ</t>
    </rPh>
    <rPh sb="1" eb="3">
      <t>ビョウイン</t>
    </rPh>
    <rPh sb="3" eb="4">
      <t>リョウ</t>
    </rPh>
    <rPh sb="4" eb="5">
      <t>タン</t>
    </rPh>
    <phoneticPr fontId="3"/>
  </si>
  <si>
    <t>予病院療短業務継続計画未策定減算Ⅰⅵ１</t>
    <rPh sb="0" eb="1">
      <t>ヨ</t>
    </rPh>
    <rPh sb="1" eb="3">
      <t>ビョウイン</t>
    </rPh>
    <rPh sb="3" eb="4">
      <t>リョウ</t>
    </rPh>
    <rPh sb="4" eb="5">
      <t>タン</t>
    </rPh>
    <phoneticPr fontId="3"/>
  </si>
  <si>
    <t>予病院療短業務継続計画未策定減算Ⅰⅵ２</t>
    <rPh sb="0" eb="1">
      <t>ヨ</t>
    </rPh>
    <rPh sb="1" eb="3">
      <t>ビョウイン</t>
    </rPh>
    <rPh sb="3" eb="4">
      <t>リョウ</t>
    </rPh>
    <rPh sb="4" eb="5">
      <t>タン</t>
    </rPh>
    <phoneticPr fontId="3"/>
  </si>
  <si>
    <t>予病院療短業務継続計画未策定減算Ⅱⅰ１</t>
    <rPh sb="0" eb="1">
      <t>ヨ</t>
    </rPh>
    <rPh sb="1" eb="3">
      <t>ビョウイン</t>
    </rPh>
    <rPh sb="3" eb="4">
      <t>リョウ</t>
    </rPh>
    <rPh sb="4" eb="5">
      <t>タン</t>
    </rPh>
    <phoneticPr fontId="3"/>
  </si>
  <si>
    <t>予病院療短業務継続計画未策定減算Ⅱⅰ２</t>
    <rPh sb="0" eb="1">
      <t>ヨ</t>
    </rPh>
    <rPh sb="1" eb="3">
      <t>ビョウイン</t>
    </rPh>
    <rPh sb="3" eb="4">
      <t>リョウ</t>
    </rPh>
    <rPh sb="4" eb="5">
      <t>タン</t>
    </rPh>
    <phoneticPr fontId="3"/>
  </si>
  <si>
    <t>予病院療短業務継続計画未策定減算Ⅱⅱ１</t>
    <rPh sb="0" eb="1">
      <t>ヨ</t>
    </rPh>
    <rPh sb="1" eb="3">
      <t>ビョウイン</t>
    </rPh>
    <rPh sb="3" eb="4">
      <t>リョウ</t>
    </rPh>
    <rPh sb="4" eb="5">
      <t>タン</t>
    </rPh>
    <phoneticPr fontId="3"/>
  </si>
  <si>
    <t>予病院療短業務継続計画未策定減算Ⅱⅱ２</t>
    <rPh sb="0" eb="1">
      <t>ヨ</t>
    </rPh>
    <rPh sb="1" eb="3">
      <t>ビョウイン</t>
    </rPh>
    <rPh sb="3" eb="4">
      <t>リョウ</t>
    </rPh>
    <rPh sb="4" eb="5">
      <t>タン</t>
    </rPh>
    <phoneticPr fontId="3"/>
  </si>
  <si>
    <t>予病院療短業務継続計画未策定減算Ⅱⅲ１</t>
    <rPh sb="0" eb="1">
      <t>ヨ</t>
    </rPh>
    <rPh sb="1" eb="3">
      <t>ビョウイン</t>
    </rPh>
    <rPh sb="3" eb="4">
      <t>リョウ</t>
    </rPh>
    <rPh sb="4" eb="5">
      <t>タン</t>
    </rPh>
    <phoneticPr fontId="3"/>
  </si>
  <si>
    <t>予病院療短業務継続計画未策定減算Ⅱⅲ２</t>
    <rPh sb="0" eb="1">
      <t>ヨ</t>
    </rPh>
    <rPh sb="1" eb="3">
      <t>ビョウイン</t>
    </rPh>
    <rPh sb="3" eb="4">
      <t>リョウ</t>
    </rPh>
    <rPh sb="4" eb="5">
      <t>タン</t>
    </rPh>
    <phoneticPr fontId="3"/>
  </si>
  <si>
    <t>予病院療短業務継続計画未策定減算Ⅱⅳ１</t>
    <rPh sb="0" eb="1">
      <t>ヨ</t>
    </rPh>
    <rPh sb="1" eb="3">
      <t>ビョウイン</t>
    </rPh>
    <rPh sb="3" eb="4">
      <t>リョウ</t>
    </rPh>
    <rPh sb="4" eb="5">
      <t>タン</t>
    </rPh>
    <phoneticPr fontId="3"/>
  </si>
  <si>
    <t>予病院療短業務継続計画未策定減算Ⅱⅳ２</t>
    <rPh sb="0" eb="1">
      <t>ヨ</t>
    </rPh>
    <rPh sb="1" eb="3">
      <t>ビョウイン</t>
    </rPh>
    <rPh sb="3" eb="4">
      <t>リョウ</t>
    </rPh>
    <rPh sb="4" eb="5">
      <t>タン</t>
    </rPh>
    <phoneticPr fontId="3"/>
  </si>
  <si>
    <t>予病院療短業務継続計画未策定減算Ⅲⅰ１</t>
    <rPh sb="0" eb="1">
      <t>ヨ</t>
    </rPh>
    <rPh sb="1" eb="3">
      <t>ビョウイン</t>
    </rPh>
    <rPh sb="3" eb="4">
      <t>リョウ</t>
    </rPh>
    <rPh sb="4" eb="5">
      <t>タン</t>
    </rPh>
    <phoneticPr fontId="3"/>
  </si>
  <si>
    <t>予病院療短業務継続計画未策定減算Ⅲⅰ２</t>
    <rPh sb="0" eb="1">
      <t>ヨ</t>
    </rPh>
    <rPh sb="1" eb="3">
      <t>ビョウイン</t>
    </rPh>
    <rPh sb="3" eb="4">
      <t>リョウ</t>
    </rPh>
    <rPh sb="4" eb="5">
      <t>タン</t>
    </rPh>
    <phoneticPr fontId="3"/>
  </si>
  <si>
    <t>予病院療短業務継続計画未策定減算Ⅲⅱ１</t>
    <rPh sb="0" eb="1">
      <t>ヨ</t>
    </rPh>
    <rPh sb="1" eb="3">
      <t>ビョウイン</t>
    </rPh>
    <rPh sb="3" eb="4">
      <t>リョウ</t>
    </rPh>
    <rPh sb="4" eb="5">
      <t>タン</t>
    </rPh>
    <phoneticPr fontId="3"/>
  </si>
  <si>
    <t>予病院療短業務継続計画未策定減算Ⅲⅱ２</t>
    <rPh sb="0" eb="1">
      <t>ヨ</t>
    </rPh>
    <rPh sb="1" eb="3">
      <t>ビョウイン</t>
    </rPh>
    <rPh sb="3" eb="4">
      <t>リョウ</t>
    </rPh>
    <rPh sb="4" eb="5">
      <t>タン</t>
    </rPh>
    <phoneticPr fontId="3"/>
  </si>
  <si>
    <t>予病院療短業務継続計画未策定減算経Ⅰⅰ１</t>
    <rPh sb="0" eb="1">
      <t>ヨ</t>
    </rPh>
    <rPh sb="1" eb="3">
      <t>ビョウイン</t>
    </rPh>
    <rPh sb="3" eb="4">
      <t>リョウ</t>
    </rPh>
    <rPh sb="4" eb="5">
      <t>タン</t>
    </rPh>
    <rPh sb="16" eb="17">
      <t>ケイ</t>
    </rPh>
    <phoneticPr fontId="3"/>
  </si>
  <si>
    <t>予病院療短業務継続計画未策定減算経Ⅰⅰ２</t>
    <rPh sb="0" eb="1">
      <t>ヨ</t>
    </rPh>
    <rPh sb="1" eb="3">
      <t>ビョウイン</t>
    </rPh>
    <rPh sb="3" eb="4">
      <t>リョウ</t>
    </rPh>
    <rPh sb="4" eb="5">
      <t>タン</t>
    </rPh>
    <rPh sb="16" eb="17">
      <t>ケイ</t>
    </rPh>
    <phoneticPr fontId="3"/>
  </si>
  <si>
    <t>予病院療短業務継続計画未策定減算経Ⅰⅱ１</t>
    <rPh sb="0" eb="1">
      <t>ヨ</t>
    </rPh>
    <rPh sb="1" eb="3">
      <t>ビョウイン</t>
    </rPh>
    <rPh sb="3" eb="4">
      <t>リョウ</t>
    </rPh>
    <rPh sb="4" eb="5">
      <t>タン</t>
    </rPh>
    <rPh sb="16" eb="17">
      <t>ケイ</t>
    </rPh>
    <phoneticPr fontId="3"/>
  </si>
  <si>
    <t>予病院療短業務継続計画未策定減算経Ⅰⅱ２</t>
    <rPh sb="0" eb="1">
      <t>ヨ</t>
    </rPh>
    <rPh sb="1" eb="3">
      <t>ビョウイン</t>
    </rPh>
    <rPh sb="3" eb="4">
      <t>リョウ</t>
    </rPh>
    <rPh sb="4" eb="5">
      <t>タン</t>
    </rPh>
    <rPh sb="16" eb="17">
      <t>ケイ</t>
    </rPh>
    <phoneticPr fontId="3"/>
  </si>
  <si>
    <t>予病院療短業務継続計画未策定減算経Ⅱⅰ１</t>
    <rPh sb="0" eb="1">
      <t>ヨ</t>
    </rPh>
    <rPh sb="1" eb="3">
      <t>ビョウイン</t>
    </rPh>
    <rPh sb="3" eb="4">
      <t>リョウ</t>
    </rPh>
    <rPh sb="4" eb="5">
      <t>タン</t>
    </rPh>
    <rPh sb="16" eb="17">
      <t>ケイ</t>
    </rPh>
    <phoneticPr fontId="3"/>
  </si>
  <si>
    <t>予病院療短業務継続計画未策定減算経Ⅱⅰ２</t>
    <rPh sb="0" eb="1">
      <t>ヨ</t>
    </rPh>
    <rPh sb="1" eb="3">
      <t>ビョウイン</t>
    </rPh>
    <rPh sb="3" eb="4">
      <t>リョウ</t>
    </rPh>
    <rPh sb="4" eb="5">
      <t>タン</t>
    </rPh>
    <rPh sb="16" eb="17">
      <t>ケイ</t>
    </rPh>
    <phoneticPr fontId="3"/>
  </si>
  <si>
    <t>予病院療短業務継続計画未策定減算経Ⅱⅱ１</t>
    <rPh sb="0" eb="1">
      <t>ヨ</t>
    </rPh>
    <rPh sb="1" eb="3">
      <t>ビョウイン</t>
    </rPh>
    <rPh sb="3" eb="4">
      <t>リョウ</t>
    </rPh>
    <rPh sb="4" eb="5">
      <t>タン</t>
    </rPh>
    <rPh sb="16" eb="17">
      <t>ケイ</t>
    </rPh>
    <phoneticPr fontId="3"/>
  </si>
  <si>
    <t>予病院療短業務継続計画未策定減算経Ⅱⅱ２</t>
    <rPh sb="0" eb="1">
      <t>ヨ</t>
    </rPh>
    <rPh sb="1" eb="3">
      <t>ビョウイン</t>
    </rPh>
    <rPh sb="3" eb="4">
      <t>リョウ</t>
    </rPh>
    <rPh sb="4" eb="5">
      <t>タン</t>
    </rPh>
    <rPh sb="16" eb="17">
      <t>ケイ</t>
    </rPh>
    <phoneticPr fontId="3"/>
  </si>
  <si>
    <t>予病院療短業務継続計画未策定減算ユⅠ１</t>
    <rPh sb="0" eb="1">
      <t>ヨ</t>
    </rPh>
    <rPh sb="1" eb="3">
      <t>ビョウイン</t>
    </rPh>
    <rPh sb="3" eb="4">
      <t>リョウ</t>
    </rPh>
    <rPh sb="4" eb="5">
      <t>タン</t>
    </rPh>
    <phoneticPr fontId="3"/>
  </si>
  <si>
    <t>予病院療短業務継続計画未策定減算ユⅠ２</t>
    <rPh sb="0" eb="1">
      <t>ヨ</t>
    </rPh>
    <rPh sb="1" eb="3">
      <t>ビョウイン</t>
    </rPh>
    <rPh sb="3" eb="4">
      <t>リョウ</t>
    </rPh>
    <rPh sb="4" eb="5">
      <t>タン</t>
    </rPh>
    <phoneticPr fontId="3"/>
  </si>
  <si>
    <t>予病院療短業務継続計画未策定減算ユⅡ１</t>
    <rPh sb="0" eb="1">
      <t>ヨ</t>
    </rPh>
    <rPh sb="1" eb="3">
      <t>ビョウイン</t>
    </rPh>
    <rPh sb="3" eb="4">
      <t>リョウ</t>
    </rPh>
    <rPh sb="4" eb="5">
      <t>タン</t>
    </rPh>
    <phoneticPr fontId="3"/>
  </si>
  <si>
    <t>予病院療短業務継続計画未策定減算ユⅡ２</t>
    <rPh sb="0" eb="1">
      <t>ヨ</t>
    </rPh>
    <rPh sb="1" eb="3">
      <t>ビョウイン</t>
    </rPh>
    <rPh sb="3" eb="4">
      <t>リョウ</t>
    </rPh>
    <rPh sb="4" eb="5">
      <t>タン</t>
    </rPh>
    <phoneticPr fontId="3"/>
  </si>
  <si>
    <t>予病院療短業務継続計画未策定減算ユⅢ１</t>
    <rPh sb="0" eb="1">
      <t>ヨ</t>
    </rPh>
    <rPh sb="1" eb="3">
      <t>ビョウイン</t>
    </rPh>
    <rPh sb="3" eb="4">
      <t>リョウ</t>
    </rPh>
    <rPh sb="4" eb="5">
      <t>タン</t>
    </rPh>
    <phoneticPr fontId="3"/>
  </si>
  <si>
    <t>予病院療短業務継続計画未策定減算ユⅢ２</t>
    <rPh sb="0" eb="1">
      <t>ヨ</t>
    </rPh>
    <rPh sb="1" eb="3">
      <t>ビョウイン</t>
    </rPh>
    <rPh sb="3" eb="4">
      <t>リョウ</t>
    </rPh>
    <rPh sb="4" eb="5">
      <t>タン</t>
    </rPh>
    <phoneticPr fontId="3"/>
  </si>
  <si>
    <t>予病院療短業務継続計画未策定減算経ユⅠ１</t>
    <rPh sb="0" eb="1">
      <t>ヨ</t>
    </rPh>
    <rPh sb="1" eb="3">
      <t>ビョウイン</t>
    </rPh>
    <rPh sb="3" eb="4">
      <t>リョウ</t>
    </rPh>
    <rPh sb="4" eb="5">
      <t>タン</t>
    </rPh>
    <rPh sb="16" eb="17">
      <t>ケイ</t>
    </rPh>
    <phoneticPr fontId="3"/>
  </si>
  <si>
    <t>予病院療短業務継続計画未策定減算経ユⅠ２</t>
    <rPh sb="0" eb="1">
      <t>ヨ</t>
    </rPh>
    <rPh sb="1" eb="3">
      <t>ビョウイン</t>
    </rPh>
    <rPh sb="3" eb="4">
      <t>リョウ</t>
    </rPh>
    <rPh sb="4" eb="5">
      <t>タン</t>
    </rPh>
    <rPh sb="16" eb="17">
      <t>ケイ</t>
    </rPh>
    <phoneticPr fontId="3"/>
  </si>
  <si>
    <t>予病院療短業務継続計画未策定減算経ユⅡ１</t>
    <rPh sb="0" eb="1">
      <t>ヨ</t>
    </rPh>
    <rPh sb="1" eb="3">
      <t>ビョウイン</t>
    </rPh>
    <rPh sb="3" eb="4">
      <t>リョウ</t>
    </rPh>
    <rPh sb="4" eb="5">
      <t>タン</t>
    </rPh>
    <rPh sb="16" eb="17">
      <t>ケイ</t>
    </rPh>
    <phoneticPr fontId="3"/>
  </si>
  <si>
    <t>予病院療短業務継続計画未策定減算経ユⅡ２</t>
    <rPh sb="0" eb="1">
      <t>ヨ</t>
    </rPh>
    <rPh sb="1" eb="3">
      <t>ビョウイン</t>
    </rPh>
    <rPh sb="3" eb="4">
      <t>リョウ</t>
    </rPh>
    <rPh sb="4" eb="5">
      <t>タン</t>
    </rPh>
    <rPh sb="16" eb="17">
      <t>ケイ</t>
    </rPh>
    <phoneticPr fontId="3"/>
  </si>
  <si>
    <t>予病院療短業務継続計画未策定減算経ユⅢ１</t>
    <rPh sb="0" eb="1">
      <t>ヨ</t>
    </rPh>
    <rPh sb="1" eb="3">
      <t>ビョウイン</t>
    </rPh>
    <rPh sb="3" eb="4">
      <t>リョウ</t>
    </rPh>
    <rPh sb="4" eb="5">
      <t>タン</t>
    </rPh>
    <rPh sb="16" eb="17">
      <t>ケイ</t>
    </rPh>
    <phoneticPr fontId="3"/>
  </si>
  <si>
    <t>予病院療短業務継続計画未策定減算経ユⅢ２</t>
    <rPh sb="0" eb="1">
      <t>ヨ</t>
    </rPh>
    <rPh sb="1" eb="3">
      <t>ビョウイン</t>
    </rPh>
    <rPh sb="3" eb="4">
      <t>リョウ</t>
    </rPh>
    <rPh sb="4" eb="5">
      <t>タン</t>
    </rPh>
    <rPh sb="16" eb="17">
      <t>ケイ</t>
    </rPh>
    <phoneticPr fontId="3"/>
  </si>
  <si>
    <t>予病院療短業務継続計画未策定減算ユ経１</t>
    <rPh sb="0" eb="1">
      <t>ヨ</t>
    </rPh>
    <rPh sb="1" eb="3">
      <t>ビョウイン</t>
    </rPh>
    <rPh sb="3" eb="4">
      <t>リョウ</t>
    </rPh>
    <rPh sb="4" eb="5">
      <t>タン</t>
    </rPh>
    <rPh sb="17" eb="18">
      <t>ケイ</t>
    </rPh>
    <phoneticPr fontId="3"/>
  </si>
  <si>
    <t>予病院療短業務継続計画未策定減算ユ経２</t>
    <rPh sb="0" eb="1">
      <t>ヨ</t>
    </rPh>
    <rPh sb="1" eb="3">
      <t>ビョウイン</t>
    </rPh>
    <rPh sb="3" eb="4">
      <t>リョウ</t>
    </rPh>
    <rPh sb="4" eb="5">
      <t>タン</t>
    </rPh>
    <rPh sb="17" eb="18">
      <t>ケイ</t>
    </rPh>
    <phoneticPr fontId="3"/>
  </si>
  <si>
    <t>予病院療短業務継続計画未策定減算経ユ経１</t>
    <rPh sb="0" eb="1">
      <t>ヨ</t>
    </rPh>
    <rPh sb="1" eb="3">
      <t>ビョウイン</t>
    </rPh>
    <rPh sb="3" eb="4">
      <t>リョウ</t>
    </rPh>
    <rPh sb="4" eb="5">
      <t>タン</t>
    </rPh>
    <rPh sb="16" eb="17">
      <t>ケイ</t>
    </rPh>
    <rPh sb="18" eb="19">
      <t>ケイ</t>
    </rPh>
    <phoneticPr fontId="3"/>
  </si>
  <si>
    <t>予病院療短業務継続計画未策定減算経ユ経２</t>
    <rPh sb="0" eb="1">
      <t>ヨ</t>
    </rPh>
    <rPh sb="1" eb="3">
      <t>ビョウイン</t>
    </rPh>
    <rPh sb="3" eb="4">
      <t>リョウ</t>
    </rPh>
    <rPh sb="4" eb="5">
      <t>タン</t>
    </rPh>
    <rPh sb="16" eb="17">
      <t>ケイ</t>
    </rPh>
    <rPh sb="18" eb="19">
      <t>ケイ</t>
    </rPh>
    <phoneticPr fontId="3"/>
  </si>
  <si>
    <t>予診療所短期業務継続計画未策定減算Ⅰⅰ１</t>
    <rPh sb="0" eb="1">
      <t>ヨ</t>
    </rPh>
    <rPh sb="1" eb="4">
      <t>シンリョウジョ</t>
    </rPh>
    <rPh sb="4" eb="6">
      <t>タンキ</t>
    </rPh>
    <phoneticPr fontId="3"/>
  </si>
  <si>
    <t>予診療所短期業務継続計画未策定減算Ⅰⅰ２</t>
    <rPh sb="1" eb="4">
      <t>シンリョウジョ</t>
    </rPh>
    <rPh sb="4" eb="6">
      <t>タンキ</t>
    </rPh>
    <phoneticPr fontId="3"/>
  </si>
  <si>
    <t>予診療所短期業務継続計画未策定減算Ⅰⅱ１</t>
    <rPh sb="1" eb="4">
      <t>シンリョウジョ</t>
    </rPh>
    <rPh sb="4" eb="6">
      <t>タンキ</t>
    </rPh>
    <phoneticPr fontId="3"/>
  </si>
  <si>
    <t>予診療所短期業務継続計画未策定減算Ⅰⅱ２</t>
    <rPh sb="1" eb="4">
      <t>シンリョウジョ</t>
    </rPh>
    <rPh sb="4" eb="6">
      <t>タンキ</t>
    </rPh>
    <phoneticPr fontId="3"/>
  </si>
  <si>
    <t>予診療所短期業務継続計画未策定減算Ⅰⅲ１</t>
    <rPh sb="1" eb="4">
      <t>シンリョウジョ</t>
    </rPh>
    <rPh sb="4" eb="6">
      <t>タンキ</t>
    </rPh>
    <phoneticPr fontId="3"/>
  </si>
  <si>
    <t>予診療所短期業務継続計画未策定減算Ⅰⅲ２</t>
    <rPh sb="1" eb="4">
      <t>シンリョウジョ</t>
    </rPh>
    <rPh sb="4" eb="6">
      <t>タンキ</t>
    </rPh>
    <phoneticPr fontId="3"/>
  </si>
  <si>
    <t>予診療所短期業務継続計画未策定減算Ⅰⅳ１</t>
    <rPh sb="1" eb="4">
      <t>シンリョウジョ</t>
    </rPh>
    <rPh sb="4" eb="6">
      <t>タンキ</t>
    </rPh>
    <phoneticPr fontId="3"/>
  </si>
  <si>
    <t>予診療所短期業務継続計画未策定減算Ⅰⅳ２</t>
    <rPh sb="1" eb="4">
      <t>シンリョウジョ</t>
    </rPh>
    <rPh sb="4" eb="6">
      <t>タンキ</t>
    </rPh>
    <phoneticPr fontId="3"/>
  </si>
  <si>
    <t>予診療所短期業務継続計画未策定減算Ⅰⅴ１</t>
    <rPh sb="1" eb="4">
      <t>シンリョウジョ</t>
    </rPh>
    <rPh sb="4" eb="6">
      <t>タンキ</t>
    </rPh>
    <phoneticPr fontId="3"/>
  </si>
  <si>
    <t>予診療所短期業務継続計画未策定減算Ⅰⅴ２</t>
    <rPh sb="1" eb="4">
      <t>シンリョウジョ</t>
    </rPh>
    <rPh sb="4" eb="6">
      <t>タンキ</t>
    </rPh>
    <phoneticPr fontId="3"/>
  </si>
  <si>
    <t>予診療所短期業務継続計画未策定減算Ⅰⅵ１</t>
    <rPh sb="1" eb="4">
      <t>シンリョウジョ</t>
    </rPh>
    <rPh sb="4" eb="6">
      <t>タンキ</t>
    </rPh>
    <phoneticPr fontId="3"/>
  </si>
  <si>
    <t>予診療所短期業務継続計画未策定減算Ⅰⅵ２</t>
    <rPh sb="1" eb="4">
      <t>シンリョウジョ</t>
    </rPh>
    <rPh sb="4" eb="6">
      <t>タンキ</t>
    </rPh>
    <phoneticPr fontId="3"/>
  </si>
  <si>
    <t>予診療所短期業務継続計画未策定減算Ⅱⅰ１</t>
    <rPh sb="1" eb="4">
      <t>シンリョウジョ</t>
    </rPh>
    <rPh sb="4" eb="6">
      <t>タンキ</t>
    </rPh>
    <phoneticPr fontId="3"/>
  </si>
  <si>
    <t>予診療所短期業務継続計画未策定減算Ⅱⅰ２</t>
    <rPh sb="1" eb="4">
      <t>シンリョウジョ</t>
    </rPh>
    <rPh sb="4" eb="6">
      <t>タンキ</t>
    </rPh>
    <phoneticPr fontId="3"/>
  </si>
  <si>
    <t>予診療所短期業務継続計画未策定減算Ⅱⅱ１</t>
    <rPh sb="1" eb="4">
      <t>シンリョウジョ</t>
    </rPh>
    <rPh sb="4" eb="6">
      <t>タンキ</t>
    </rPh>
    <phoneticPr fontId="3"/>
  </si>
  <si>
    <t>予診療所短期業務継続計画未策定減算Ⅱⅱ２</t>
    <rPh sb="1" eb="4">
      <t>シンリョウジョ</t>
    </rPh>
    <rPh sb="4" eb="6">
      <t>タンキ</t>
    </rPh>
    <phoneticPr fontId="3"/>
  </si>
  <si>
    <t>予診療所短期業務継続計画未策定減算ユⅠ１</t>
    <rPh sb="1" eb="4">
      <t>シンリョウジョ</t>
    </rPh>
    <rPh sb="4" eb="6">
      <t>タンキ</t>
    </rPh>
    <phoneticPr fontId="3"/>
  </si>
  <si>
    <t>予診療所短期業務継続計画未策定減算ユⅠ２</t>
    <rPh sb="1" eb="4">
      <t>シンリョウジョ</t>
    </rPh>
    <rPh sb="4" eb="6">
      <t>タンキ</t>
    </rPh>
    <phoneticPr fontId="3"/>
  </si>
  <si>
    <t>予診療所短期業務継続計画未策定減算ユⅡ１</t>
    <rPh sb="1" eb="4">
      <t>シンリョウジョ</t>
    </rPh>
    <rPh sb="4" eb="6">
      <t>タンキ</t>
    </rPh>
    <phoneticPr fontId="3"/>
  </si>
  <si>
    <t>予診療所短期業務継続計画未策定減算ユⅡ２</t>
    <rPh sb="1" eb="4">
      <t>シンリョウジョ</t>
    </rPh>
    <rPh sb="4" eb="6">
      <t>タンキ</t>
    </rPh>
    <phoneticPr fontId="3"/>
  </si>
  <si>
    <t>予診療所短期業務継続計画未策定減算ユⅢ１</t>
    <rPh sb="1" eb="4">
      <t>シンリョウジョ</t>
    </rPh>
    <rPh sb="4" eb="6">
      <t>タンキ</t>
    </rPh>
    <phoneticPr fontId="3"/>
  </si>
  <si>
    <t>予診療所短期業務継続計画未策定減算ユⅢ２</t>
    <rPh sb="1" eb="4">
      <t>シンリョウジョ</t>
    </rPh>
    <rPh sb="4" eb="6">
      <t>タンキ</t>
    </rPh>
    <phoneticPr fontId="3"/>
  </si>
  <si>
    <t>予診療所短期業務継続計画未策定減算経ユⅠ１</t>
    <rPh sb="1" eb="4">
      <t>シンリョウジョ</t>
    </rPh>
    <rPh sb="4" eb="6">
      <t>タンキ</t>
    </rPh>
    <rPh sb="17" eb="18">
      <t>ケイ</t>
    </rPh>
    <phoneticPr fontId="3"/>
  </si>
  <si>
    <t>予診療所短期業務継続計画未策定減算経ユⅠ２</t>
    <rPh sb="1" eb="4">
      <t>シンリョウジョ</t>
    </rPh>
    <rPh sb="4" eb="6">
      <t>タンキ</t>
    </rPh>
    <rPh sb="17" eb="18">
      <t>ケイ</t>
    </rPh>
    <phoneticPr fontId="3"/>
  </si>
  <si>
    <t>予診療所短期業務継続計画未策定減算経ユⅡ１</t>
    <rPh sb="1" eb="4">
      <t>シンリョウジョ</t>
    </rPh>
    <rPh sb="4" eb="6">
      <t>タンキ</t>
    </rPh>
    <rPh sb="17" eb="18">
      <t>ケイ</t>
    </rPh>
    <phoneticPr fontId="3"/>
  </si>
  <si>
    <t>予診療所短期業務継続計画未策定減算経ユⅡ２</t>
    <rPh sb="1" eb="4">
      <t>シンリョウジョ</t>
    </rPh>
    <rPh sb="4" eb="6">
      <t>タンキ</t>
    </rPh>
    <rPh sb="17" eb="18">
      <t>ケイ</t>
    </rPh>
    <phoneticPr fontId="3"/>
  </si>
  <si>
    <t>予診療所短期業務継続計画未策定減算経ユⅢ１</t>
    <rPh sb="1" eb="4">
      <t>シンリョウジョ</t>
    </rPh>
    <rPh sb="4" eb="6">
      <t>タンキ</t>
    </rPh>
    <rPh sb="17" eb="18">
      <t>ケイ</t>
    </rPh>
    <phoneticPr fontId="3"/>
  </si>
  <si>
    <t>予診療所短期業務継続計画未策定減算経ユⅢ２</t>
    <rPh sb="1" eb="4">
      <t>シンリョウジョ</t>
    </rPh>
    <rPh sb="4" eb="6">
      <t>タンキ</t>
    </rPh>
    <rPh sb="17" eb="18">
      <t>ケイ</t>
    </rPh>
    <phoneticPr fontId="3"/>
  </si>
  <si>
    <t>予防医療院短期業務継続計画未策定減算Ⅰ型Ⅰⅰ１</t>
    <rPh sb="0" eb="2">
      <t>ヨボウ</t>
    </rPh>
    <rPh sb="2" eb="4">
      <t>イリョウ</t>
    </rPh>
    <rPh sb="4" eb="5">
      <t>イン</t>
    </rPh>
    <rPh sb="5" eb="7">
      <t>タンキ</t>
    </rPh>
    <rPh sb="19" eb="20">
      <t>カタ</t>
    </rPh>
    <phoneticPr fontId="3"/>
  </si>
  <si>
    <t>予防医療院短期業務継続計画未策定減算Ⅰ型Ⅰⅰ２</t>
    <rPh sb="2" eb="4">
      <t>イリョウ</t>
    </rPh>
    <rPh sb="4" eb="5">
      <t>イン</t>
    </rPh>
    <rPh sb="5" eb="7">
      <t>タンキ</t>
    </rPh>
    <phoneticPr fontId="3"/>
  </si>
  <si>
    <t>予防医療院短期業務継続計画未策定減算Ⅰ型Ⅰⅱ１</t>
    <rPh sb="2" eb="4">
      <t>イリョウ</t>
    </rPh>
    <rPh sb="4" eb="5">
      <t>イン</t>
    </rPh>
    <rPh sb="5" eb="7">
      <t>タンキ</t>
    </rPh>
    <phoneticPr fontId="3"/>
  </si>
  <si>
    <t>予防医療院短期業務継続計画未策定減算Ⅰ型Ⅰⅱ２</t>
    <rPh sb="2" eb="4">
      <t>イリョウ</t>
    </rPh>
    <rPh sb="4" eb="5">
      <t>イン</t>
    </rPh>
    <rPh sb="5" eb="7">
      <t>タンキ</t>
    </rPh>
    <phoneticPr fontId="3"/>
  </si>
  <si>
    <t>予防医療院短期業務継続計画未策定減算Ⅰ型Ⅱⅰ１</t>
    <rPh sb="2" eb="4">
      <t>イリョウ</t>
    </rPh>
    <rPh sb="4" eb="5">
      <t>イン</t>
    </rPh>
    <rPh sb="5" eb="7">
      <t>タンキ</t>
    </rPh>
    <phoneticPr fontId="3"/>
  </si>
  <si>
    <t>予防医療院短期業務継続計画未策定減算Ⅰ型Ⅱⅰ２</t>
    <rPh sb="2" eb="4">
      <t>イリョウ</t>
    </rPh>
    <rPh sb="4" eb="5">
      <t>イン</t>
    </rPh>
    <rPh sb="5" eb="7">
      <t>タンキ</t>
    </rPh>
    <phoneticPr fontId="3"/>
  </si>
  <si>
    <t>予防医療院短期業務継続計画未策定減算Ⅰ型Ⅱⅱ１</t>
    <rPh sb="2" eb="4">
      <t>イリョウ</t>
    </rPh>
    <rPh sb="4" eb="5">
      <t>イン</t>
    </rPh>
    <rPh sb="5" eb="7">
      <t>タンキ</t>
    </rPh>
    <phoneticPr fontId="3"/>
  </si>
  <si>
    <t>予防医療院短期業務継続計画未策定減算Ⅰ型Ⅱⅱ２</t>
    <rPh sb="2" eb="4">
      <t>イリョウ</t>
    </rPh>
    <rPh sb="4" eb="5">
      <t>イン</t>
    </rPh>
    <rPh sb="5" eb="7">
      <t>タンキ</t>
    </rPh>
    <phoneticPr fontId="3"/>
  </si>
  <si>
    <t>予防医療院短期業務継続計画未策定減算Ⅰ型Ⅲⅰ１</t>
    <rPh sb="2" eb="4">
      <t>イリョウ</t>
    </rPh>
    <rPh sb="4" eb="5">
      <t>イン</t>
    </rPh>
    <rPh sb="5" eb="7">
      <t>タンキ</t>
    </rPh>
    <phoneticPr fontId="3"/>
  </si>
  <si>
    <t>予防医療院短期業務継続計画未策定減算Ⅰ型Ⅲⅰ２</t>
    <rPh sb="2" eb="4">
      <t>イリョウ</t>
    </rPh>
    <rPh sb="4" eb="5">
      <t>イン</t>
    </rPh>
    <rPh sb="5" eb="7">
      <t>タンキ</t>
    </rPh>
    <phoneticPr fontId="3"/>
  </si>
  <si>
    <t>予防医療院短期業務継続計画未策定減算Ⅰ型Ⅲⅱ１</t>
    <rPh sb="2" eb="4">
      <t>イリョウ</t>
    </rPh>
    <rPh sb="4" eb="5">
      <t>イン</t>
    </rPh>
    <rPh sb="5" eb="7">
      <t>タンキ</t>
    </rPh>
    <phoneticPr fontId="3"/>
  </si>
  <si>
    <t>予防医療院短期業務継続計画未策定減算Ⅰ型Ⅲⅱ２</t>
    <rPh sb="2" eb="4">
      <t>イリョウ</t>
    </rPh>
    <rPh sb="4" eb="5">
      <t>イン</t>
    </rPh>
    <rPh sb="5" eb="7">
      <t>タンキ</t>
    </rPh>
    <phoneticPr fontId="3"/>
  </si>
  <si>
    <t>予防医療院短期業務継続計画未策定減算Ⅱ型Ⅰⅰ１</t>
    <rPh sb="2" eb="4">
      <t>イリョウ</t>
    </rPh>
    <rPh sb="4" eb="5">
      <t>イン</t>
    </rPh>
    <rPh sb="5" eb="7">
      <t>タンキ</t>
    </rPh>
    <rPh sb="19" eb="20">
      <t>カタ</t>
    </rPh>
    <phoneticPr fontId="3"/>
  </si>
  <si>
    <t>予防医療院短期業務継続計画未策定減算Ⅱ型Ⅰⅰ２</t>
    <rPh sb="2" eb="4">
      <t>イリョウ</t>
    </rPh>
    <rPh sb="4" eb="5">
      <t>イン</t>
    </rPh>
    <rPh sb="5" eb="7">
      <t>タンキ</t>
    </rPh>
    <rPh sb="19" eb="20">
      <t>カタ</t>
    </rPh>
    <phoneticPr fontId="3"/>
  </si>
  <si>
    <t>予防医療院短期業務継続計画未策定減算Ⅱ型Ⅰⅱ１</t>
    <rPh sb="2" eb="4">
      <t>イリョウ</t>
    </rPh>
    <rPh sb="4" eb="5">
      <t>イン</t>
    </rPh>
    <rPh sb="5" eb="7">
      <t>タンキ</t>
    </rPh>
    <rPh sb="19" eb="20">
      <t>カタ</t>
    </rPh>
    <phoneticPr fontId="3"/>
  </si>
  <si>
    <t>予防医療院短期業務継続計画未策定減算Ⅱ型Ⅰⅱ２</t>
    <rPh sb="2" eb="4">
      <t>イリョウ</t>
    </rPh>
    <rPh sb="4" eb="5">
      <t>イン</t>
    </rPh>
    <rPh sb="5" eb="7">
      <t>タンキ</t>
    </rPh>
    <rPh sb="19" eb="20">
      <t>カタ</t>
    </rPh>
    <phoneticPr fontId="3"/>
  </si>
  <si>
    <t>予防医療院短期業務継続計画未策定減算Ⅱ型Ⅱⅰ１</t>
    <rPh sb="2" eb="4">
      <t>イリョウ</t>
    </rPh>
    <rPh sb="4" eb="5">
      <t>イン</t>
    </rPh>
    <rPh sb="5" eb="7">
      <t>タンキ</t>
    </rPh>
    <rPh sb="19" eb="20">
      <t>カタ</t>
    </rPh>
    <phoneticPr fontId="3"/>
  </si>
  <si>
    <t>予防医療院短期業務継続計画未策定減算Ⅱ型Ⅱⅰ２</t>
    <rPh sb="2" eb="4">
      <t>イリョウ</t>
    </rPh>
    <rPh sb="4" eb="5">
      <t>イン</t>
    </rPh>
    <rPh sb="5" eb="7">
      <t>タンキ</t>
    </rPh>
    <rPh sb="19" eb="20">
      <t>カタ</t>
    </rPh>
    <phoneticPr fontId="3"/>
  </si>
  <si>
    <t>予防医療院短期業務継続計画未策定減算Ⅱ型Ⅱⅱ１</t>
    <rPh sb="2" eb="4">
      <t>イリョウ</t>
    </rPh>
    <rPh sb="4" eb="5">
      <t>イン</t>
    </rPh>
    <rPh sb="5" eb="7">
      <t>タンキ</t>
    </rPh>
    <rPh sb="19" eb="20">
      <t>カタ</t>
    </rPh>
    <phoneticPr fontId="3"/>
  </si>
  <si>
    <t>予防医療院短期業務継続計画未策定減算Ⅱ型Ⅱⅱ２</t>
    <rPh sb="2" eb="4">
      <t>イリョウ</t>
    </rPh>
    <rPh sb="4" eb="5">
      <t>イン</t>
    </rPh>
    <rPh sb="5" eb="7">
      <t>タンキ</t>
    </rPh>
    <rPh sb="19" eb="20">
      <t>カタ</t>
    </rPh>
    <phoneticPr fontId="3"/>
  </si>
  <si>
    <t>予防医療院短期業務継続計画未策定減算Ⅱ型Ⅲⅰ１</t>
    <rPh sb="2" eb="4">
      <t>イリョウ</t>
    </rPh>
    <rPh sb="4" eb="5">
      <t>イン</t>
    </rPh>
    <rPh sb="5" eb="7">
      <t>タンキ</t>
    </rPh>
    <rPh sb="19" eb="20">
      <t>カタ</t>
    </rPh>
    <phoneticPr fontId="3"/>
  </si>
  <si>
    <t>予防医療院短期業務継続計画未策定減算Ⅱ型Ⅲⅰ２</t>
    <rPh sb="2" eb="4">
      <t>イリョウ</t>
    </rPh>
    <rPh sb="4" eb="5">
      <t>イン</t>
    </rPh>
    <rPh sb="5" eb="7">
      <t>タンキ</t>
    </rPh>
    <rPh sb="19" eb="20">
      <t>カタ</t>
    </rPh>
    <phoneticPr fontId="3"/>
  </si>
  <si>
    <t>予防医療院短期業務継続計画未策定減算Ⅱ型Ⅲⅱ１</t>
    <rPh sb="2" eb="4">
      <t>イリョウ</t>
    </rPh>
    <rPh sb="4" eb="5">
      <t>イン</t>
    </rPh>
    <rPh sb="5" eb="7">
      <t>タンキ</t>
    </rPh>
    <rPh sb="19" eb="20">
      <t>カタ</t>
    </rPh>
    <phoneticPr fontId="3"/>
  </si>
  <si>
    <t>予防医療院短期業務継続計画未策定減算Ⅱ型Ⅲⅱ２</t>
    <rPh sb="2" eb="4">
      <t>イリョウ</t>
    </rPh>
    <rPh sb="4" eb="5">
      <t>イン</t>
    </rPh>
    <rPh sb="5" eb="7">
      <t>タンキ</t>
    </rPh>
    <rPh sb="19" eb="20">
      <t>カタ</t>
    </rPh>
    <phoneticPr fontId="3"/>
  </si>
  <si>
    <t>予防医療院短期業務継続計画未策定減算Ⅰ型特ⅰ１</t>
    <rPh sb="2" eb="4">
      <t>イリョウ</t>
    </rPh>
    <rPh sb="4" eb="5">
      <t>イン</t>
    </rPh>
    <rPh sb="5" eb="7">
      <t>タンキ</t>
    </rPh>
    <rPh sb="19" eb="20">
      <t>カタ</t>
    </rPh>
    <rPh sb="20" eb="21">
      <t>トク</t>
    </rPh>
    <phoneticPr fontId="3"/>
  </si>
  <si>
    <t>予防医療院短期業務継続計画未策定減算Ⅰ型特ⅰ２</t>
    <rPh sb="2" eb="4">
      <t>イリョウ</t>
    </rPh>
    <rPh sb="4" eb="5">
      <t>イン</t>
    </rPh>
    <rPh sb="5" eb="7">
      <t>タンキ</t>
    </rPh>
    <rPh sb="19" eb="20">
      <t>カタ</t>
    </rPh>
    <rPh sb="20" eb="21">
      <t>トク</t>
    </rPh>
    <phoneticPr fontId="3"/>
  </si>
  <si>
    <t>予防医療院短期業務継続計画未策定減算Ⅰ型特ⅱ１</t>
    <rPh sb="2" eb="4">
      <t>イリョウ</t>
    </rPh>
    <rPh sb="4" eb="5">
      <t>イン</t>
    </rPh>
    <rPh sb="5" eb="7">
      <t>タンキ</t>
    </rPh>
    <rPh sb="19" eb="20">
      <t>カタ</t>
    </rPh>
    <rPh sb="20" eb="21">
      <t>トク</t>
    </rPh>
    <phoneticPr fontId="3"/>
  </si>
  <si>
    <t>予防医療院短期業務継続計画未策定減算Ⅰ型特ⅱ２</t>
    <rPh sb="2" eb="4">
      <t>イリョウ</t>
    </rPh>
    <rPh sb="4" eb="5">
      <t>イン</t>
    </rPh>
    <rPh sb="5" eb="7">
      <t>タンキ</t>
    </rPh>
    <rPh sb="19" eb="20">
      <t>カタ</t>
    </rPh>
    <rPh sb="20" eb="21">
      <t>トク</t>
    </rPh>
    <phoneticPr fontId="3"/>
  </si>
  <si>
    <t>予防医療院短期業務継続計画未策定減算Ⅱ型特ⅰ１</t>
    <rPh sb="2" eb="4">
      <t>イリョウ</t>
    </rPh>
    <rPh sb="4" eb="5">
      <t>イン</t>
    </rPh>
    <rPh sb="5" eb="7">
      <t>タンキ</t>
    </rPh>
    <rPh sb="19" eb="20">
      <t>カタ</t>
    </rPh>
    <rPh sb="20" eb="21">
      <t>トク</t>
    </rPh>
    <phoneticPr fontId="3"/>
  </si>
  <si>
    <t>予防医療院短期業務継続計画未策定減算Ⅱ型特ⅰ２</t>
    <rPh sb="2" eb="4">
      <t>イリョウ</t>
    </rPh>
    <rPh sb="4" eb="5">
      <t>イン</t>
    </rPh>
    <rPh sb="5" eb="7">
      <t>タンキ</t>
    </rPh>
    <rPh sb="19" eb="20">
      <t>カタ</t>
    </rPh>
    <rPh sb="20" eb="21">
      <t>トク</t>
    </rPh>
    <phoneticPr fontId="3"/>
  </si>
  <si>
    <t>予防医療院短期業務継続計画未策定減算Ⅱ型特ⅱ１</t>
    <rPh sb="2" eb="4">
      <t>イリョウ</t>
    </rPh>
    <rPh sb="4" eb="5">
      <t>イン</t>
    </rPh>
    <rPh sb="5" eb="7">
      <t>タンキ</t>
    </rPh>
    <rPh sb="19" eb="20">
      <t>カタ</t>
    </rPh>
    <rPh sb="20" eb="21">
      <t>トク</t>
    </rPh>
    <phoneticPr fontId="3"/>
  </si>
  <si>
    <t>予防医療院短期業務継続計画未策定減算Ⅱ型特ⅱ２</t>
    <rPh sb="2" eb="4">
      <t>イリョウ</t>
    </rPh>
    <rPh sb="4" eb="5">
      <t>イン</t>
    </rPh>
    <rPh sb="5" eb="7">
      <t>タンキ</t>
    </rPh>
    <rPh sb="19" eb="20">
      <t>カタ</t>
    </rPh>
    <rPh sb="20" eb="21">
      <t>トク</t>
    </rPh>
    <phoneticPr fontId="3"/>
  </si>
  <si>
    <t>予防医療院短期業務継続計画未策定減算ユⅠ型Ⅰ１</t>
    <rPh sb="2" eb="4">
      <t>イリョウ</t>
    </rPh>
    <rPh sb="4" eb="5">
      <t>イン</t>
    </rPh>
    <rPh sb="5" eb="7">
      <t>タンキ</t>
    </rPh>
    <rPh sb="20" eb="21">
      <t>カタ</t>
    </rPh>
    <phoneticPr fontId="3"/>
  </si>
  <si>
    <t>予防医療院短期業務継続計画未策定減算ユⅠ型Ⅰ２</t>
    <rPh sb="2" eb="4">
      <t>イリョウ</t>
    </rPh>
    <rPh sb="4" eb="5">
      <t>イン</t>
    </rPh>
    <rPh sb="5" eb="7">
      <t>タンキ</t>
    </rPh>
    <rPh sb="20" eb="21">
      <t>カタ</t>
    </rPh>
    <phoneticPr fontId="3"/>
  </si>
  <si>
    <t>予防医療院短期業務継続計画未策定減算経ユⅠ型Ⅰ１</t>
    <rPh sb="2" eb="4">
      <t>イリョウ</t>
    </rPh>
    <rPh sb="4" eb="5">
      <t>イン</t>
    </rPh>
    <rPh sb="5" eb="7">
      <t>タンキ</t>
    </rPh>
    <rPh sb="18" eb="19">
      <t>ケイ</t>
    </rPh>
    <rPh sb="21" eb="22">
      <t>カタ</t>
    </rPh>
    <phoneticPr fontId="3"/>
  </si>
  <si>
    <t>予防医療院短期業務継続計画未策定減算経ユⅠ型Ⅰ２</t>
    <rPh sb="2" eb="4">
      <t>イリョウ</t>
    </rPh>
    <rPh sb="4" eb="5">
      <t>イン</t>
    </rPh>
    <rPh sb="5" eb="7">
      <t>タンキ</t>
    </rPh>
    <rPh sb="18" eb="19">
      <t>ケイ</t>
    </rPh>
    <rPh sb="21" eb="22">
      <t>カタ</t>
    </rPh>
    <phoneticPr fontId="3"/>
  </si>
  <si>
    <t>予防医療院短期業務継続計画未策定減算ユⅠ型Ⅱ１</t>
    <rPh sb="2" eb="4">
      <t>イリョウ</t>
    </rPh>
    <rPh sb="4" eb="5">
      <t>イン</t>
    </rPh>
    <rPh sb="5" eb="7">
      <t>タンキ</t>
    </rPh>
    <rPh sb="20" eb="21">
      <t>カタ</t>
    </rPh>
    <phoneticPr fontId="3"/>
  </si>
  <si>
    <t>予防医療院短期業務継続計画未策定減算ユⅠ型Ⅱ２</t>
    <rPh sb="2" eb="4">
      <t>イリョウ</t>
    </rPh>
    <rPh sb="4" eb="5">
      <t>イン</t>
    </rPh>
    <rPh sb="5" eb="7">
      <t>タンキ</t>
    </rPh>
    <rPh sb="20" eb="21">
      <t>カタ</t>
    </rPh>
    <phoneticPr fontId="3"/>
  </si>
  <si>
    <t>予防医療院短期業務継続計画未策定減算経ユⅠ型Ⅱ１</t>
    <rPh sb="2" eb="4">
      <t>イリョウ</t>
    </rPh>
    <rPh sb="4" eb="5">
      <t>イン</t>
    </rPh>
    <rPh sb="5" eb="7">
      <t>タンキ</t>
    </rPh>
    <rPh sb="18" eb="19">
      <t>ケイ</t>
    </rPh>
    <rPh sb="21" eb="22">
      <t>カタ</t>
    </rPh>
    <phoneticPr fontId="3"/>
  </si>
  <si>
    <t>予防医療院短期業務継続計画未策定減算経ユⅠ型Ⅱ２</t>
    <rPh sb="2" eb="4">
      <t>イリョウ</t>
    </rPh>
    <rPh sb="4" eb="5">
      <t>イン</t>
    </rPh>
    <rPh sb="5" eb="7">
      <t>タンキ</t>
    </rPh>
    <rPh sb="18" eb="19">
      <t>ケイ</t>
    </rPh>
    <rPh sb="21" eb="22">
      <t>カタ</t>
    </rPh>
    <phoneticPr fontId="3"/>
  </si>
  <si>
    <t>予防医療院短期業務継続計画未策定減算ユⅡ型１</t>
    <rPh sb="2" eb="4">
      <t>イリョウ</t>
    </rPh>
    <rPh sb="4" eb="5">
      <t>イン</t>
    </rPh>
    <rPh sb="5" eb="7">
      <t>タンキ</t>
    </rPh>
    <rPh sb="20" eb="21">
      <t>カタ</t>
    </rPh>
    <phoneticPr fontId="3"/>
  </si>
  <si>
    <t>予防医療院短期業務継続計画未策定減算ユⅡ型２</t>
    <rPh sb="2" eb="4">
      <t>イリョウ</t>
    </rPh>
    <rPh sb="4" eb="5">
      <t>イン</t>
    </rPh>
    <rPh sb="5" eb="7">
      <t>タンキ</t>
    </rPh>
    <rPh sb="20" eb="21">
      <t>カタ</t>
    </rPh>
    <phoneticPr fontId="3"/>
  </si>
  <si>
    <t>予防医療院短期業務継続計画未策定減算経ユⅡ型１</t>
    <rPh sb="2" eb="4">
      <t>イリョウ</t>
    </rPh>
    <rPh sb="4" eb="5">
      <t>イン</t>
    </rPh>
    <rPh sb="5" eb="7">
      <t>タンキ</t>
    </rPh>
    <rPh sb="18" eb="19">
      <t>ケイ</t>
    </rPh>
    <rPh sb="21" eb="22">
      <t>カタ</t>
    </rPh>
    <phoneticPr fontId="3"/>
  </si>
  <si>
    <t>予防医療院短期業務継続計画未策定減算経ユⅡ型２</t>
    <rPh sb="2" eb="4">
      <t>イリョウ</t>
    </rPh>
    <rPh sb="4" eb="5">
      <t>イン</t>
    </rPh>
    <rPh sb="5" eb="7">
      <t>タンキ</t>
    </rPh>
    <rPh sb="18" eb="19">
      <t>ケイ</t>
    </rPh>
    <rPh sb="21" eb="22">
      <t>カタ</t>
    </rPh>
    <phoneticPr fontId="3"/>
  </si>
  <si>
    <t>予防医療院短期業務継続計画未策定減算ユⅠ型特１</t>
    <rPh sb="2" eb="4">
      <t>イリョウ</t>
    </rPh>
    <rPh sb="4" eb="5">
      <t>イン</t>
    </rPh>
    <rPh sb="5" eb="7">
      <t>タンキ</t>
    </rPh>
    <rPh sb="20" eb="21">
      <t>カタ</t>
    </rPh>
    <rPh sb="21" eb="22">
      <t>トク</t>
    </rPh>
    <phoneticPr fontId="3"/>
  </si>
  <si>
    <t>予防医療院短期業務継続計画未策定減算ユⅠ型特２</t>
    <rPh sb="2" eb="4">
      <t>イリョウ</t>
    </rPh>
    <rPh sb="4" eb="5">
      <t>イン</t>
    </rPh>
    <rPh sb="5" eb="7">
      <t>タンキ</t>
    </rPh>
    <rPh sb="20" eb="21">
      <t>カタ</t>
    </rPh>
    <rPh sb="21" eb="22">
      <t>トク</t>
    </rPh>
    <phoneticPr fontId="3"/>
  </si>
  <si>
    <t>予防医療院短期業務継続計画未策定減算経ユⅠ型特１</t>
    <rPh sb="2" eb="4">
      <t>イリョウ</t>
    </rPh>
    <rPh sb="4" eb="5">
      <t>イン</t>
    </rPh>
    <rPh sb="5" eb="7">
      <t>タンキ</t>
    </rPh>
    <rPh sb="18" eb="19">
      <t>ケイ</t>
    </rPh>
    <rPh sb="21" eb="22">
      <t>カタ</t>
    </rPh>
    <rPh sb="22" eb="23">
      <t>トク</t>
    </rPh>
    <phoneticPr fontId="3"/>
  </si>
  <si>
    <t>予防医療院短期業務継続計画未策定減算経ユⅠ型特２</t>
    <rPh sb="2" eb="4">
      <t>イリョウ</t>
    </rPh>
    <rPh sb="4" eb="5">
      <t>イン</t>
    </rPh>
    <rPh sb="5" eb="7">
      <t>タンキ</t>
    </rPh>
    <rPh sb="18" eb="19">
      <t>ケイ</t>
    </rPh>
    <rPh sb="21" eb="22">
      <t>カタ</t>
    </rPh>
    <rPh sb="22" eb="23">
      <t>トク</t>
    </rPh>
    <phoneticPr fontId="3"/>
  </si>
  <si>
    <t>予防医療院短期業務継続計画未策定減算ユⅡ型特１</t>
    <rPh sb="2" eb="4">
      <t>イリョウ</t>
    </rPh>
    <rPh sb="4" eb="5">
      <t>イン</t>
    </rPh>
    <rPh sb="5" eb="7">
      <t>タンキ</t>
    </rPh>
    <rPh sb="20" eb="21">
      <t>カタ</t>
    </rPh>
    <rPh sb="21" eb="22">
      <t>トク</t>
    </rPh>
    <phoneticPr fontId="3"/>
  </si>
  <si>
    <t>予防医療院短期業務継続計画未策定減算ユⅡ型特２</t>
    <rPh sb="2" eb="4">
      <t>イリョウ</t>
    </rPh>
    <rPh sb="4" eb="5">
      <t>イン</t>
    </rPh>
    <rPh sb="5" eb="7">
      <t>タンキ</t>
    </rPh>
    <rPh sb="20" eb="21">
      <t>カタ</t>
    </rPh>
    <rPh sb="21" eb="22">
      <t>トク</t>
    </rPh>
    <phoneticPr fontId="3"/>
  </si>
  <si>
    <t>予防医療院短期業務継続計画未策定減算経ユⅡ型特１</t>
    <rPh sb="2" eb="4">
      <t>イリョウ</t>
    </rPh>
    <rPh sb="4" eb="5">
      <t>イン</t>
    </rPh>
    <rPh sb="5" eb="7">
      <t>タンキ</t>
    </rPh>
    <rPh sb="18" eb="19">
      <t>ケイ</t>
    </rPh>
    <rPh sb="21" eb="22">
      <t>カタ</t>
    </rPh>
    <rPh sb="22" eb="23">
      <t>トク</t>
    </rPh>
    <phoneticPr fontId="3"/>
  </si>
  <si>
    <t>予防医療院短期業務継続計画未策定減算経ユⅡ型特２</t>
    <rPh sb="2" eb="4">
      <t>イリョウ</t>
    </rPh>
    <rPh sb="4" eb="5">
      <t>イン</t>
    </rPh>
    <rPh sb="5" eb="7">
      <t>タンキ</t>
    </rPh>
    <rPh sb="18" eb="19">
      <t>ケイ</t>
    </rPh>
    <rPh sb="21" eb="22">
      <t>カタ</t>
    </rPh>
    <rPh sb="22" eb="23">
      <t>トク</t>
    </rPh>
    <phoneticPr fontId="3"/>
  </si>
  <si>
    <t>予防特定施設業務継続計画未策定減算１</t>
    <rPh sb="0" eb="2">
      <t>ヨボウ</t>
    </rPh>
    <rPh sb="2" eb="4">
      <t>トクテイ</t>
    </rPh>
    <rPh sb="4" eb="6">
      <t>シセツ</t>
    </rPh>
    <rPh sb="6" eb="8">
      <t>ギョウム</t>
    </rPh>
    <rPh sb="8" eb="10">
      <t>ケイゾク</t>
    </rPh>
    <rPh sb="10" eb="12">
      <t>ケイカク</t>
    </rPh>
    <rPh sb="12" eb="13">
      <t>ミ</t>
    </rPh>
    <rPh sb="13" eb="15">
      <t>サクテイ</t>
    </rPh>
    <rPh sb="15" eb="17">
      <t>ゲンサン</t>
    </rPh>
    <phoneticPr fontId="3"/>
  </si>
  <si>
    <t>予防特定施設業務継続計画未策定減算２</t>
    <rPh sb="0" eb="2">
      <t>ヨボウ</t>
    </rPh>
    <rPh sb="2" eb="4">
      <t>トクテイ</t>
    </rPh>
    <rPh sb="4" eb="6">
      <t>シセツ</t>
    </rPh>
    <rPh sb="6" eb="8">
      <t>ギョウム</t>
    </rPh>
    <rPh sb="8" eb="10">
      <t>ケイゾク</t>
    </rPh>
    <rPh sb="10" eb="12">
      <t>ケイカク</t>
    </rPh>
    <rPh sb="12" eb="13">
      <t>ミ</t>
    </rPh>
    <rPh sb="13" eb="15">
      <t>サクテイ</t>
    </rPh>
    <rPh sb="15" eb="17">
      <t>ゲンサン</t>
    </rPh>
    <phoneticPr fontId="3"/>
  </si>
  <si>
    <t>業務継続計画未策定減算</t>
    <phoneticPr fontId="3"/>
  </si>
  <si>
    <t>予防通所リハ業務継続計画未策定減算１１</t>
    <rPh sb="0" eb="4">
      <t>ヨボウツウショ</t>
    </rPh>
    <phoneticPr fontId="3"/>
  </si>
  <si>
    <t>予防通所リハ業務継続計画未策定減算１２</t>
    <rPh sb="0" eb="4">
      <t>ヨボウツウショ</t>
    </rPh>
    <phoneticPr fontId="3"/>
  </si>
  <si>
    <t>予防通所リハ業務継続計画未策定減算２１</t>
    <rPh sb="0" eb="4">
      <t>ヨボウツウショ</t>
    </rPh>
    <phoneticPr fontId="3"/>
  </si>
  <si>
    <t>予防通所リハ業務継続計画未策定減算２２</t>
    <rPh sb="0" eb="4">
      <t>ヨボウツウショ</t>
    </rPh>
    <phoneticPr fontId="3"/>
  </si>
  <si>
    <t>予防通所リハ業務継続計画未策定減算３１</t>
    <rPh sb="0" eb="4">
      <t>ヨボウツウショ</t>
    </rPh>
    <phoneticPr fontId="3"/>
  </si>
  <si>
    <t>予防通所リハ業務継続計画未策定減算３２</t>
    <rPh sb="0" eb="4">
      <t>ヨボウツウショ</t>
    </rPh>
    <phoneticPr fontId="3"/>
  </si>
  <si>
    <t>予防通所リハ高齢者虐待防止未実施減算１１・日割</t>
    <rPh sb="0" eb="4">
      <t>ヨボウツウショ</t>
    </rPh>
    <phoneticPr fontId="3"/>
  </si>
  <si>
    <t>予防通所リハ高齢者虐待防止未実施減算１２・日割</t>
    <rPh sb="0" eb="4">
      <t>ヨボウツウショ</t>
    </rPh>
    <phoneticPr fontId="3"/>
  </si>
  <si>
    <t>予防通所リハ高齢者虐待防止未実施減算２１・日割</t>
    <rPh sb="0" eb="4">
      <t>ヨボウツウショ</t>
    </rPh>
    <phoneticPr fontId="3"/>
  </si>
  <si>
    <t>予防通所リハ高齢者虐待防止未実施減算２２・日割</t>
    <rPh sb="0" eb="4">
      <t>ヨボウツウショ</t>
    </rPh>
    <phoneticPr fontId="3"/>
  </si>
  <si>
    <t>予防通所リハ高齢者虐待防止未実施減算３１・日割</t>
    <rPh sb="0" eb="4">
      <t>ヨボウツウショ</t>
    </rPh>
    <phoneticPr fontId="3"/>
  </si>
  <si>
    <t>予防通所リハ高齢者虐待防止未実施減算３２・日割</t>
    <rPh sb="0" eb="4">
      <t>ヨボウツウショ</t>
    </rPh>
    <phoneticPr fontId="3"/>
  </si>
  <si>
    <t>予防通所リハ業務継続計画未策定減算１１・日割</t>
    <rPh sb="0" eb="4">
      <t>ヨボウツウショ</t>
    </rPh>
    <phoneticPr fontId="3"/>
  </si>
  <si>
    <t>予防通所リハ業務継続計画未策定減算１２・日割</t>
    <rPh sb="0" eb="4">
      <t>ヨボウツウショ</t>
    </rPh>
    <phoneticPr fontId="3"/>
  </si>
  <si>
    <t>予防通所リハ業務継続計画未策定減算２１・日割</t>
    <rPh sb="0" eb="4">
      <t>ヨボウツウショ</t>
    </rPh>
    <phoneticPr fontId="3"/>
  </si>
  <si>
    <t>予防通所リハ業務継続計画未策定減算２２・日割</t>
    <rPh sb="0" eb="4">
      <t>ヨボウツウショ</t>
    </rPh>
    <phoneticPr fontId="3"/>
  </si>
  <si>
    <t>予防通所リハ業務継続計画未策定減算３２・日割</t>
    <rPh sb="0" eb="4">
      <t>ヨボウツウショ</t>
    </rPh>
    <phoneticPr fontId="3"/>
  </si>
  <si>
    <t>予防通所リハ業務継続計画未策定減算３１・日割</t>
    <rPh sb="0" eb="4">
      <t>ヨボウツウショ</t>
    </rPh>
    <phoneticPr fontId="3"/>
  </si>
  <si>
    <t>連続31日以上介護予防短期入所生活介護を行った場合</t>
  </si>
  <si>
    <t>長期予単独短期生活Ⅰ１</t>
    <rPh sb="0" eb="2">
      <t>チョウキ</t>
    </rPh>
    <phoneticPr fontId="3"/>
  </si>
  <si>
    <t>長期予単独短期生活Ⅰ２</t>
    <phoneticPr fontId="3"/>
  </si>
  <si>
    <t>長期予単独短期生活Ⅱ１</t>
    <phoneticPr fontId="3"/>
  </si>
  <si>
    <t>長期予単独短期生活Ⅱ２</t>
    <phoneticPr fontId="3"/>
  </si>
  <si>
    <t>長期予併設短期生活Ⅰ１</t>
    <phoneticPr fontId="3"/>
  </si>
  <si>
    <t>長期予併設短期生活Ⅰ２</t>
    <phoneticPr fontId="3"/>
  </si>
  <si>
    <t>長期予併設短期生活Ⅱ１</t>
    <phoneticPr fontId="3"/>
  </si>
  <si>
    <t>長期予併設短期生活Ⅱ２</t>
    <phoneticPr fontId="3"/>
  </si>
  <si>
    <t>長期予単ユ短期生活１</t>
    <phoneticPr fontId="3"/>
  </si>
  <si>
    <t>長期予単ユ短期生活２</t>
    <phoneticPr fontId="3"/>
  </si>
  <si>
    <t>長期経予単ユ短期生活１</t>
    <phoneticPr fontId="3"/>
  </si>
  <si>
    <t>長期経予単ユ短期生活２</t>
    <phoneticPr fontId="3"/>
  </si>
  <si>
    <t>長期予併ユ短期生活１</t>
    <phoneticPr fontId="3"/>
  </si>
  <si>
    <t>長期予併ユ短期生活２</t>
    <phoneticPr fontId="3"/>
  </si>
  <si>
    <t>長期経予併ユ短期生活１</t>
    <phoneticPr fontId="3"/>
  </si>
  <si>
    <t>長期経予併ユ短期生活２</t>
    <phoneticPr fontId="3"/>
  </si>
  <si>
    <t>長期予単ユ短期生活１・未</t>
    <phoneticPr fontId="3"/>
  </si>
  <si>
    <t>長期予単ユ短期生活２・未</t>
    <phoneticPr fontId="3"/>
  </si>
  <si>
    <t>長期経予単ユ短期生活１・未</t>
    <phoneticPr fontId="3"/>
  </si>
  <si>
    <t>長期経予単ユ短期生活２・未</t>
    <phoneticPr fontId="3"/>
  </si>
  <si>
    <t>長期予併ユ短期生活１・未</t>
    <phoneticPr fontId="3"/>
  </si>
  <si>
    <t>長期予併ユ短期生活２・未</t>
    <phoneticPr fontId="3"/>
  </si>
  <si>
    <t>長期経予併ユ短期生活１・未</t>
    <phoneticPr fontId="3"/>
  </si>
  <si>
    <t>長期経予併ユ短期生活２・未</t>
    <phoneticPr fontId="3"/>
  </si>
  <si>
    <t>予短期生活高齢者虐待防止未実施減算長期単独Ⅰ１</t>
    <rPh sb="0" eb="1">
      <t>ヨ</t>
    </rPh>
    <rPh sb="1" eb="5">
      <t>タンキセイカツ</t>
    </rPh>
    <rPh sb="19" eb="21">
      <t>タンドク</t>
    </rPh>
    <phoneticPr fontId="3"/>
  </si>
  <si>
    <t>予短期生活高齢者虐待防止未実施減算長期単独Ⅰ２</t>
    <rPh sb="0" eb="1">
      <t>ヨ</t>
    </rPh>
    <rPh sb="1" eb="5">
      <t>タンキセイカツ</t>
    </rPh>
    <rPh sb="19" eb="21">
      <t>タンドク</t>
    </rPh>
    <phoneticPr fontId="3"/>
  </si>
  <si>
    <t>予短期生活高齢者虐待防止未実施減算長期単独Ⅱ１</t>
    <rPh sb="1" eb="5">
      <t>タンキセイカツ</t>
    </rPh>
    <rPh sb="19" eb="21">
      <t>タンドク</t>
    </rPh>
    <phoneticPr fontId="3"/>
  </si>
  <si>
    <t>予短期生活高齢者虐待防止未実施減算長期単独Ⅱ２</t>
    <rPh sb="1" eb="5">
      <t>タンキセイカツ</t>
    </rPh>
    <rPh sb="19" eb="21">
      <t>タンドク</t>
    </rPh>
    <phoneticPr fontId="3"/>
  </si>
  <si>
    <t>予短期生活高齢者虐待防止未実施減算長期併設Ⅰ１</t>
    <rPh sb="1" eb="5">
      <t>タンキセイカツ</t>
    </rPh>
    <rPh sb="19" eb="21">
      <t>ヘイセツ</t>
    </rPh>
    <phoneticPr fontId="3"/>
  </si>
  <si>
    <t>予短期生活高齢者虐待防止未実施減算長期併設Ⅰ２</t>
    <rPh sb="1" eb="5">
      <t>タンキセイカツ</t>
    </rPh>
    <rPh sb="19" eb="21">
      <t>ヘイセツ</t>
    </rPh>
    <phoneticPr fontId="3"/>
  </si>
  <si>
    <t>予短期生活高齢者虐待防止未実施減算長期併設Ⅱ１</t>
    <rPh sb="1" eb="5">
      <t>タンキセイカツ</t>
    </rPh>
    <rPh sb="19" eb="21">
      <t>ヘイセツ</t>
    </rPh>
    <phoneticPr fontId="3"/>
  </si>
  <si>
    <t>予短期生活高齢者虐待防止未実施減算長期併設Ⅱ２</t>
    <rPh sb="1" eb="5">
      <t>タンキセイカツ</t>
    </rPh>
    <rPh sb="19" eb="21">
      <t>ヘイセツ</t>
    </rPh>
    <phoneticPr fontId="3"/>
  </si>
  <si>
    <t>予短期生活高齢者虐待防止未実施減算長期単ユ１</t>
    <rPh sb="1" eb="5">
      <t>タンキセイカツ</t>
    </rPh>
    <rPh sb="19" eb="20">
      <t>タン</t>
    </rPh>
    <phoneticPr fontId="3"/>
  </si>
  <si>
    <t>予短期生活高齢者虐待防止未実施減算長期単ユ２</t>
    <rPh sb="1" eb="5">
      <t>タンキセイカツ</t>
    </rPh>
    <rPh sb="19" eb="20">
      <t>タン</t>
    </rPh>
    <phoneticPr fontId="3"/>
  </si>
  <si>
    <t>予短期生活高齢者虐待防止未実施減算長期経単ユ１</t>
    <rPh sb="1" eb="5">
      <t>タンキセイカツ</t>
    </rPh>
    <rPh sb="19" eb="20">
      <t>ケイ</t>
    </rPh>
    <rPh sb="20" eb="21">
      <t>タン</t>
    </rPh>
    <phoneticPr fontId="3"/>
  </si>
  <si>
    <t>予短期生活高齢者虐待防止未実施減算長期経単ユ２</t>
    <rPh sb="1" eb="5">
      <t>タンキセイカツ</t>
    </rPh>
    <rPh sb="19" eb="20">
      <t>ケイ</t>
    </rPh>
    <rPh sb="20" eb="21">
      <t>タン</t>
    </rPh>
    <phoneticPr fontId="3"/>
  </si>
  <si>
    <t>予短期生活高齢者虐待防止未実施減算長期併ユ１</t>
    <rPh sb="1" eb="5">
      <t>タンキセイカツ</t>
    </rPh>
    <rPh sb="19" eb="20">
      <t>ヘイ</t>
    </rPh>
    <phoneticPr fontId="3"/>
  </si>
  <si>
    <t>予短期生活高齢者虐待防止未実施減算長期併ユ２</t>
    <rPh sb="1" eb="5">
      <t>タンキセイカツ</t>
    </rPh>
    <rPh sb="19" eb="20">
      <t>ヘイ</t>
    </rPh>
    <phoneticPr fontId="3"/>
  </si>
  <si>
    <t>予短期生活高齢者虐待防止未実施減算長期経併ユ１</t>
    <rPh sb="1" eb="5">
      <t>タンキセイカツ</t>
    </rPh>
    <rPh sb="19" eb="20">
      <t>ケイ</t>
    </rPh>
    <rPh sb="20" eb="21">
      <t>ヘイ</t>
    </rPh>
    <phoneticPr fontId="3"/>
  </si>
  <si>
    <t>予短期生活高齢者虐待防止未実施減算長期経併ユ２</t>
    <rPh sb="1" eb="5">
      <t>タンキセイカツ</t>
    </rPh>
    <rPh sb="19" eb="20">
      <t>ケイ</t>
    </rPh>
    <rPh sb="20" eb="21">
      <t>ヘイ</t>
    </rPh>
    <phoneticPr fontId="3"/>
  </si>
  <si>
    <t>予短期生活業務継続計画未策定減算長期単独Ⅰ１</t>
    <rPh sb="0" eb="1">
      <t>ヨ</t>
    </rPh>
    <rPh sb="1" eb="5">
      <t>タンキセイカツ</t>
    </rPh>
    <rPh sb="18" eb="20">
      <t>タンドク</t>
    </rPh>
    <phoneticPr fontId="3"/>
  </si>
  <si>
    <t>予短期生活業務継続計画未策定減算長期単独Ⅰ２</t>
    <rPh sb="0" eb="1">
      <t>ヨ</t>
    </rPh>
    <rPh sb="1" eb="5">
      <t>タンキセイカツ</t>
    </rPh>
    <rPh sb="18" eb="20">
      <t>タンドク</t>
    </rPh>
    <phoneticPr fontId="3"/>
  </si>
  <si>
    <t>予短期生活業務継続計画未策定減算長期単独Ⅱ１</t>
    <rPh sb="1" eb="5">
      <t>タンキセイカツ</t>
    </rPh>
    <rPh sb="18" eb="20">
      <t>タンドク</t>
    </rPh>
    <phoneticPr fontId="3"/>
  </si>
  <si>
    <t>予短期生活業務継続計画未策定減算長期単独Ⅱ２</t>
    <rPh sb="1" eb="5">
      <t>タンキセイカツ</t>
    </rPh>
    <rPh sb="18" eb="20">
      <t>タンドク</t>
    </rPh>
    <phoneticPr fontId="3"/>
  </si>
  <si>
    <t>予短期生活業務継続計画未策定減算長期併設Ⅰ１</t>
    <rPh sb="1" eb="5">
      <t>タンキセイカツ</t>
    </rPh>
    <rPh sb="18" eb="20">
      <t>ヘイセツ</t>
    </rPh>
    <phoneticPr fontId="3"/>
  </si>
  <si>
    <t>予短期生活業務継続計画未策定減算長期併設Ⅰ２</t>
    <rPh sb="1" eb="5">
      <t>タンキセイカツ</t>
    </rPh>
    <rPh sb="18" eb="20">
      <t>ヘイセツ</t>
    </rPh>
    <phoneticPr fontId="3"/>
  </si>
  <si>
    <t>予短期生活業務継続計画未策定減算長期併設Ⅱ１</t>
    <rPh sb="1" eb="5">
      <t>タンキセイカツ</t>
    </rPh>
    <rPh sb="18" eb="20">
      <t>ヘイセツ</t>
    </rPh>
    <phoneticPr fontId="3"/>
  </si>
  <si>
    <t>予短期生活業務継続計画未策定減算長期併設Ⅱ２</t>
    <rPh sb="1" eb="5">
      <t>タンキセイカツ</t>
    </rPh>
    <rPh sb="18" eb="20">
      <t>ヘイセツ</t>
    </rPh>
    <phoneticPr fontId="3"/>
  </si>
  <si>
    <t>予短期生活業務継続計画未策定減算長期単ユ１</t>
    <rPh sb="1" eb="5">
      <t>タンキセイカツ</t>
    </rPh>
    <rPh sb="18" eb="19">
      <t>タン</t>
    </rPh>
    <phoneticPr fontId="3"/>
  </si>
  <si>
    <t>予短期生活業務継続計画未策定減算長期単ユ２</t>
    <rPh sb="1" eb="5">
      <t>タンキセイカツ</t>
    </rPh>
    <rPh sb="18" eb="19">
      <t>タン</t>
    </rPh>
    <phoneticPr fontId="3"/>
  </si>
  <si>
    <t>予短期生活業務継続計画未策定減算長期経単ユ１</t>
    <rPh sb="1" eb="5">
      <t>タンキセイカツ</t>
    </rPh>
    <rPh sb="18" eb="19">
      <t>ケイ</t>
    </rPh>
    <rPh sb="19" eb="20">
      <t>タン</t>
    </rPh>
    <phoneticPr fontId="3"/>
  </si>
  <si>
    <t>予短期生活業務継続計画未策定減算長期経単ユ２</t>
    <rPh sb="1" eb="5">
      <t>タンキセイカツ</t>
    </rPh>
    <rPh sb="18" eb="19">
      <t>ケイ</t>
    </rPh>
    <rPh sb="19" eb="20">
      <t>タン</t>
    </rPh>
    <phoneticPr fontId="3"/>
  </si>
  <si>
    <t>予短期生活業務継続計画未策定減算長期併ユ１</t>
    <rPh sb="1" eb="5">
      <t>タンキセイカツ</t>
    </rPh>
    <rPh sb="18" eb="19">
      <t>ヘイ</t>
    </rPh>
    <phoneticPr fontId="3"/>
  </si>
  <si>
    <t>予短期生活業務継続計画未策定減算長期併ユ２</t>
    <rPh sb="1" eb="5">
      <t>タンキセイカツ</t>
    </rPh>
    <rPh sb="18" eb="19">
      <t>ヘイ</t>
    </rPh>
    <phoneticPr fontId="3"/>
  </si>
  <si>
    <t>予短期生活業務継続計画未策定減算長期経併ユ１</t>
    <rPh sb="1" eb="5">
      <t>タンキセイカツ</t>
    </rPh>
    <rPh sb="18" eb="19">
      <t>ケイ</t>
    </rPh>
    <rPh sb="19" eb="20">
      <t>ヘイ</t>
    </rPh>
    <phoneticPr fontId="3"/>
  </si>
  <si>
    <t>予短期生活業務継続計画未策定減算長期経併ユ２</t>
    <rPh sb="1" eb="5">
      <t>タンキセイカツ</t>
    </rPh>
    <rPh sb="18" eb="19">
      <t>ケイ</t>
    </rPh>
    <rPh sb="19" eb="20">
      <t>ヘイ</t>
    </rPh>
    <phoneticPr fontId="3"/>
  </si>
  <si>
    <t>D201</t>
    <phoneticPr fontId="3"/>
  </si>
  <si>
    <t>D202</t>
  </si>
  <si>
    <t>D203</t>
  </si>
  <si>
    <t>D204</t>
  </si>
  <si>
    <t>D205</t>
  </si>
  <si>
    <t>D206</t>
  </si>
  <si>
    <t>C203</t>
    <phoneticPr fontId="3"/>
  </si>
  <si>
    <t>D203</t>
    <phoneticPr fontId="3"/>
  </si>
  <si>
    <t>D207</t>
  </si>
  <si>
    <t>D209</t>
  </si>
  <si>
    <t>D211</t>
  </si>
  <si>
    <t>C202</t>
    <phoneticPr fontId="3"/>
  </si>
  <si>
    <t>C204</t>
    <phoneticPr fontId="3"/>
  </si>
  <si>
    <t>D202</t>
    <phoneticPr fontId="3"/>
  </si>
  <si>
    <t>D204</t>
    <phoneticPr fontId="3"/>
  </si>
  <si>
    <t>D208</t>
  </si>
  <si>
    <t>D210</t>
  </si>
  <si>
    <t>D212</t>
  </si>
  <si>
    <t>D213</t>
  </si>
  <si>
    <t>D214</t>
  </si>
  <si>
    <t>D215</t>
  </si>
  <si>
    <t>D216</t>
  </si>
  <si>
    <t>D217</t>
  </si>
  <si>
    <t>D218</t>
  </si>
  <si>
    <t>D219</t>
  </si>
  <si>
    <t>D220</t>
  </si>
  <si>
    <t>D221</t>
  </si>
  <si>
    <t>D222</t>
  </si>
  <si>
    <t>D223</t>
  </si>
  <si>
    <t>D224</t>
  </si>
  <si>
    <t>D225</t>
  </si>
  <si>
    <t>D226</t>
  </si>
  <si>
    <t>D227</t>
  </si>
  <si>
    <t>D228</t>
  </si>
  <si>
    <t>D229</t>
  </si>
  <si>
    <t>D230</t>
  </si>
  <si>
    <t>D231</t>
  </si>
  <si>
    <t>D232</t>
  </si>
  <si>
    <t>D233</t>
  </si>
  <si>
    <t>D234</t>
  </si>
  <si>
    <t>D235</t>
  </si>
  <si>
    <t>D236</t>
  </si>
  <si>
    <t>D237</t>
  </si>
  <si>
    <t>D238</t>
  </si>
  <si>
    <t>D239</t>
  </si>
  <si>
    <t>D240</t>
  </si>
  <si>
    <t>D241</t>
  </si>
  <si>
    <t>D242</t>
  </si>
  <si>
    <t>D243</t>
  </si>
  <si>
    <t>D244</t>
  </si>
  <si>
    <t>D245</t>
  </si>
  <si>
    <t>D246</t>
  </si>
  <si>
    <t>D247</t>
  </si>
  <si>
    <t>D248</t>
  </si>
  <si>
    <t>D249</t>
  </si>
  <si>
    <t>D250</t>
  </si>
  <si>
    <t>D251</t>
  </si>
  <si>
    <t>D252</t>
  </si>
  <si>
    <t>D203</t>
    <phoneticPr fontId="3"/>
  </si>
  <si>
    <t>予防特定施設協力医療機関連携加算１</t>
    <phoneticPr fontId="3"/>
  </si>
  <si>
    <t>予防特定施設協力医療機関連携加算２</t>
    <phoneticPr fontId="3"/>
  </si>
  <si>
    <t>予防特定施設退居時情報提供加算</t>
    <rPh sb="0" eb="2">
      <t>ヨボウ</t>
    </rPh>
    <rPh sb="2" eb="4">
      <t>トクテイ</t>
    </rPh>
    <rPh sb="4" eb="6">
      <t>シセツ</t>
    </rPh>
    <rPh sb="6" eb="8">
      <t>タイキョ</t>
    </rPh>
    <rPh sb="8" eb="9">
      <t>ジ</t>
    </rPh>
    <rPh sb="9" eb="11">
      <t>ジョウホウ</t>
    </rPh>
    <rPh sb="11" eb="13">
      <t>テイキョウ</t>
    </rPh>
    <rPh sb="13" eb="15">
      <t>カサン</t>
    </rPh>
    <phoneticPr fontId="3"/>
  </si>
  <si>
    <t>介護予防支援Ⅱ・地</t>
    <rPh sb="8" eb="9">
      <t>チ</t>
    </rPh>
    <phoneticPr fontId="3"/>
  </si>
  <si>
    <t>介護予防支援Ⅱ・地・山</t>
    <rPh sb="10" eb="11">
      <t>ヤマ</t>
    </rPh>
    <phoneticPr fontId="3"/>
  </si>
  <si>
    <t>介護予防支援Ⅱ・小</t>
    <rPh sb="8" eb="9">
      <t>ショウ</t>
    </rPh>
    <phoneticPr fontId="3"/>
  </si>
  <si>
    <t>介護予防支援Ⅱ・小・山</t>
    <rPh sb="8" eb="9">
      <t>ショウ</t>
    </rPh>
    <rPh sb="10" eb="11">
      <t>ヤマ</t>
    </rPh>
    <phoneticPr fontId="3"/>
  </si>
  <si>
    <t>介護予防支援Ⅱ・山</t>
    <rPh sb="8" eb="9">
      <t>ヤマ</t>
    </rPh>
    <phoneticPr fontId="3"/>
  </si>
  <si>
    <t>イ　居宅介護支援費</t>
  </si>
  <si>
    <t>中山間地域等に居住する者へのサービス提供加算</t>
    <phoneticPr fontId="3"/>
  </si>
  <si>
    <t>中山間地域等に居住する者へのサービス提供加算</t>
    <rPh sb="0" eb="1">
      <t>チュウ</t>
    </rPh>
    <rPh sb="1" eb="3">
      <t>サンカン</t>
    </rPh>
    <rPh sb="3" eb="5">
      <t>チイキ</t>
    </rPh>
    <rPh sb="5" eb="6">
      <t>トウ</t>
    </rPh>
    <rPh sb="10" eb="13">
      <t>ショウキボ</t>
    </rPh>
    <rPh sb="13" eb="16">
      <t>ジギョウショ</t>
    </rPh>
    <rPh sb="16" eb="18">
      <t>カサン</t>
    </rPh>
    <phoneticPr fontId="3"/>
  </si>
  <si>
    <t>（療養病床を有する病院等）</t>
    <rPh sb="1" eb="3">
      <t>リョウヨウ</t>
    </rPh>
    <rPh sb="3" eb="5">
      <t>ビョウショウ</t>
    </rPh>
    <rPh sb="6" eb="7">
      <t>ユウ</t>
    </rPh>
    <rPh sb="9" eb="11">
      <t>ビョウイン</t>
    </rPh>
    <rPh sb="11" eb="12">
      <t>トウ</t>
    </rPh>
    <phoneticPr fontId="3"/>
  </si>
  <si>
    <t>（二）単一建物居住者が２人以上９人以下の場合</t>
    <rPh sb="1" eb="2">
      <t>2</t>
    </rPh>
    <rPh sb="3" eb="5">
      <t>タンイツ</t>
    </rPh>
    <rPh sb="5" eb="7">
      <t>タテモノ</t>
    </rPh>
    <rPh sb="7" eb="10">
      <t>キョジュウシャ</t>
    </rPh>
    <rPh sb="12" eb="15">
      <t>ニンイジョウ</t>
    </rPh>
    <rPh sb="16" eb="19">
      <t>ニンイカ</t>
    </rPh>
    <rPh sb="20" eb="22">
      <t>バアイ</t>
    </rPh>
    <phoneticPr fontId="4"/>
  </si>
  <si>
    <t>（三）（一）及び（二）以外の場合</t>
    <rPh sb="4" eb="5">
      <t>イッ</t>
    </rPh>
    <rPh sb="6" eb="7">
      <t>オヨ</t>
    </rPh>
    <rPh sb="9" eb="10">
      <t>ニ</t>
    </rPh>
    <rPh sb="11" eb="13">
      <t>イガイ</t>
    </rPh>
    <rPh sb="14" eb="16">
      <t>バアイ</t>
    </rPh>
    <phoneticPr fontId="4"/>
  </si>
  <si>
    <t>（一）単一建物居住者が１人の場合</t>
    <rPh sb="1" eb="2">
      <t>イチ</t>
    </rPh>
    <phoneticPr fontId="3"/>
  </si>
  <si>
    <t>がん末期の患者・中心静脈栄養患者・麻薬注射剤使用患者以外の場合（月４回限度）</t>
    <phoneticPr fontId="3"/>
  </si>
  <si>
    <t>がん末期の患者・中心静脈栄養患者・麻薬注射剤使用患者の場合（月８回限度）</t>
    <phoneticPr fontId="3"/>
  </si>
  <si>
    <t>介護予防支援Ⅰ・虐防</t>
    <rPh sb="8" eb="9">
      <t>ギャク</t>
    </rPh>
    <rPh sb="9" eb="10">
      <t>ボウ</t>
    </rPh>
    <phoneticPr fontId="3"/>
  </si>
  <si>
    <t xml:space="preserve">（１）介護予防支援費（Ⅰ）
</t>
    <phoneticPr fontId="3"/>
  </si>
  <si>
    <t>（地域包括支援センターが行う場合）</t>
    <phoneticPr fontId="3"/>
  </si>
  <si>
    <t>（２）介護予防支援費（Ⅱ）
（指定居宅介護支援事業者が行う場合）</t>
    <phoneticPr fontId="3"/>
  </si>
  <si>
    <t>介護予防支援Ⅱ・虐防</t>
    <rPh sb="8" eb="10">
      <t>ギャクボウ</t>
    </rPh>
    <phoneticPr fontId="3"/>
  </si>
  <si>
    <t>介護予防支援Ⅱ・虐防・地</t>
    <rPh sb="11" eb="12">
      <t>チ</t>
    </rPh>
    <phoneticPr fontId="3"/>
  </si>
  <si>
    <t>介護予防支援Ⅱ・虐防・地・山</t>
    <rPh sb="13" eb="14">
      <t>ヤマ</t>
    </rPh>
    <phoneticPr fontId="3"/>
  </si>
  <si>
    <t>介護予防支援Ⅱ・虐防・小</t>
    <rPh sb="11" eb="12">
      <t>ショウ</t>
    </rPh>
    <phoneticPr fontId="3"/>
  </si>
  <si>
    <t>介護予防支援Ⅱ・虐防・小・山</t>
    <rPh sb="11" eb="12">
      <t>ショウ</t>
    </rPh>
    <rPh sb="13" eb="14">
      <t>ヤマ</t>
    </rPh>
    <phoneticPr fontId="3"/>
  </si>
  <si>
    <t>介護予防支援Ⅱ・虐防・山</t>
    <rPh sb="11" eb="12">
      <t>ヤマ</t>
    </rPh>
    <phoneticPr fontId="3"/>
  </si>
  <si>
    <t>C249</t>
    <phoneticPr fontId="3"/>
  </si>
  <si>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</si>
  <si>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</si>
  <si>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</si>
  <si>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</si>
  <si>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</si>
  <si>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</si>
  <si>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</si>
  <si>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</si>
  <si>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</si>
  <si>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</si>
  <si>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</si>
  <si>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</si>
  <si>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</si>
  <si>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</si>
  <si>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</si>
  <si>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</si>
  <si>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</si>
  <si>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</si>
  <si>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</si>
  <si>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</si>
  <si>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</si>
  <si>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</si>
  <si>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</si>
  <si>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</si>
  <si>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D249</t>
    <phoneticPr fontId="3"/>
  </si>
  <si>
    <t>D253</t>
  </si>
  <si>
    <t>D254</t>
  </si>
  <si>
    <t>D255</t>
  </si>
  <si>
    <t>D256</t>
  </si>
  <si>
    <t>D257</t>
  </si>
  <si>
    <t>D258</t>
  </si>
  <si>
    <t>D259</t>
  </si>
  <si>
    <t>D260</t>
  </si>
  <si>
    <t>D261</t>
  </si>
  <si>
    <t>D262</t>
  </si>
  <si>
    <t>D263</t>
  </si>
  <si>
    <t>D264</t>
  </si>
  <si>
    <t>D265</t>
  </si>
  <si>
    <t>D266</t>
  </si>
  <si>
    <t>D267</t>
  </si>
  <si>
    <t>D268</t>
  </si>
  <si>
    <t>D269</t>
  </si>
  <si>
    <t>D270</t>
  </si>
  <si>
    <t>D271</t>
  </si>
  <si>
    <t>D272</t>
  </si>
  <si>
    <t>D273</t>
  </si>
  <si>
    <t>D274</t>
  </si>
  <si>
    <t>D275</t>
  </si>
  <si>
    <t>D276</t>
  </si>
  <si>
    <t>予防訪問看護専門管理加算１</t>
    <rPh sb="0" eb="2">
      <t>ヨボウ</t>
    </rPh>
    <rPh sb="2" eb="4">
      <t>ホウモン</t>
    </rPh>
    <rPh sb="4" eb="6">
      <t>カンゴ</t>
    </rPh>
    <rPh sb="6" eb="8">
      <t>センモン</t>
    </rPh>
    <rPh sb="8" eb="10">
      <t>カンリ</t>
    </rPh>
    <rPh sb="10" eb="12">
      <t>カサン</t>
    </rPh>
    <phoneticPr fontId="3"/>
  </si>
  <si>
    <t>予防訪問看護専門管理加算２</t>
    <rPh sb="0" eb="2">
      <t>ヨボウ</t>
    </rPh>
    <rPh sb="2" eb="4">
      <t>ホウモン</t>
    </rPh>
    <rPh sb="4" eb="6">
      <t>カンゴ</t>
    </rPh>
    <rPh sb="6" eb="8">
      <t>センモン</t>
    </rPh>
    <rPh sb="8" eb="10">
      <t>カンリ</t>
    </rPh>
    <rPh sb="10" eb="12">
      <t>カサン</t>
    </rPh>
    <phoneticPr fontId="3"/>
  </si>
  <si>
    <t>緩和ケア等に係る研修を受けた看護師が計画的な管理を行った場合</t>
    <rPh sb="4" eb="5">
      <t>トウ</t>
    </rPh>
    <phoneticPr fontId="3"/>
  </si>
  <si>
    <t>特定行為研修を修了した看護師が計画的な管理を行った場合</t>
    <phoneticPr fontId="3"/>
  </si>
  <si>
    <t>理学療法士等の訪問回数が看護職員の訪問回数を超えている場合又は特定の加算を算定していない場合</t>
    <rPh sb="5" eb="6">
      <t>トウ</t>
    </rPh>
    <phoneticPr fontId="3"/>
  </si>
  <si>
    <t>一体的サービス提供加算</t>
    <phoneticPr fontId="3"/>
  </si>
  <si>
    <t>予防外部通所リハ一体的サービス提供加算</t>
    <rPh sb="5" eb="6">
      <t>トコロ</t>
    </rPh>
    <rPh sb="8" eb="11">
      <t>イッタイテキ</t>
    </rPh>
    <phoneticPr fontId="3"/>
  </si>
  <si>
    <t>（一）単独型介護予防短期入所生活介護費(Ⅰ)　＜従来型個室＞</t>
    <rPh sb="1" eb="2">
      <t>1</t>
    </rPh>
    <phoneticPr fontId="3"/>
  </si>
  <si>
    <t>（二）単独型介護予防短期入所生活介護費(Ⅱ)　＜多床室＞</t>
    <rPh sb="1" eb="2">
      <t>2</t>
    </rPh>
    <phoneticPr fontId="3"/>
  </si>
  <si>
    <t>（一）併設型介護予防短期入所生活介護費(Ⅰ)　＜従来型個室＞</t>
    <rPh sb="1" eb="2">
      <t>1</t>
    </rPh>
    <phoneticPr fontId="3"/>
  </si>
  <si>
    <t>（二）併設型介護予防短期入所生活介護費(Ⅱ)　＜多床室＞</t>
    <rPh sb="1" eb="2">
      <t>2</t>
    </rPh>
    <phoneticPr fontId="3"/>
  </si>
  <si>
    <t>（一）単独型ユニット型介護予防短期入所生活介護費　＜ユニット型個室＞</t>
    <rPh sb="1" eb="2">
      <t>1</t>
    </rPh>
    <phoneticPr fontId="3"/>
  </si>
  <si>
    <t>（二）経過的単独型ユニット型介護予防短期入所生活介護費　＜ユニット型個室的多床室＞</t>
    <rPh sb="1" eb="2">
      <t>2</t>
    </rPh>
    <phoneticPr fontId="3"/>
  </si>
  <si>
    <t>（一）併設型ユニット型介護予防短期入所生活介護費　＜ユニット型個室＞</t>
    <rPh sb="1" eb="2">
      <t>1</t>
    </rPh>
    <phoneticPr fontId="3"/>
  </si>
  <si>
    <t>（二）経過的併設型ユニット型介護予防短期入所生活介護費　＜ユニット型個室的多床室＞</t>
    <rPh sb="1" eb="2">
      <t>2</t>
    </rPh>
    <phoneticPr fontId="3"/>
  </si>
  <si>
    <t>（一）単独型介護予防短期入所生活介護費(Ⅰ)＜従来型個室＞</t>
    <rPh sb="1" eb="2">
      <t>1</t>
    </rPh>
    <phoneticPr fontId="3"/>
  </si>
  <si>
    <t>一体的サービス提供加算</t>
    <phoneticPr fontId="3"/>
  </si>
  <si>
    <t>予防外部通所一体的サービス提供加算</t>
    <rPh sb="0" eb="4">
      <t>ヨボウガイブ</t>
    </rPh>
    <rPh sb="4" eb="6">
      <t>ツウショ</t>
    </rPh>
    <rPh sb="6" eb="9">
      <t>イッタイテキ</t>
    </rPh>
    <rPh sb="13" eb="15">
      <t>テイキョウ</t>
    </rPh>
    <rPh sb="15" eb="17">
      <t>カサン</t>
    </rPh>
    <phoneticPr fontId="3"/>
  </si>
  <si>
    <t>　  （イを算定する場合のみ算定）</t>
    <phoneticPr fontId="3"/>
  </si>
  <si>
    <t>予防訪問入浴・虐防</t>
    <rPh sb="0" eb="2">
      <t>ヨボウ</t>
    </rPh>
    <rPh sb="2" eb="4">
      <t>ホウモン</t>
    </rPh>
    <rPh sb="4" eb="6">
      <t>ニュウヨク</t>
    </rPh>
    <rPh sb="7" eb="9">
      <t>ギャクボウ</t>
    </rPh>
    <phoneticPr fontId="3"/>
  </si>
  <si>
    <t>予防訪問入浴・虐防・部分浴</t>
    <rPh sb="2" eb="4">
      <t>ホウモン</t>
    </rPh>
    <rPh sb="4" eb="6">
      <t>ニュウヨク</t>
    </rPh>
    <rPh sb="10" eb="13">
      <t>ブブンヨク</t>
    </rPh>
    <phoneticPr fontId="3"/>
  </si>
  <si>
    <t>予防訪問入浴・虐防・職員</t>
    <rPh sb="2" eb="4">
      <t>ホウモン</t>
    </rPh>
    <rPh sb="4" eb="6">
      <t>ニュウヨク</t>
    </rPh>
    <rPh sb="10" eb="12">
      <t>ショクイン</t>
    </rPh>
    <phoneticPr fontId="3"/>
  </si>
  <si>
    <t>予防訪問入浴・虐防・職員・部分浴</t>
    <rPh sb="2" eb="4">
      <t>ホウモン</t>
    </rPh>
    <rPh sb="4" eb="6">
      <t>ニュウヨク</t>
    </rPh>
    <rPh sb="10" eb="12">
      <t>ショクイン</t>
    </rPh>
    <rPh sb="13" eb="16">
      <t>ブブンヨク</t>
    </rPh>
    <phoneticPr fontId="3"/>
  </si>
  <si>
    <t>２人以上による場合
（30分未満）</t>
    <phoneticPr fontId="3"/>
  </si>
  <si>
    <t>予訪看Ⅰ１・深・複２１</t>
    <phoneticPr fontId="3"/>
  </si>
  <si>
    <t>予訪看Ⅰ１・虐防</t>
    <rPh sb="6" eb="8">
      <t>ギャクボウ</t>
    </rPh>
    <phoneticPr fontId="3"/>
  </si>
  <si>
    <t>予訪看Ⅰ１・虐防・夜</t>
    <phoneticPr fontId="3"/>
  </si>
  <si>
    <t>予訪看Ⅰ１・虐防・深</t>
    <phoneticPr fontId="3"/>
  </si>
  <si>
    <t>予訪看Ⅰ１・虐防・複１１</t>
    <phoneticPr fontId="3"/>
  </si>
  <si>
    <t>減算</t>
    <rPh sb="0" eb="2">
      <t>ゲンサン</t>
    </rPh>
    <phoneticPr fontId="3"/>
  </si>
  <si>
    <t>予訪看Ⅰ１・虐防・夜・複１１</t>
    <phoneticPr fontId="3"/>
  </si>
  <si>
    <t>予訪看Ⅰ１・虐防・深・複１１</t>
    <phoneticPr fontId="3"/>
  </si>
  <si>
    <t>予訪看Ⅰ１・虐防・複２１</t>
    <phoneticPr fontId="3"/>
  </si>
  <si>
    <t>予訪看Ⅰ１・虐防・夜・複２１</t>
    <phoneticPr fontId="3"/>
  </si>
  <si>
    <t>予訪看Ⅰ１・虐防・深・複２１</t>
    <phoneticPr fontId="3"/>
  </si>
  <si>
    <t>予訪看Ⅰ１・准・虐防</t>
    <phoneticPr fontId="3"/>
  </si>
  <si>
    <t>予訪看Ⅰ１・准・虐防・夜</t>
    <phoneticPr fontId="3"/>
  </si>
  <si>
    <t>予訪看Ⅰ１・准・虐防・深</t>
    <phoneticPr fontId="3"/>
  </si>
  <si>
    <t>予訪看Ⅰ１・准・虐防・複１１</t>
    <phoneticPr fontId="3"/>
  </si>
  <si>
    <t>予訪看Ⅰ１・准・虐防・夜・複１１</t>
    <phoneticPr fontId="3"/>
  </si>
  <si>
    <t>予訪看Ⅰ１・准・虐防・深・複１１</t>
    <phoneticPr fontId="3"/>
  </si>
  <si>
    <t>予訪看Ⅰ１・准・虐防・複２１</t>
    <phoneticPr fontId="3"/>
  </si>
  <si>
    <t>予訪看Ⅰ１・准・虐防・夜・複２１</t>
    <phoneticPr fontId="3"/>
  </si>
  <si>
    <t>予訪看Ⅰ１・准・虐防・深・複２１</t>
    <phoneticPr fontId="3"/>
  </si>
  <si>
    <t>予訪看Ⅰ２・虐防</t>
    <rPh sb="6" eb="8">
      <t>ギャクボウ</t>
    </rPh>
    <phoneticPr fontId="3"/>
  </si>
  <si>
    <t>予訪看Ⅰ２・虐防・夜</t>
    <phoneticPr fontId="3"/>
  </si>
  <si>
    <t>予訪看Ⅰ２・虐防・深</t>
    <phoneticPr fontId="3"/>
  </si>
  <si>
    <t>予訪看Ⅰ２・虐防・複１１</t>
    <phoneticPr fontId="3"/>
  </si>
  <si>
    <t>予訪看Ⅰ２・虐防・夜・複１１</t>
    <phoneticPr fontId="3"/>
  </si>
  <si>
    <t>予訪看Ⅰ２・虐防・深・複１１</t>
    <phoneticPr fontId="3"/>
  </si>
  <si>
    <t>予訪看Ⅰ２・虐防・複２１</t>
    <phoneticPr fontId="3"/>
  </si>
  <si>
    <t>予訪看Ⅰ２・虐防・夜・複２１</t>
    <phoneticPr fontId="3"/>
  </si>
  <si>
    <t>予訪看Ⅰ２・虐防・深・複２１</t>
    <phoneticPr fontId="3"/>
  </si>
  <si>
    <t>予訪看Ⅰ２・准・虐防</t>
    <phoneticPr fontId="3"/>
  </si>
  <si>
    <t>予訪看Ⅰ２・准・虐防・夜</t>
    <phoneticPr fontId="3"/>
  </si>
  <si>
    <t>予訪看Ⅰ２・准・虐防・深</t>
    <phoneticPr fontId="3"/>
  </si>
  <si>
    <t>予訪看Ⅰ２・准・虐防・複１１</t>
    <phoneticPr fontId="3"/>
  </si>
  <si>
    <t>予訪看Ⅰ２・准・虐防・夜・複１１</t>
    <phoneticPr fontId="3"/>
  </si>
  <si>
    <t>予訪看Ⅰ２・准・虐防・深・複１１</t>
    <phoneticPr fontId="3"/>
  </si>
  <si>
    <t>予訪看Ⅰ２・准・虐防・複２１</t>
    <phoneticPr fontId="3"/>
  </si>
  <si>
    <t>予訪看Ⅰ２・准・虐防・夜・複２１</t>
    <phoneticPr fontId="3"/>
  </si>
  <si>
    <t>予訪看Ⅰ２・准・虐防・深・複２１</t>
    <phoneticPr fontId="3"/>
  </si>
  <si>
    <t xml:space="preserve">
イ指定介護予防訪問看護ステ｜ショ ン</t>
  </si>
  <si>
    <t>複
数
名
訪
問
加
算
（Ⅰ）</t>
  </si>
  <si>
    <t>２人以上による場合
（30分以上）</t>
    <rPh sb="14" eb="16">
      <t>イジョウ</t>
    </rPh>
    <phoneticPr fontId="3"/>
  </si>
  <si>
    <t>複
数
名
訪
問
加
算
（Ⅱ）</t>
  </si>
  <si>
    <t>予訪看Ⅰ３・深・複２２</t>
    <phoneticPr fontId="3"/>
  </si>
  <si>
    <t>予訪看Ⅰ３・虐防</t>
    <rPh sb="6" eb="8">
      <t>ギャクボウ</t>
    </rPh>
    <phoneticPr fontId="3"/>
  </si>
  <si>
    <t>予訪看Ⅰ３・虐防・夜</t>
    <phoneticPr fontId="3"/>
  </si>
  <si>
    <t>予訪看Ⅰ３・虐防・深</t>
    <phoneticPr fontId="3"/>
  </si>
  <si>
    <t>予訪看Ⅰ３・虐防・複１１</t>
    <phoneticPr fontId="3"/>
  </si>
  <si>
    <t>予訪看Ⅰ３・虐防・夜・複１１</t>
    <phoneticPr fontId="3"/>
  </si>
  <si>
    <t>予訪看Ⅰ３・虐防・深・複１１</t>
    <phoneticPr fontId="3"/>
  </si>
  <si>
    <t>予訪看Ⅰ３・虐防・複１２</t>
    <phoneticPr fontId="3"/>
  </si>
  <si>
    <t>予訪看Ⅰ３・虐防・夜・複１２</t>
    <phoneticPr fontId="3"/>
  </si>
  <si>
    <t>予訪看Ⅰ３・虐防・深・複１２</t>
    <phoneticPr fontId="3"/>
  </si>
  <si>
    <t>予訪看Ⅰ３・虐防・複２１</t>
    <phoneticPr fontId="3"/>
  </si>
  <si>
    <t>予訪看Ⅰ３・虐防・夜・複２１</t>
    <phoneticPr fontId="3"/>
  </si>
  <si>
    <t>予訪看Ⅰ３・虐防・深・複２１</t>
    <phoneticPr fontId="3"/>
  </si>
  <si>
    <t>予訪看Ⅰ３・虐防・複２２</t>
    <phoneticPr fontId="3"/>
  </si>
  <si>
    <t>予訪看Ⅰ３・虐防・夜・複２２</t>
    <phoneticPr fontId="3"/>
  </si>
  <si>
    <t>予訪看Ⅰ３・虐防・深・複２２</t>
    <phoneticPr fontId="3"/>
  </si>
  <si>
    <t>予訪看Ⅰ３・准・深・複２２</t>
    <phoneticPr fontId="3"/>
  </si>
  <si>
    <t>予訪看Ⅰ３・准・虐防</t>
    <phoneticPr fontId="3"/>
  </si>
  <si>
    <t>予訪看Ⅰ３・准・虐防・夜</t>
    <phoneticPr fontId="3"/>
  </si>
  <si>
    <t>予訪看Ⅰ３・准・虐防・深</t>
    <phoneticPr fontId="3"/>
  </si>
  <si>
    <t>予訪看Ⅰ３・准・虐防・複１１</t>
    <phoneticPr fontId="3"/>
  </si>
  <si>
    <t>予訪看Ⅰ３・准・虐防・夜・複１１</t>
    <phoneticPr fontId="3"/>
  </si>
  <si>
    <t>予訪看Ⅰ３・准・虐防・深・複１１</t>
    <phoneticPr fontId="3"/>
  </si>
  <si>
    <t>予訪看Ⅰ３・准・虐防・複１２</t>
    <phoneticPr fontId="3"/>
  </si>
  <si>
    <t>予訪看Ⅰ３・准・虐防・夜・複１２</t>
    <phoneticPr fontId="3"/>
  </si>
  <si>
    <t>予訪看Ⅰ３・准・虐防・複２１</t>
    <phoneticPr fontId="3"/>
  </si>
  <si>
    <t>予訪看Ⅰ３・准・虐防・夜・複２１</t>
    <phoneticPr fontId="3"/>
  </si>
  <si>
    <t>予訪看Ⅰ３・准・虐防・深・複２１</t>
    <phoneticPr fontId="3"/>
  </si>
  <si>
    <t>予訪看Ⅰ３・准・虐防・複２２</t>
    <phoneticPr fontId="3"/>
  </si>
  <si>
    <t>予訪看Ⅰ３・准・虐防・夜・複２２</t>
    <phoneticPr fontId="3"/>
  </si>
  <si>
    <t>予訪看Ⅰ３・准・虐防・深・複２２</t>
    <phoneticPr fontId="3"/>
  </si>
  <si>
    <t>予訪看Ⅰ４・虐防</t>
  </si>
  <si>
    <t>予訪看Ⅰ４・虐防・夜</t>
  </si>
  <si>
    <t>予訪看Ⅰ４・虐防・深</t>
  </si>
  <si>
    <t>予訪看Ⅰ４・虐防・複１１</t>
  </si>
  <si>
    <t>予訪看Ⅰ４・虐防・夜・複１１</t>
  </si>
  <si>
    <t>予訪看Ⅰ４・虐防・深・複１１</t>
  </si>
  <si>
    <t>予訪看Ⅰ４・虐防・複１２</t>
  </si>
  <si>
    <t>予訪看Ⅰ４・虐防・夜・複１２</t>
  </si>
  <si>
    <t>予訪看Ⅰ４・虐防・深・複１２</t>
  </si>
  <si>
    <t>予訪看Ⅰ４・虐防・複２１</t>
  </si>
  <si>
    <t>予訪看Ⅰ４・虐防・夜・複２１</t>
  </si>
  <si>
    <t>予訪看Ⅰ４・虐防・深・複２１</t>
  </si>
  <si>
    <t>予訪看Ⅰ４・虐防・複２２</t>
  </si>
  <si>
    <t>予訪看Ⅰ４・虐防・夜・複２２</t>
  </si>
  <si>
    <t>予訪看Ⅰ４・虐防・深・複２２</t>
  </si>
  <si>
    <t>予訪看Ⅰ４・虐防・長</t>
    <rPh sb="9" eb="10">
      <t>チョウ</t>
    </rPh>
    <phoneticPr fontId="3"/>
  </si>
  <si>
    <t>１時間３０分以上の訪問看護を行う場合</t>
    <phoneticPr fontId="3"/>
  </si>
  <si>
    <t>予訪看Ⅰ４・虐防・夜・長</t>
  </si>
  <si>
    <t>予訪看Ⅰ４・虐防・深・長</t>
  </si>
  <si>
    <t>予訪看Ⅰ４・虐防・複１１・長</t>
  </si>
  <si>
    <t>予訪看Ⅰ４・虐防・夜・複１１・長</t>
  </si>
  <si>
    <t>予訪看Ⅰ４・虐防・深・複１１・長</t>
  </si>
  <si>
    <t>予訪看Ⅰ４・虐防・複１２・長</t>
  </si>
  <si>
    <t>予訪看Ⅰ４・虐防・夜・複１２・長</t>
  </si>
  <si>
    <t>予訪看Ⅰ４・虐防・深・複１２・長</t>
  </si>
  <si>
    <t>予訪看Ⅰ４・虐防・複２１・長</t>
  </si>
  <si>
    <t>予訪看Ⅰ４・虐防・夜・複２１・長</t>
  </si>
  <si>
    <t>予訪看Ⅰ４・虐防・深・複２１・長</t>
  </si>
  <si>
    <t>予訪看Ⅰ４・虐防・複２２・長</t>
  </si>
  <si>
    <t>予訪看Ⅰ４・虐防・夜・複２２・長</t>
  </si>
  <si>
    <t>予訪看Ⅰ４・虐防・深・複２２・長</t>
  </si>
  <si>
    <t>予訪看Ⅰ４・准・虐防</t>
  </si>
  <si>
    <t>予訪看Ⅰ４・准・虐防・夜</t>
  </si>
  <si>
    <t>予訪看Ⅰ４・准・虐防・深</t>
  </si>
  <si>
    <t>予訪看Ⅰ４・准・虐防・複１１</t>
  </si>
  <si>
    <t>予訪看Ⅰ４・准・虐防・夜・複１１</t>
  </si>
  <si>
    <t>予訪看Ⅰ４・准・虐防・深・複１１</t>
  </si>
  <si>
    <t>予訪看Ⅰ４・准・虐防・複１２</t>
  </si>
  <si>
    <t>予訪看Ⅰ４・准・虐防・夜・複１２</t>
  </si>
  <si>
    <t>予訪看Ⅰ４・准・虐防・深・複１２</t>
  </si>
  <si>
    <t>予訪看Ⅰ４・准・虐防・複２１</t>
  </si>
  <si>
    <t>予訪看Ⅰ４・准・虐防・夜・複２１</t>
  </si>
  <si>
    <t>予訪看Ⅰ４・准・虐防・深・複２１</t>
  </si>
  <si>
    <t>予訪看Ⅰ４・准・虐防・複２２</t>
  </si>
  <si>
    <t>予訪看Ⅰ４・准・虐防・夜・複２２</t>
  </si>
  <si>
    <t>予訪看Ⅰ４・准・虐防・深・複２２</t>
  </si>
  <si>
    <t>予訪看Ⅰ４・准・虐防・長</t>
    <rPh sb="11" eb="12">
      <t>チョウ</t>
    </rPh>
    <phoneticPr fontId="3"/>
  </si>
  <si>
    <t>予訪看Ⅰ４・准・虐防・夜・長</t>
  </si>
  <si>
    <t>予訪看Ⅰ４・准・虐防・深・長</t>
  </si>
  <si>
    <t>予訪看Ⅰ４・准・虐防・複１１・長</t>
  </si>
  <si>
    <t>予訪看Ⅰ４・准・虐防・夜・複１１・長</t>
  </si>
  <si>
    <t>予訪看Ⅰ４・准・虐防・深・複１１・長</t>
  </si>
  <si>
    <t>予訪看Ⅰ４・准・虐防・複１２・長</t>
  </si>
  <si>
    <t>予訪看Ⅰ４・准・虐防・夜・複１２・長</t>
  </si>
  <si>
    <t>予訪看Ⅰ４・准・虐防・深・複１２・長</t>
  </si>
  <si>
    <t>予訪看Ⅰ４・准・虐防・複２１・長</t>
  </si>
  <si>
    <t>予訪看Ⅰ４・准・虐防・夜・複２１・長</t>
  </si>
  <si>
    <t>予訪看Ⅰ４・准・虐防・深・複２１・長</t>
  </si>
  <si>
    <t>予訪看Ⅰ４・准・虐防・複２２・長</t>
  </si>
  <si>
    <t>予訪看Ⅰ４・准・虐防・夜・複２２・長</t>
  </si>
  <si>
    <t>予訪看Ⅰ４・准・虐防・深・複２２・長</t>
  </si>
  <si>
    <t>予訪看Ⅰ５・深・複２２</t>
    <phoneticPr fontId="3"/>
  </si>
  <si>
    <t>予訪看Ⅰ５・虐防</t>
    <rPh sb="6" eb="8">
      <t>ギャクボウ</t>
    </rPh>
    <phoneticPr fontId="3"/>
  </si>
  <si>
    <t>予訪看Ⅰ５・虐防・夜</t>
  </si>
  <si>
    <t>予訪看Ⅰ５・虐防・深</t>
  </si>
  <si>
    <t>予訪看Ⅰ５・虐防・複１１</t>
  </si>
  <si>
    <t>予訪看Ⅰ５・虐防・夜・複１１</t>
  </si>
  <si>
    <t>予訪看Ⅰ５・虐防・深・複１１</t>
  </si>
  <si>
    <t>予訪看Ⅰ５・虐防・複１２</t>
  </si>
  <si>
    <t>予訪看Ⅰ５・虐防・夜・複１２</t>
  </si>
  <si>
    <t>予訪看Ⅰ５・虐防・深・複１２</t>
  </si>
  <si>
    <t>予訪看Ⅰ５・虐防・複２１</t>
  </si>
  <si>
    <t>予訪看Ⅰ５・虐防・夜・複２１</t>
  </si>
  <si>
    <t>予訪看Ⅰ５・虐防・深・複２１</t>
  </si>
  <si>
    <t>予訪看Ⅰ５・虐防・複２２</t>
  </si>
  <si>
    <t>予訪看Ⅰ５・虐防・夜・複２２</t>
  </si>
  <si>
    <t>予訪看Ⅰ５・虐防・深・複２２</t>
  </si>
  <si>
    <t>予訪看Ⅰ５・２超・虐防</t>
    <rPh sb="9" eb="11">
      <t>ギャクボウ</t>
    </rPh>
    <phoneticPr fontId="3"/>
  </si>
  <si>
    <t>予訪看Ⅰ５・２超・虐防・夜</t>
  </si>
  <si>
    <t>予訪看Ⅰ５・２超・虐防・深</t>
  </si>
  <si>
    <t>予訪看Ⅰ５・２超・虐防・複１１</t>
  </si>
  <si>
    <t>予訪看Ⅰ５・２超・虐防・夜・複１１</t>
  </si>
  <si>
    <t>予訪看Ⅰ５・２超・虐防・深・複１１</t>
  </si>
  <si>
    <t>予訪看Ⅰ５・２超・虐防・複１２</t>
  </si>
  <si>
    <t>予訪看Ⅰ５・２超・虐防・夜・複１２</t>
  </si>
  <si>
    <t>予訪看Ⅰ５・２超・虐防・深・複１２</t>
  </si>
  <si>
    <t>予訪看Ⅰ５・２超・虐防・複２１</t>
  </si>
  <si>
    <t>予訪看Ⅰ５・２超・虐防・夜・複２１</t>
  </si>
  <si>
    <t>予訪看Ⅰ５・２超・虐防・深・複２１</t>
  </si>
  <si>
    <t>予訪看Ⅰ５・２超・虐防・複２２</t>
  </si>
  <si>
    <t>予訪看Ⅰ５・２超・虐防・夜・複２２</t>
  </si>
  <si>
    <t>予訪看Ⅰ５・２超・虐防・深・複２２</t>
  </si>
  <si>
    <t>予訪看Ⅱ１・虐防</t>
    <rPh sb="6" eb="8">
      <t>ギャクボウ</t>
    </rPh>
    <phoneticPr fontId="3"/>
  </si>
  <si>
    <t>予訪看Ⅱ１・虐防・夜</t>
  </si>
  <si>
    <t>予訪看Ⅱ１・虐防・深</t>
  </si>
  <si>
    <t>予訪看Ⅱ１・虐防・複１１</t>
  </si>
  <si>
    <t>予訪看Ⅱ１・虐防・夜・複１１</t>
  </si>
  <si>
    <t>予訪看Ⅱ１・虐防・深・複１１</t>
  </si>
  <si>
    <t>予訪看Ⅱ１・虐防・複２１</t>
  </si>
  <si>
    <t>予訪看Ⅱ１・虐防・夜・複２１</t>
  </si>
  <si>
    <t>予訪看Ⅱ１・虐防・深・複２１</t>
  </si>
  <si>
    <t>予訪看Ⅱ１・准・虐防</t>
  </si>
  <si>
    <t>予訪看Ⅱ１・准・虐防・夜</t>
  </si>
  <si>
    <t>予訪看Ⅱ１・准・虐防・深</t>
  </si>
  <si>
    <t>予訪看Ⅱ１・准・虐防・複１１</t>
  </si>
  <si>
    <t>予訪看Ⅱ１・准・虐防・夜・複１１</t>
  </si>
  <si>
    <t>予訪看Ⅱ１・准・虐防・深・複１１</t>
  </si>
  <si>
    <t>予訪看Ⅱ１・准・虐防・複２１</t>
  </si>
  <si>
    <t>予訪看Ⅱ１・准・虐防・夜・複２１</t>
  </si>
  <si>
    <t>予訪看Ⅱ１・准・虐防・深・複２１</t>
  </si>
  <si>
    <t>予訪看Ⅱ２・虐防</t>
    <rPh sb="6" eb="8">
      <t>ギャクボウ</t>
    </rPh>
    <phoneticPr fontId="3"/>
  </si>
  <si>
    <t>予訪看Ⅱ２・虐防・夜</t>
  </si>
  <si>
    <t>予訪看Ⅱ２・虐防・深</t>
  </si>
  <si>
    <t>予訪看Ⅱ２・虐防・複１１</t>
  </si>
  <si>
    <t>予訪看Ⅱ２・虐防・夜・複１１</t>
  </si>
  <si>
    <t>予訪看Ⅱ２・虐防・深・複１１</t>
  </si>
  <si>
    <t>予訪看Ⅱ２・虐防・複２１</t>
  </si>
  <si>
    <t>予訪看Ⅱ２・虐防・夜・複２１</t>
  </si>
  <si>
    <t>予訪看Ⅱ２・虐防・深・複２１</t>
  </si>
  <si>
    <t>予訪看Ⅱ２・准・虐防</t>
  </si>
  <si>
    <t>予訪看Ⅱ２・准・虐防・夜</t>
  </si>
  <si>
    <t>予訪看Ⅱ２・准・虐防・深</t>
  </si>
  <si>
    <t>予訪看Ⅱ２・准・虐防・複１１</t>
  </si>
  <si>
    <t>予訪看Ⅱ２・准・虐防・夜・複１１</t>
  </si>
  <si>
    <t>予訪看Ⅱ２・准・虐防・深・複１１</t>
  </si>
  <si>
    <t>予訪看Ⅱ２・准・虐防・複２１</t>
  </si>
  <si>
    <t>予訪看Ⅱ２・准・虐防・夜・複２１</t>
  </si>
  <si>
    <t>予訪看Ⅱ２・准・虐防・深・複２１</t>
  </si>
  <si>
    <t>予訪看Ⅱ３・虐防</t>
    <rPh sb="6" eb="8">
      <t>ギャクボウ</t>
    </rPh>
    <phoneticPr fontId="3"/>
  </si>
  <si>
    <t>予訪看Ⅱ３・虐防・夜</t>
  </si>
  <si>
    <t>予訪看Ⅱ３・虐防・深</t>
  </si>
  <si>
    <t>予訪看Ⅱ３・虐防・複１１</t>
  </si>
  <si>
    <t>予訪看Ⅱ３・虐防・夜・複１１</t>
  </si>
  <si>
    <t>予訪看Ⅱ３・虐防・深・複１１</t>
  </si>
  <si>
    <t>予訪看Ⅱ３・虐防・複１２</t>
  </si>
  <si>
    <t>予訪看Ⅱ３・虐防・夜・複１２</t>
  </si>
  <si>
    <t>予訪看Ⅱ３・虐防・深・複１２</t>
  </si>
  <si>
    <t>予訪看Ⅱ３・虐防・複２１</t>
  </si>
  <si>
    <t>予訪看Ⅱ３・虐防・夜・複２１</t>
  </si>
  <si>
    <t>予訪看Ⅱ３・虐防・深・複２１</t>
  </si>
  <si>
    <t>予訪看Ⅱ３・虐防・複２２</t>
  </si>
  <si>
    <t>予訪看Ⅱ３・虐防・夜・複２２</t>
  </si>
  <si>
    <t>予訪看Ⅱ３・虐防・深・複２２</t>
  </si>
  <si>
    <t>予訪看Ⅱ３・准・虐防</t>
  </si>
  <si>
    <t>予訪看Ⅱ３・准・虐防・夜</t>
  </si>
  <si>
    <t>予訪看Ⅱ３・准・虐防・深</t>
  </si>
  <si>
    <t>予訪看Ⅱ３・准・虐防・複１１</t>
  </si>
  <si>
    <t>予訪看Ⅱ３・准・虐防・夜・複１１</t>
  </si>
  <si>
    <t>予訪看Ⅱ３・准・虐防・深・複１１</t>
  </si>
  <si>
    <t>予訪看Ⅱ３・准・虐防・複１２</t>
  </si>
  <si>
    <t>予訪看Ⅱ３・准・虐防・夜・複１２</t>
  </si>
  <si>
    <t>予訪看Ⅱ３・准・虐防・複２１</t>
  </si>
  <si>
    <t>予訪看Ⅱ３・准・虐防・夜・複２１</t>
  </si>
  <si>
    <t>予訪看Ⅱ３・准・虐防・深・複２１</t>
  </si>
  <si>
    <t>予訪看Ⅱ３・准・虐防・複２２</t>
  </si>
  <si>
    <t>予訪看Ⅱ３・准・虐防・夜・複２２</t>
  </si>
  <si>
    <t>予訪看Ⅱ３・准・虐防・深・複２２</t>
  </si>
  <si>
    <t>予訪看Ⅱ４・虐防</t>
  </si>
  <si>
    <t>予訪看Ⅱ４・虐防・夜</t>
  </si>
  <si>
    <t>予訪看Ⅱ４・虐防・深</t>
  </si>
  <si>
    <t>予訪看Ⅱ４・虐防・複１１</t>
  </si>
  <si>
    <t>予訪看Ⅱ４・虐防・夜・複１１</t>
  </si>
  <si>
    <t>予訪看Ⅱ４・虐防・深・複１１</t>
  </si>
  <si>
    <t>予訪看Ⅱ４・虐防・複１２</t>
  </si>
  <si>
    <t>予訪看Ⅱ４・虐防・夜・複１２</t>
  </si>
  <si>
    <t>予訪看Ⅱ４・虐防・深・複１２</t>
  </si>
  <si>
    <t>予訪看Ⅱ４・虐防・複２１</t>
  </si>
  <si>
    <t>予訪看Ⅱ４・虐防・夜・複２１</t>
  </si>
  <si>
    <t>予訪看Ⅱ４・虐防・深・複２１</t>
  </si>
  <si>
    <t>予訪看Ⅱ４・虐防・複２２</t>
  </si>
  <si>
    <t>予訪看Ⅱ４・虐防・夜・複２２</t>
  </si>
  <si>
    <t>予訪看Ⅱ４・虐防・深・複２２</t>
  </si>
  <si>
    <t>予訪看Ⅱ４・虐防・長</t>
    <rPh sb="9" eb="10">
      <t>チョウ</t>
    </rPh>
    <phoneticPr fontId="3"/>
  </si>
  <si>
    <t>予訪看Ⅱ４・虐防・夜・長</t>
  </si>
  <si>
    <t>予訪看Ⅱ４・虐防・深・長</t>
  </si>
  <si>
    <t>予訪看Ⅱ４・虐防・複１１・長</t>
  </si>
  <si>
    <t>予訪看Ⅱ４・虐防・夜・複１１・長</t>
  </si>
  <si>
    <t>予訪看Ⅱ４・虐防・深・複１１・長</t>
  </si>
  <si>
    <t>予訪看Ⅱ４・虐防・複１２・長</t>
  </si>
  <si>
    <t>予訪看Ⅱ４・虐防・夜・複１２・長</t>
  </si>
  <si>
    <t>予訪看Ⅱ４・虐防・深・複１２・長</t>
  </si>
  <si>
    <t>予訪看Ⅱ４・虐防・複２１・長</t>
  </si>
  <si>
    <t>予訪看Ⅱ４・虐防・夜・複２１・長</t>
  </si>
  <si>
    <t>予訪看Ⅱ４・虐防・深・複２１・長</t>
  </si>
  <si>
    <t>予訪看Ⅱ４・虐防・複２２・長</t>
  </si>
  <si>
    <t>予訪看Ⅱ４・虐防・夜・複２２・長</t>
  </si>
  <si>
    <t>予訪看Ⅱ４・虐防・深・複２２・長</t>
  </si>
  <si>
    <t>予訪看Ⅱ４・准・虐防</t>
  </si>
  <si>
    <t>予訪看Ⅱ４・准・虐防・夜</t>
  </si>
  <si>
    <t>予訪看Ⅱ４・准・虐防・深</t>
  </si>
  <si>
    <t>予訪看Ⅱ４・准・虐防・複１１</t>
  </si>
  <si>
    <t>予訪看Ⅱ４・准・虐防・夜・複１１</t>
  </si>
  <si>
    <t>予訪看Ⅱ４・准・虐防・深・複１１</t>
  </si>
  <si>
    <t>予訪看Ⅱ４・准・虐防・複１２</t>
  </si>
  <si>
    <t>予訪看Ⅱ４・准・虐防・夜・複１２</t>
  </si>
  <si>
    <t>予訪看Ⅱ４・准・虐防・深・複１２</t>
  </si>
  <si>
    <t>予訪看Ⅱ４・准・虐防・複２１</t>
  </si>
  <si>
    <t>予訪看Ⅱ４・准・虐防・夜・複２１</t>
  </si>
  <si>
    <t>予訪看Ⅱ４・准・虐防・深・複２１</t>
  </si>
  <si>
    <t>予訪看Ⅱ４・准・虐防・複２２</t>
  </si>
  <si>
    <t>予訪看Ⅱ４・准・虐防・夜・複２２</t>
  </si>
  <si>
    <t>予訪看Ⅱ４・准・虐防・深・複２２</t>
  </si>
  <si>
    <t>予訪看Ⅱ４・准・虐防・長</t>
    <rPh sb="11" eb="12">
      <t>チョウ</t>
    </rPh>
    <phoneticPr fontId="3"/>
  </si>
  <si>
    <t>予訪看Ⅱ４・准・虐防・夜・長</t>
  </si>
  <si>
    <t>予訪看Ⅱ４・准・虐防・深・長</t>
  </si>
  <si>
    <t>予訪看Ⅱ４・准・虐防・複１１・長</t>
  </si>
  <si>
    <t>予訪看Ⅱ４・准・虐防・夜・複１１・長</t>
  </si>
  <si>
    <t>予訪看Ⅱ４・准・虐防・深・複１１・長</t>
  </si>
  <si>
    <t>予訪看Ⅱ４・准・虐防・複１２・長</t>
  </si>
  <si>
    <t>予訪看Ⅱ４・准・虐防・夜・複１２・長</t>
  </si>
  <si>
    <t>予訪看Ⅱ４・准・虐防・深・複１２・長</t>
  </si>
  <si>
    <t>予訪看Ⅱ４・准・虐防・複２１・長</t>
  </si>
  <si>
    <t>予訪看Ⅱ４・准・虐防・夜・複２１・長</t>
  </si>
  <si>
    <t>予訪看Ⅱ４・准・虐防・深・複２１・長</t>
  </si>
  <si>
    <t>予訪看Ⅱ４・准・虐防・複２２・長</t>
  </si>
  <si>
    <t>予訪看Ⅱ４・准・虐防・夜・複２２・長</t>
  </si>
  <si>
    <t>予訪看Ⅱ４・准・虐防・深・複２２・長</t>
  </si>
  <si>
    <t>(5)PT、OT、STの場合</t>
    <rPh sb="12" eb="14">
      <t>バアイ</t>
    </rPh>
    <phoneticPr fontId="3"/>
  </si>
  <si>
    <t>予訪看Ⅰ３・准・虐防・深・複１２</t>
    <phoneticPr fontId="3"/>
  </si>
  <si>
    <t>予訪看Ⅱ３・准・虐防・深・複１２</t>
    <phoneticPr fontId="3"/>
  </si>
  <si>
    <t>ホ 介護職員等処遇改善加算</t>
    <rPh sb="6" eb="7">
      <t>トウ</t>
    </rPh>
    <rPh sb="7" eb="9">
      <t>ショグウ</t>
    </rPh>
    <rPh sb="9" eb="11">
      <t>カイゼン</t>
    </rPh>
    <phoneticPr fontId="3"/>
  </si>
  <si>
    <t>チ　介護職員等処遇改善加算</t>
    <rPh sb="6" eb="7">
      <t>トウ</t>
    </rPh>
    <rPh sb="7" eb="9">
      <t>ショグウ</t>
    </rPh>
    <rPh sb="9" eb="11">
      <t>カイゼン</t>
    </rPh>
    <phoneticPr fontId="3"/>
  </si>
  <si>
    <t>(10)介護職員等処遇改善加算</t>
    <rPh sb="9" eb="11">
      <t>ショグウ</t>
    </rPh>
    <rPh sb="11" eb="13">
      <t>カイゼン</t>
    </rPh>
    <phoneticPr fontId="3"/>
  </si>
  <si>
    <t>(11)介護職員等処遇改善加算</t>
    <rPh sb="8" eb="9">
      <t>トウ</t>
    </rPh>
    <rPh sb="9" eb="11">
      <t>ショグウ</t>
    </rPh>
    <rPh sb="11" eb="13">
      <t>カイゼン</t>
    </rPh>
    <phoneticPr fontId="3"/>
  </si>
  <si>
    <t>(14) 介護職員等処遇改善加算</t>
    <rPh sb="10" eb="12">
      <t>ショグウ</t>
    </rPh>
    <rPh sb="12" eb="14">
      <t>カイゼン</t>
    </rPh>
    <phoneticPr fontId="3"/>
  </si>
  <si>
    <t>リ 介護職員等処遇改善加算</t>
    <rPh sb="6" eb="7">
      <t>トウ</t>
    </rPh>
    <rPh sb="7" eb="9">
      <t>ショグウ</t>
    </rPh>
    <rPh sb="9" eb="11">
      <t>カイゼン</t>
    </rPh>
    <phoneticPr fontId="3"/>
  </si>
  <si>
    <t>減算</t>
    <rPh sb="0" eb="2">
      <t>ゲンサン</t>
    </rPh>
    <phoneticPr fontId="3"/>
  </si>
  <si>
    <t>単位加算</t>
    <rPh sb="0" eb="2">
      <t>タンイ</t>
    </rPh>
    <phoneticPr fontId="3"/>
  </si>
  <si>
    <t>在宅患者医療用麻薬持続注射療法加算（ハを算定する場合のみ算定可（（２）（四）を除く））</t>
    <phoneticPr fontId="3"/>
  </si>
  <si>
    <t>在宅中心静脈栄養法加算（ハを算定する場合のみ算定可（（２）（四）を除く））</t>
    <phoneticPr fontId="3"/>
  </si>
  <si>
    <t>(1)医療機関の薬剤師の場合
（月２回限度）</t>
    <rPh sb="3" eb="5">
      <t>イリョウ</t>
    </rPh>
    <rPh sb="5" eb="7">
      <t>キカン</t>
    </rPh>
    <rPh sb="8" eb="11">
      <t>ヤクザイシ</t>
    </rPh>
    <rPh sb="12" eb="14">
      <t>バアイ</t>
    </rPh>
    <phoneticPr fontId="3"/>
  </si>
  <si>
    <t>予防医療用麻薬持続注射療法加算</t>
    <rPh sb="0" eb="2">
      <t>ヨボウ</t>
    </rPh>
    <rPh sb="2" eb="4">
      <t>イリョウ</t>
    </rPh>
    <rPh sb="4" eb="5">
      <t>ヨウ</t>
    </rPh>
    <rPh sb="5" eb="7">
      <t>マヤク</t>
    </rPh>
    <rPh sb="7" eb="9">
      <t>ジゾク</t>
    </rPh>
    <rPh sb="9" eb="11">
      <t>チュウシャ</t>
    </rPh>
    <rPh sb="11" eb="13">
      <t>リョウホウ</t>
    </rPh>
    <rPh sb="13" eb="15">
      <t>カサン</t>
    </rPh>
    <phoneticPr fontId="3"/>
  </si>
  <si>
    <t>予防在宅中心静脈栄養法加算</t>
    <rPh sb="0" eb="2">
      <t>ヨボウ</t>
    </rPh>
    <rPh sb="2" eb="4">
      <t>ザイタク</t>
    </rPh>
    <rPh sb="4" eb="6">
      <t>チュウシン</t>
    </rPh>
    <rPh sb="6" eb="8">
      <t>ジョウミャク</t>
    </rPh>
    <rPh sb="8" eb="10">
      <t>エイヨウ</t>
    </rPh>
    <rPh sb="10" eb="11">
      <t>ホウ</t>
    </rPh>
    <rPh sb="11" eb="13">
      <t>カサン</t>
    </rPh>
    <phoneticPr fontId="3"/>
  </si>
  <si>
    <t>予防薬剤師居宅療養Ⅱ８</t>
    <rPh sb="0" eb="2">
      <t>ヨボウ</t>
    </rPh>
    <phoneticPr fontId="3"/>
  </si>
  <si>
    <t>場合</t>
    <phoneticPr fontId="3"/>
  </si>
  <si>
    <t>注射による麻薬の投与を受けている患者に対して行う場合（月８回限度）</t>
    <rPh sb="16" eb="18">
      <t>カンジャ</t>
    </rPh>
    <rPh sb="19" eb="20">
      <t>タイ</t>
    </rPh>
    <rPh sb="22" eb="23">
      <t>オコナ</t>
    </rPh>
    <rPh sb="24" eb="26">
      <t>バアイ</t>
    </rPh>
    <rPh sb="27" eb="28">
      <t>ツキ</t>
    </rPh>
    <rPh sb="29" eb="30">
      <t>カイ</t>
    </rPh>
    <rPh sb="30" eb="32">
      <t>ゲンド</t>
    </rPh>
    <phoneticPr fontId="3"/>
  </si>
  <si>
    <t>（四）情報通信機器を用いて行う</t>
    <rPh sb="1" eb="2">
      <t>ヨン</t>
    </rPh>
    <rPh sb="3" eb="5">
      <t>ジョウホウ</t>
    </rPh>
    <rPh sb="5" eb="7">
      <t>ツウシン</t>
    </rPh>
    <rPh sb="7" eb="9">
      <t>キキ</t>
    </rPh>
    <rPh sb="10" eb="11">
      <t>モチ</t>
    </rPh>
    <rPh sb="13" eb="14">
      <t>オコナ</t>
    </rPh>
    <phoneticPr fontId="3"/>
  </si>
  <si>
    <t>在宅の利用者に対して行う場合（月４回限度）</t>
    <rPh sb="0" eb="2">
      <t>ザイタク</t>
    </rPh>
    <rPh sb="3" eb="6">
      <t>リヨウシャ</t>
    </rPh>
    <rPh sb="7" eb="8">
      <t>タイ</t>
    </rPh>
    <rPh sb="10" eb="11">
      <t>オコナ</t>
    </rPh>
    <rPh sb="12" eb="14">
      <t>バアイ</t>
    </rPh>
    <rPh sb="15" eb="16">
      <t>ツキ</t>
    </rPh>
    <rPh sb="17" eb="18">
      <t>カイ</t>
    </rPh>
    <rPh sb="18" eb="20">
      <t>ゲンド</t>
    </rPh>
    <phoneticPr fontId="3"/>
  </si>
  <si>
    <t>予防外部特定施設高齢者虐待防止未実施減算</t>
    <rPh sb="2" eb="4">
      <t>ガイブ</t>
    </rPh>
    <phoneticPr fontId="3"/>
  </si>
  <si>
    <t>予防外部特定施設業務継続計画未策定減算</t>
    <rPh sb="2" eb="4">
      <t>ガイブ</t>
    </rPh>
    <phoneticPr fontId="3"/>
  </si>
  <si>
    <t>計画的医学管理を行っている医師の特別の指示があった場合
（月２回限度）</t>
    <rPh sb="29" eb="30">
      <t>ツキ</t>
    </rPh>
    <rPh sb="31" eb="34">
      <t>カイゲンド</t>
    </rPh>
    <phoneticPr fontId="3"/>
  </si>
  <si>
    <t>管理栄養士が医師の指示に基づき栄養管理に係る情報提供及び指導又は助言を行った場合
（月２回限度）</t>
    <rPh sb="0" eb="5">
      <t>カンリエイヨウシ</t>
    </rPh>
    <rPh sb="6" eb="8">
      <t>イシ</t>
    </rPh>
    <rPh sb="9" eb="11">
      <t>シジ</t>
    </rPh>
    <rPh sb="12" eb="13">
      <t>モト</t>
    </rPh>
    <rPh sb="15" eb="19">
      <t>エイヨウカンリ</t>
    </rPh>
    <rPh sb="20" eb="21">
      <t>カカワ</t>
    </rPh>
    <rPh sb="22" eb="26">
      <t>ジョウホウテイキョウ</t>
    </rPh>
    <rPh sb="26" eb="27">
      <t>オヨ</t>
    </rPh>
    <rPh sb="28" eb="31">
      <t>シドウマタ</t>
    </rPh>
    <rPh sb="32" eb="34">
      <t>ジョゲン</t>
    </rPh>
    <rPh sb="35" eb="36">
      <t>オコナ</t>
    </rPh>
    <rPh sb="38" eb="40">
      <t>バアイ</t>
    </rPh>
    <rPh sb="42" eb="43">
      <t>ツキ</t>
    </rPh>
    <rPh sb="44" eb="47">
      <t>カイゲンド</t>
    </rPh>
    <phoneticPr fontId="3"/>
  </si>
  <si>
    <t>業務継続計画未策定減算</t>
    <rPh sb="0" eb="11">
      <t>ギョウムケイゾクケイカクミサクテイゲンサン</t>
    </rPh>
    <phoneticPr fontId="3"/>
  </si>
  <si>
    <t>予防訪問入浴・業未</t>
    <rPh sb="0" eb="2">
      <t>ヨボウ</t>
    </rPh>
    <rPh sb="2" eb="4">
      <t>ホウモン</t>
    </rPh>
    <rPh sb="4" eb="6">
      <t>ニュウヨク</t>
    </rPh>
    <phoneticPr fontId="3"/>
  </si>
  <si>
    <t>予防訪問入浴・業未・部分浴</t>
    <rPh sb="2" eb="4">
      <t>ホウモン</t>
    </rPh>
    <rPh sb="4" eb="6">
      <t>ニュウヨク</t>
    </rPh>
    <rPh sb="10" eb="13">
      <t>ブブンヨク</t>
    </rPh>
    <phoneticPr fontId="3"/>
  </si>
  <si>
    <t>予防訪問入浴・業未・職員</t>
    <rPh sb="2" eb="4">
      <t>ホウモン</t>
    </rPh>
    <rPh sb="4" eb="6">
      <t>ニュウヨク</t>
    </rPh>
    <rPh sb="10" eb="12">
      <t>ショクイン</t>
    </rPh>
    <phoneticPr fontId="3"/>
  </si>
  <si>
    <t>予防訪問入浴・業未・職員・部分浴</t>
    <rPh sb="2" eb="4">
      <t>ホウモン</t>
    </rPh>
    <rPh sb="4" eb="6">
      <t>ニュウヨク</t>
    </rPh>
    <rPh sb="10" eb="12">
      <t>ショクイン</t>
    </rPh>
    <rPh sb="13" eb="16">
      <t>ブブンヨク</t>
    </rPh>
    <phoneticPr fontId="3"/>
  </si>
  <si>
    <t>予防訪問入浴・虐防・業未</t>
    <rPh sb="0" eb="2">
      <t>ヨボウ</t>
    </rPh>
    <rPh sb="2" eb="4">
      <t>ホウモン</t>
    </rPh>
    <rPh sb="4" eb="6">
      <t>ニュウヨク</t>
    </rPh>
    <rPh sb="7" eb="9">
      <t>ギャクボウ</t>
    </rPh>
    <phoneticPr fontId="3"/>
  </si>
  <si>
    <t>予防訪問入浴・虐防・業未・部分浴</t>
    <rPh sb="2" eb="4">
      <t>ホウモン</t>
    </rPh>
    <rPh sb="4" eb="6">
      <t>ニュウヨク</t>
    </rPh>
    <rPh sb="13" eb="16">
      <t>ブブンヨク</t>
    </rPh>
    <phoneticPr fontId="3"/>
  </si>
  <si>
    <t>予防訪問入浴・虐防・業未・職員</t>
    <rPh sb="2" eb="4">
      <t>ホウモン</t>
    </rPh>
    <rPh sb="4" eb="6">
      <t>ニュウヨク</t>
    </rPh>
    <rPh sb="13" eb="15">
      <t>ショクイン</t>
    </rPh>
    <phoneticPr fontId="3"/>
  </si>
  <si>
    <t>予防訪問入浴・虐防・業未・職員・部分浴</t>
    <rPh sb="2" eb="4">
      <t>ホウモン</t>
    </rPh>
    <rPh sb="4" eb="6">
      <t>ニュウヨク</t>
    </rPh>
    <rPh sb="13" eb="15">
      <t>ショクイン</t>
    </rPh>
    <rPh sb="16" eb="19">
      <t>ブブンヨク</t>
    </rPh>
    <phoneticPr fontId="3"/>
  </si>
  <si>
    <t>予訪看Ⅰ１・業未</t>
    <rPh sb="6" eb="8">
      <t>ギョウミ</t>
    </rPh>
    <phoneticPr fontId="3"/>
  </si>
  <si>
    <t>予訪看Ⅰ１・業未・夜</t>
  </si>
  <si>
    <t>予訪看Ⅰ１・業未・深</t>
  </si>
  <si>
    <t>予訪看Ⅰ１・業未・複１１</t>
  </si>
  <si>
    <t>予訪看Ⅰ１・業未・夜・複１１</t>
  </si>
  <si>
    <t>予訪看Ⅰ１・業未・深・複１１</t>
  </si>
  <si>
    <t>予訪看Ⅰ１・業未・複２１</t>
  </si>
  <si>
    <t>予訪看Ⅰ１・業未・夜・複２１</t>
  </si>
  <si>
    <t>予訪看Ⅰ１・業未・深・複２１</t>
  </si>
  <si>
    <t>予訪看Ⅰ１・虐防・業未</t>
    <rPh sb="9" eb="11">
      <t>ギョウミ</t>
    </rPh>
    <phoneticPr fontId="3"/>
  </si>
  <si>
    <t>予訪看Ⅰ１・虐防・業未・夜</t>
  </si>
  <si>
    <t>予訪看Ⅰ１・虐防・業未・深</t>
  </si>
  <si>
    <t>予訪看Ⅰ１・虐防・業未・複１１</t>
  </si>
  <si>
    <t>予訪看Ⅰ１・虐防・業未・夜・複１１</t>
  </si>
  <si>
    <t>予訪看Ⅰ１・虐防・業未・深・複１１</t>
  </si>
  <si>
    <t>予訪看Ⅰ１・虐防・業未・複２１</t>
  </si>
  <si>
    <t>予訪看Ⅰ１・虐防・業未・夜・複２１</t>
  </si>
  <si>
    <t>予訪看Ⅰ１・虐防・業未・深・複２１</t>
  </si>
  <si>
    <t>予訪看Ⅰ１・准・虐防・業未</t>
    <rPh sb="11" eb="13">
      <t>ギョウミ</t>
    </rPh>
    <phoneticPr fontId="3"/>
  </si>
  <si>
    <t>予訪看Ⅰ１・准・虐防・業未・夜</t>
  </si>
  <si>
    <t>予訪看Ⅰ１・准・虐防・業未・深</t>
  </si>
  <si>
    <t>予訪看Ⅰ１・准・虐防・業未・複１１</t>
  </si>
  <si>
    <t>予訪看Ⅰ１・准・虐防・業未・夜・複１１</t>
  </si>
  <si>
    <t>予訪看Ⅰ１・准・虐防・業未・深・複１１</t>
  </si>
  <si>
    <t>予訪看Ⅰ１・准・虐防・業未・複２１</t>
  </si>
  <si>
    <t>予訪看Ⅰ１・准・虐防・業未・夜・複２１</t>
  </si>
  <si>
    <t>予訪看Ⅰ１・准・虐防・業未・深・複２１</t>
  </si>
  <si>
    <t>予訪看Ⅰ１・准・業未</t>
    <rPh sb="8" eb="10">
      <t>ギョウミ</t>
    </rPh>
    <phoneticPr fontId="3"/>
  </si>
  <si>
    <t>予訪看Ⅰ１・准・業未・夜</t>
  </si>
  <si>
    <t>予訪看Ⅰ１・准・業未・深</t>
  </si>
  <si>
    <t>予訪看Ⅰ１・准・業未・複１１</t>
  </si>
  <si>
    <t>予訪看Ⅰ１・准・業未・夜・複１１</t>
  </si>
  <si>
    <t>予訪看Ⅰ１・准・業未・深・複１１</t>
  </si>
  <si>
    <t>予訪看Ⅰ１・准・業未・複２１</t>
  </si>
  <si>
    <t>予訪看Ⅰ１・准・業未・夜・複２１</t>
  </si>
  <si>
    <t>予訪看Ⅰ１・准・業未・深・複２１</t>
  </si>
  <si>
    <t>予訪看Ⅰ２・業未</t>
    <rPh sb="6" eb="8">
      <t>ギョウミ</t>
    </rPh>
    <phoneticPr fontId="3"/>
  </si>
  <si>
    <t>予訪看Ⅰ２・業未・夜</t>
  </si>
  <si>
    <t>予訪看Ⅰ２・業未・深</t>
  </si>
  <si>
    <t>予訪看Ⅰ２・業未・複１１</t>
  </si>
  <si>
    <t>予訪看Ⅰ２・業未・夜・複１１</t>
  </si>
  <si>
    <t>予訪看Ⅰ２・業未・深・複１１</t>
  </si>
  <si>
    <t>予訪看Ⅰ２・業未・複２１</t>
  </si>
  <si>
    <t>予訪看Ⅰ２・業未・夜・複２１</t>
  </si>
  <si>
    <t>予訪看Ⅰ２・業未・深・複２１</t>
  </si>
  <si>
    <t>予訪看Ⅰ２・虐防・業未</t>
    <rPh sb="9" eb="11">
      <t>ギョウミ</t>
    </rPh>
    <phoneticPr fontId="3"/>
  </si>
  <si>
    <t>予訪看Ⅰ２・虐防・業未・夜</t>
  </si>
  <si>
    <t>予訪看Ⅰ２・虐防・業未・深</t>
  </si>
  <si>
    <t>予訪看Ⅰ２・虐防・業未・複１１</t>
  </si>
  <si>
    <t>予訪看Ⅰ２・虐防・業未・夜・複１１</t>
  </si>
  <si>
    <t>予訪看Ⅰ２・虐防・業未・深・複１１</t>
  </si>
  <si>
    <t>予訪看Ⅰ２・虐防・業未・複２１</t>
  </si>
  <si>
    <t>予訪看Ⅰ２・虐防・業未・夜・複２１</t>
  </si>
  <si>
    <t>予訪看Ⅰ２・虐防・業未・深・複２１</t>
  </si>
  <si>
    <t>予訪看Ⅰ２・准・業未</t>
    <rPh sb="8" eb="10">
      <t>ギョウミ</t>
    </rPh>
    <phoneticPr fontId="3"/>
  </si>
  <si>
    <t>予訪看Ⅰ２・准・業未・夜</t>
  </si>
  <si>
    <t>予訪看Ⅰ２・准・業未・深</t>
  </si>
  <si>
    <t>予訪看Ⅰ２・准・業未・複１１</t>
  </si>
  <si>
    <t>予訪看Ⅰ２・准・業未・夜・複１１</t>
  </si>
  <si>
    <t>予訪看Ⅰ２・准・業未・深・複１１</t>
  </si>
  <si>
    <t>予訪看Ⅰ２・准・業未・複２１</t>
  </si>
  <si>
    <t>予訪看Ⅰ２・准・業未・夜・複２１</t>
  </si>
  <si>
    <t>予訪看Ⅰ２・准・業未・深・複２１</t>
  </si>
  <si>
    <t>予訪看Ⅰ２・准・虐防・業未</t>
    <rPh sb="11" eb="13">
      <t>ギョウミ</t>
    </rPh>
    <phoneticPr fontId="3"/>
  </si>
  <si>
    <t>予訪看Ⅰ２・准・虐防・業未・夜</t>
  </si>
  <si>
    <t>予訪看Ⅰ２・准・虐防・業未・深</t>
  </si>
  <si>
    <t>予訪看Ⅰ２・准・虐防・業未・複１１</t>
  </si>
  <si>
    <t>予訪看Ⅰ２・准・虐防・業未・夜・複１１</t>
  </si>
  <si>
    <t>予訪看Ⅰ２・准・虐防・業未・深・複１１</t>
  </si>
  <si>
    <t>予訪看Ⅰ２・准・虐防・業未・複２１</t>
  </si>
  <si>
    <t>予訪看Ⅰ２・准・虐防・業未・夜・複２１</t>
  </si>
  <si>
    <t>予訪看Ⅰ２・准・虐防・業未・深・複２１</t>
  </si>
  <si>
    <t>(3) 30分以上
１時間未満</t>
    <rPh sb="4" eb="7">
      <t>３０プン</t>
    </rPh>
    <rPh sb="7" eb="9">
      <t>イジョウ</t>
    </rPh>
    <rPh sb="10" eb="13">
      <t>１ジカン</t>
    </rPh>
    <rPh sb="13" eb="15">
      <t>ミマン</t>
    </rPh>
    <phoneticPr fontId="3"/>
  </si>
  <si>
    <t>予訪看Ⅰ３・業未</t>
    <rPh sb="6" eb="8">
      <t>ギョウミ</t>
    </rPh>
    <phoneticPr fontId="3"/>
  </si>
  <si>
    <t>予訪看Ⅰ３・業未・夜</t>
  </si>
  <si>
    <t>予訪看Ⅰ３・業未・深</t>
  </si>
  <si>
    <t>予訪看Ⅰ３・業未・複１１</t>
  </si>
  <si>
    <t>予訪看Ⅰ３・業未・夜・複１１</t>
  </si>
  <si>
    <t>予訪看Ⅰ３・業未・深・複１１</t>
  </si>
  <si>
    <t>予訪看Ⅰ３・業未・複１２</t>
  </si>
  <si>
    <t>予訪看Ⅰ３・業未・夜・複１２</t>
  </si>
  <si>
    <t>予訪看Ⅰ３・業未・深・複１２</t>
  </si>
  <si>
    <t>予訪看Ⅰ３・業未・複２１</t>
  </si>
  <si>
    <t>予訪看Ⅰ３・業未・夜・複２１</t>
  </si>
  <si>
    <t>予訪看Ⅰ３・業未・深・複２１</t>
  </si>
  <si>
    <t>予訪看Ⅰ３・業未・複２２</t>
  </si>
  <si>
    <t>予訪看Ⅰ３・業未・夜・複２２</t>
  </si>
  <si>
    <t>予訪看Ⅰ３・業未・深・複２２</t>
  </si>
  <si>
    <t>予訪看Ⅰ３・虐防・業未</t>
  </si>
  <si>
    <t>予訪看Ⅰ３・虐防・業未・夜</t>
  </si>
  <si>
    <t>予訪看Ⅰ３・虐防・業未・深</t>
  </si>
  <si>
    <t>予訪看Ⅰ３・虐防・業未・複１１</t>
  </si>
  <si>
    <t>予訪看Ⅰ３・虐防・業未・夜・複１１</t>
  </si>
  <si>
    <t>予訪看Ⅰ３・虐防・業未・深・複１１</t>
  </si>
  <si>
    <t>予訪看Ⅰ３・虐防・業未・複１２</t>
  </si>
  <si>
    <t>予訪看Ⅰ３・虐防・業未・夜・複１２</t>
  </si>
  <si>
    <t>予訪看Ⅰ３・虐防・業未・深・複１２</t>
  </si>
  <si>
    <t>予訪看Ⅰ３・虐防・業未・複２１</t>
  </si>
  <si>
    <t>予訪看Ⅰ３・虐防・業未・夜・複２１</t>
  </si>
  <si>
    <t>予訪看Ⅰ３・虐防・業未・深・複２１</t>
  </si>
  <si>
    <t>予訪看Ⅰ３・虐防・業未・複２２</t>
  </si>
  <si>
    <t>予訪看Ⅰ３・虐防・業未・夜・複２２</t>
  </si>
  <si>
    <t>予訪看Ⅰ３・虐防・業未・深・複２２</t>
  </si>
  <si>
    <t>予訪看Ⅰ３・准・業未</t>
    <rPh sb="8" eb="10">
      <t>ギョウミ</t>
    </rPh>
    <phoneticPr fontId="3"/>
  </si>
  <si>
    <t>予訪看Ⅰ３・准・業未・夜</t>
  </si>
  <si>
    <t>予訪看Ⅰ３・准・業未・深</t>
  </si>
  <si>
    <t>予訪看Ⅰ３・准・業未・複１１</t>
  </si>
  <si>
    <t>予訪看Ⅰ３・准・業未・夜・複１１</t>
  </si>
  <si>
    <t>予訪看Ⅰ３・准・業未・深・複１１</t>
  </si>
  <si>
    <t>予訪看Ⅰ３・准・業未・複１２</t>
  </si>
  <si>
    <t>予訪看Ⅰ３・准・業未・夜・複１２</t>
  </si>
  <si>
    <t>予訪看Ⅰ３・准・業未・深・複１２</t>
  </si>
  <si>
    <t>予訪看Ⅰ３・准・業未・複２１</t>
  </si>
  <si>
    <t>予訪看Ⅰ３・准・業未・夜・複２１</t>
  </si>
  <si>
    <t>予訪看Ⅰ３・准・業未・深・複２１</t>
  </si>
  <si>
    <t>予訪看Ⅰ３・准・業未・複２２</t>
  </si>
  <si>
    <t>予訪看Ⅰ３・准・業未・夜・複２２</t>
  </si>
  <si>
    <t>予訪看Ⅰ３・准・業未・深・複２２</t>
  </si>
  <si>
    <t>予訪看Ⅰ３・准・虐防・業未</t>
  </si>
  <si>
    <t>予訪看Ⅰ３・准・虐防・業未・夜</t>
  </si>
  <si>
    <t>予訪看Ⅰ３・准・虐防・業未・深</t>
  </si>
  <si>
    <t>予訪看Ⅰ３・准・虐防・業未・複１１</t>
  </si>
  <si>
    <t>予訪看Ⅰ３・准・虐防・業未・夜・複１１</t>
  </si>
  <si>
    <t>予訪看Ⅰ３・准・虐防・業未・深・複１１</t>
  </si>
  <si>
    <t>予訪看Ⅰ３・准・虐防・業未・複１２</t>
  </si>
  <si>
    <t>予訪看Ⅰ３・准・虐防・業未・夜・複１２</t>
  </si>
  <si>
    <t>予訪看Ⅰ３・准・虐防・業未・深・複１２</t>
  </si>
  <si>
    <t>予訪看Ⅰ３・准・虐防・業未・複２１</t>
  </si>
  <si>
    <t>予訪看Ⅰ３・准・虐防・業未・夜・複２１</t>
  </si>
  <si>
    <t>予訪看Ⅰ３・准・虐防・業未・深・複２１</t>
  </si>
  <si>
    <t>予訪看Ⅰ３・准・虐防・業未・複２２</t>
  </si>
  <si>
    <t>予訪看Ⅰ３・准・虐防・業未・夜・複２２</t>
  </si>
  <si>
    <t>予訪看Ⅰ３・准・虐防・業未・深・複２２</t>
  </si>
  <si>
    <t>(4) １時間以上
１時間30分未満</t>
    <rPh sb="4" eb="7">
      <t>１ジカン</t>
    </rPh>
    <rPh sb="7" eb="9">
      <t>イジョウ</t>
    </rPh>
    <phoneticPr fontId="3"/>
  </si>
  <si>
    <t>予訪看Ⅰ４・業未</t>
    <rPh sb="6" eb="8">
      <t>ギョウミ</t>
    </rPh>
    <phoneticPr fontId="3"/>
  </si>
  <si>
    <t>予訪看Ⅰ４・業未・夜</t>
  </si>
  <si>
    <t>予訪看Ⅰ４・業未・深</t>
  </si>
  <si>
    <t>予訪看Ⅰ４・業未・複１１</t>
  </si>
  <si>
    <t>予訪看Ⅰ４・業未・夜・複１１</t>
  </si>
  <si>
    <t>予訪看Ⅰ４・業未・深・複１１</t>
  </si>
  <si>
    <t>予訪看Ⅰ４・業未・複１２</t>
  </si>
  <si>
    <t>予訪看Ⅰ４・業未・夜・複１２</t>
  </si>
  <si>
    <t>予訪看Ⅰ４・業未・深・複１２</t>
  </si>
  <si>
    <t>予訪看Ⅰ４・業未・複２１</t>
  </si>
  <si>
    <t>予訪看Ⅰ４・業未・夜・複２１</t>
  </si>
  <si>
    <t>予訪看Ⅰ４・業未・深・複２１</t>
  </si>
  <si>
    <t>予訪看Ⅰ４・業未・複２２</t>
  </si>
  <si>
    <t>予訪看Ⅰ４・業未・夜・複２２</t>
  </si>
  <si>
    <t>予訪看Ⅰ４・業未・深・複２２</t>
  </si>
  <si>
    <t>予訪看Ⅰ４・業未・長</t>
    <rPh sb="6" eb="8">
      <t>ギョウミ</t>
    </rPh>
    <phoneticPr fontId="3"/>
  </si>
  <si>
    <t>予訪看Ⅰ４・業未・夜・長</t>
  </si>
  <si>
    <t>予訪看Ⅰ４・業未・深・長</t>
  </si>
  <si>
    <t>予訪看Ⅰ４・業未・複１１・長</t>
  </si>
  <si>
    <t>予訪看Ⅰ４・業未・夜・複１１・長</t>
  </si>
  <si>
    <t>予訪看Ⅰ４・業未・深・複１１・長</t>
  </si>
  <si>
    <t>予訪看Ⅰ４・業未・複１２・長</t>
  </si>
  <si>
    <t>予訪看Ⅰ４・業未・夜・複１２・長</t>
  </si>
  <si>
    <t>予訪看Ⅰ４・業未・深・複１２・長</t>
  </si>
  <si>
    <t>予訪看Ⅰ４・業未・複２１・長</t>
  </si>
  <si>
    <t>予訪看Ⅰ４・業未・夜・複２１・長</t>
  </si>
  <si>
    <t>予訪看Ⅰ４・業未・深・複２１・長</t>
  </si>
  <si>
    <t>予訪看Ⅰ４・業未・複２２・長</t>
  </si>
  <si>
    <t>予訪看Ⅰ４・業未・夜・複２２・長</t>
  </si>
  <si>
    <t>予訪看Ⅰ４・業未・深・複２２・長</t>
  </si>
  <si>
    <t>予訪看Ⅰ４・虐防・業未</t>
  </si>
  <si>
    <t>予訪看Ⅰ４・虐防・業未・夜</t>
  </si>
  <si>
    <t>予訪看Ⅰ４・虐防・業未・深</t>
  </si>
  <si>
    <t>予訪看Ⅰ４・虐防・業未・複１１</t>
  </si>
  <si>
    <t>予訪看Ⅰ４・虐防・業未・夜・複１１</t>
  </si>
  <si>
    <t>予訪看Ⅰ４・虐防・業未・深・複１１</t>
  </si>
  <si>
    <t>予訪看Ⅰ４・虐防・業未・複１２</t>
  </si>
  <si>
    <t>予訪看Ⅰ４・虐防・業未・夜・複１２</t>
  </si>
  <si>
    <t>予訪看Ⅰ４・虐防・業未・深・複１２</t>
  </si>
  <si>
    <t>予訪看Ⅰ４・虐防・業未・複２１</t>
  </si>
  <si>
    <t>予訪看Ⅰ４・虐防・業未・夜・複２１</t>
  </si>
  <si>
    <t>予訪看Ⅰ４・虐防・業未・深・複２１</t>
  </si>
  <si>
    <t>予訪看Ⅰ４・虐防・業未・複２２</t>
  </si>
  <si>
    <t>予訪看Ⅰ４・虐防・業未・夜・複２２</t>
  </si>
  <si>
    <t>予訪看Ⅰ４・虐防・業未・深・複２２</t>
  </si>
  <si>
    <t>予訪看Ⅰ４・虐防・業未・長</t>
  </si>
  <si>
    <t>予訪看Ⅰ４・虐防・業未・夜・長</t>
  </si>
  <si>
    <t>予訪看Ⅰ４・虐防・業未・深・長</t>
  </si>
  <si>
    <t>予訪看Ⅰ４・虐防・業未・複１１・長</t>
  </si>
  <si>
    <t>予訪看Ⅰ４・虐防・業未・夜・複１１・長</t>
  </si>
  <si>
    <t>予訪看Ⅰ４・虐防・業未・深・複１１・長</t>
  </si>
  <si>
    <t>予訪看Ⅰ４・虐防・業未・複１２・長</t>
  </si>
  <si>
    <t>予訪看Ⅰ４・虐防・業未・夜・複１２・長</t>
  </si>
  <si>
    <t>予訪看Ⅰ４・虐防・業未・深・複１２・長</t>
  </si>
  <si>
    <t>予訪看Ⅰ４・虐防・業未・複２１・長</t>
  </si>
  <si>
    <t>予訪看Ⅰ４・虐防・業未・夜・複２１・長</t>
  </si>
  <si>
    <t>予訪看Ⅰ４・虐防・業未・深・複２１・長</t>
  </si>
  <si>
    <t>予訪看Ⅰ４・虐防・業未・複２２・長</t>
  </si>
  <si>
    <t>予訪看Ⅰ４・虐防・業未・夜・複２２・長</t>
  </si>
  <si>
    <t>予訪看Ⅰ４・虐防・業未・深・複２２・長</t>
  </si>
  <si>
    <t>予訪看Ⅰ４・准・業未</t>
  </si>
  <si>
    <t>予訪看Ⅰ４・准・業未・夜</t>
  </si>
  <si>
    <t>予訪看Ⅰ４・准・業未・深</t>
  </si>
  <si>
    <t>予訪看Ⅰ４・准・業未・複１１</t>
  </si>
  <si>
    <t>予訪看Ⅰ４・准・業未・夜・複１１</t>
  </si>
  <si>
    <t>予訪看Ⅰ４・准・業未・深・複１１</t>
  </si>
  <si>
    <t>予訪看Ⅰ４・准・業未・複１２</t>
  </si>
  <si>
    <t>予訪看Ⅰ４・准・業未・夜・複１２</t>
  </si>
  <si>
    <t>予訪看Ⅰ４・准・業未・深・複１２</t>
  </si>
  <si>
    <t>予訪看Ⅰ４・准・業未・複２１</t>
  </si>
  <si>
    <t>予訪看Ⅰ４・准・業未・夜・複２１</t>
  </si>
  <si>
    <t>予訪看Ⅰ４・准・業未・深・複２１</t>
  </si>
  <si>
    <t>予訪看Ⅰ４・准・業未・複２２</t>
  </si>
  <si>
    <t>予訪看Ⅰ４・准・業未・夜・複２２</t>
  </si>
  <si>
    <t>予訪看Ⅰ４・准・業未・深・複２２</t>
  </si>
  <si>
    <t>予訪看Ⅰ４・准・業未・長</t>
  </si>
  <si>
    <t>予訪看Ⅰ４・准・業未・夜・長</t>
  </si>
  <si>
    <t>予訪看Ⅰ４・准・業未・深・長</t>
  </si>
  <si>
    <t>予訪看Ⅰ４・准・業未・複１１・長</t>
  </si>
  <si>
    <t>予訪看Ⅰ４・准・業未・夜・複１１・長</t>
  </si>
  <si>
    <t>予訪看Ⅰ４・准・業未・深・複１１・長</t>
  </si>
  <si>
    <t>予訪看Ⅰ４・准・業未・複１２・長</t>
  </si>
  <si>
    <t>予訪看Ⅰ４・准・業未・夜・複１２・長</t>
  </si>
  <si>
    <t>予訪看Ⅰ４・准・業未・深・複１２・長</t>
  </si>
  <si>
    <t>予訪看Ⅰ４・准・業未・複２１・長</t>
  </si>
  <si>
    <t>予訪看Ⅰ４・准・業未・夜・複２１・長</t>
  </si>
  <si>
    <t>予訪看Ⅰ４・准・業未・深・複２１・長</t>
  </si>
  <si>
    <t>予訪看Ⅰ４・准・業未・複２２・長</t>
  </si>
  <si>
    <t>予訪看Ⅰ４・准・業未・夜・複２２・長</t>
  </si>
  <si>
    <t>予訪看Ⅰ４・准・業未・深・複２２・長</t>
  </si>
  <si>
    <t>予訪看Ⅰ４・准・虐防・業未</t>
  </si>
  <si>
    <t>予訪看Ⅰ４・准・虐防・業未・夜</t>
  </si>
  <si>
    <t>予訪看Ⅰ４・准・虐防・業未・深</t>
  </si>
  <si>
    <t>予訪看Ⅰ４・准・虐防・業未・複１１</t>
  </si>
  <si>
    <t>予訪看Ⅰ４・准・虐防・業未・夜・複１１</t>
  </si>
  <si>
    <t>予訪看Ⅰ４・准・虐防・業未・深・複１１</t>
  </si>
  <si>
    <t>予訪看Ⅰ４・准・虐防・業未・複１２</t>
  </si>
  <si>
    <t>予訪看Ⅰ４・准・虐防・業未・夜・複１２</t>
  </si>
  <si>
    <t>予訪看Ⅰ４・准・虐防・業未・深・複１２</t>
  </si>
  <si>
    <t>予訪看Ⅰ４・准・虐防・業未・複２１</t>
  </si>
  <si>
    <t>予訪看Ⅰ４・准・虐防・業未・夜・複２１</t>
  </si>
  <si>
    <t>予訪看Ⅰ４・准・虐防・業未・深・複２１</t>
  </si>
  <si>
    <t>予訪看Ⅰ４・准・虐防・業未・複２２</t>
  </si>
  <si>
    <t>予訪看Ⅰ４・准・虐防・業未・夜・複２２</t>
  </si>
  <si>
    <t>予訪看Ⅰ４・准・虐防・業未・深・複２２</t>
  </si>
  <si>
    <t>予訪看Ⅰ４・准・虐防・業未・長</t>
  </si>
  <si>
    <t>予訪看Ⅰ４・准・虐防・業未・夜・長</t>
  </si>
  <si>
    <t>予訪看Ⅰ４・准・虐防・業未・深・長</t>
  </si>
  <si>
    <t>予訪看Ⅰ４・准・虐防・業未・複１１・長</t>
  </si>
  <si>
    <t>予訪看Ⅰ４・准・虐防・業未・夜・複１１・長</t>
  </si>
  <si>
    <t>予訪看Ⅰ４・准・虐防・業未・深・複１１・長</t>
  </si>
  <si>
    <t>予訪看Ⅰ４・准・虐防・業未・複１２・長</t>
  </si>
  <si>
    <t>予訪看Ⅰ４・准・虐防・業未・夜・複１２・長</t>
  </si>
  <si>
    <t>予訪看Ⅰ４・准・虐防・業未・深・複１２・長</t>
  </si>
  <si>
    <t>予訪看Ⅰ４・准・虐防・業未・複２１・長</t>
  </si>
  <si>
    <t>予訪看Ⅰ４・准・虐防・業未・夜・複２１・長</t>
  </si>
  <si>
    <t>予訪看Ⅰ４・准・虐防・業未・深・複２１・長</t>
  </si>
  <si>
    <t>予訪看Ⅰ４・准・虐防・業未・複２２・長</t>
  </si>
  <si>
    <t>予訪看Ⅰ４・准・虐防・業未・夜・複２２・長</t>
  </si>
  <si>
    <t>予訪看Ⅰ４・准・虐防・業未・深・複２２・長</t>
  </si>
  <si>
    <t>予訪看Ⅰ５・業未</t>
    <rPh sb="6" eb="8">
      <t>ギョウミ</t>
    </rPh>
    <phoneticPr fontId="3"/>
  </si>
  <si>
    <t>予訪看Ⅰ５・業未・夜</t>
  </si>
  <si>
    <t>予訪看Ⅰ５・業未・深</t>
  </si>
  <si>
    <t>予訪看Ⅰ５・業未・複１１</t>
  </si>
  <si>
    <t>予訪看Ⅰ５・業未・夜・複１１</t>
  </si>
  <si>
    <t>予訪看Ⅰ５・業未・深・複１１</t>
  </si>
  <si>
    <t>予訪看Ⅰ５・業未・複１２</t>
  </si>
  <si>
    <t>予訪看Ⅰ５・業未・夜・複１２</t>
  </si>
  <si>
    <t>予訪看Ⅰ５・業未・深・複１２</t>
  </si>
  <si>
    <t>予訪看Ⅰ５・業未・複２１</t>
  </si>
  <si>
    <t>予訪看Ⅰ５・業未・夜・複２１</t>
  </si>
  <si>
    <t>予訪看Ⅰ５・業未・深・複２１</t>
  </si>
  <si>
    <t>予訪看Ⅰ５・業未・複２２</t>
  </si>
  <si>
    <t>予訪看Ⅰ５・業未・夜・複２２</t>
  </si>
  <si>
    <t>予訪看Ⅰ５・業未・深・複２２</t>
  </si>
  <si>
    <t>予訪看Ⅰ５・虐防・業未</t>
  </si>
  <si>
    <t>予訪看Ⅰ５・虐防・業未・夜</t>
  </si>
  <si>
    <t>予訪看Ⅰ５・虐防・業未・深</t>
  </si>
  <si>
    <t>予訪看Ⅰ５・虐防・業未・複１１</t>
  </si>
  <si>
    <t>予訪看Ⅰ５・虐防・業未・夜・複１１</t>
  </si>
  <si>
    <t>予訪看Ⅰ５・虐防・業未・深・複１１</t>
  </si>
  <si>
    <t>予訪看Ⅰ５・虐防・業未・複１２</t>
  </si>
  <si>
    <t>予訪看Ⅰ５・虐防・業未・夜・複１２</t>
  </si>
  <si>
    <t>予訪看Ⅰ５・虐防・業未・深・複１２</t>
  </si>
  <si>
    <t>予訪看Ⅰ５・虐防・業未・複２１</t>
  </si>
  <si>
    <t>予訪看Ⅰ５・虐防・業未・夜・複２１</t>
  </si>
  <si>
    <t>予訪看Ⅰ５・虐防・業未・深・複２１</t>
  </si>
  <si>
    <t>予訪看Ⅰ５・虐防・業未・複２２</t>
  </si>
  <si>
    <t>予訪看Ⅰ５・虐防・業未・夜・複２２</t>
  </si>
  <si>
    <t>予訪看Ⅰ５・虐防・業未・深・複２２</t>
  </si>
  <si>
    <t>予訪看Ⅰ５・２超・業未</t>
    <rPh sb="9" eb="11">
      <t>ギョウミ</t>
    </rPh>
    <phoneticPr fontId="3"/>
  </si>
  <si>
    <t>予訪看Ⅰ５・２超・業未・夜</t>
  </si>
  <si>
    <t>予訪看Ⅰ５・２超・業未・深</t>
  </si>
  <si>
    <t>予訪看Ⅰ５・２超・業未・複１１</t>
  </si>
  <si>
    <t>予訪看Ⅰ５・２超・業未・夜・複１１</t>
  </si>
  <si>
    <t>予訪看Ⅰ５・２超・業未・深・複１１</t>
  </si>
  <si>
    <t>予訪看Ⅰ５・２超・業未・複１２</t>
  </si>
  <si>
    <t>予訪看Ⅰ５・２超・業未・夜・複１２</t>
  </si>
  <si>
    <t>予訪看Ⅰ５・２超・業未・深・複１２</t>
  </si>
  <si>
    <t>予訪看Ⅰ５・２超・業未・複２１</t>
  </si>
  <si>
    <t>予訪看Ⅰ５・２超・業未・夜・複２１</t>
  </si>
  <si>
    <t>予訪看Ⅰ５・２超・業未・深・複２１</t>
  </si>
  <si>
    <t>予訪看Ⅰ５・２超・業未・複２２</t>
  </si>
  <si>
    <t>予訪看Ⅰ５・２超・業未・夜・複２２</t>
  </si>
  <si>
    <t>予訪看Ⅰ５・２超・業未・深・複２２</t>
  </si>
  <si>
    <t>予訪看Ⅰ５・２超・虐防・業未</t>
  </si>
  <si>
    <t>予訪看Ⅰ５・２超・虐防・業未・夜</t>
  </si>
  <si>
    <t>予訪看Ⅰ５・２超・虐防・業未・深</t>
  </si>
  <si>
    <t>予訪看Ⅰ５・２超・虐防・業未・複１１</t>
  </si>
  <si>
    <t>予訪看Ⅰ５・２超・虐防・業未・夜・複１１</t>
  </si>
  <si>
    <t>予訪看Ⅰ５・２超・虐防・業未・深・複１１</t>
  </si>
  <si>
    <t>予訪看Ⅰ５・２超・虐防・業未・複１２</t>
  </si>
  <si>
    <t>予訪看Ⅰ５・２超・虐防・業未・夜・複１２</t>
  </si>
  <si>
    <t>予訪看Ⅰ５・２超・虐防・業未・深・複１２</t>
  </si>
  <si>
    <t>予訪看Ⅰ５・２超・虐防・業未・複２１</t>
  </si>
  <si>
    <t>予訪看Ⅰ５・２超・虐防・業未・夜・複２１</t>
  </si>
  <si>
    <t>予訪看Ⅰ５・２超・虐防・業未・深・複２１</t>
  </si>
  <si>
    <t>予訪看Ⅰ５・２超・虐防・業未・複２２</t>
  </si>
  <si>
    <t>予訪看Ⅰ５・２超・虐防・業未・夜・複２２</t>
  </si>
  <si>
    <t>予訪看Ⅰ５・２超・虐防・業未・深・複２２</t>
  </si>
  <si>
    <t>予訪看Ⅱ１・業未</t>
    <rPh sb="6" eb="8">
      <t>ギョウミ</t>
    </rPh>
    <phoneticPr fontId="3"/>
  </si>
  <si>
    <t>予訪看Ⅱ１・業未・夜</t>
  </si>
  <si>
    <t>予訪看Ⅱ１・業未・深</t>
  </si>
  <si>
    <t>予訪看Ⅱ１・業未・複１１</t>
  </si>
  <si>
    <t>予訪看Ⅱ１・業未・夜・複１１</t>
  </si>
  <si>
    <t>予訪看Ⅱ１・業未・深・複１１</t>
  </si>
  <si>
    <t>予訪看Ⅱ１・業未・複２１</t>
  </si>
  <si>
    <t>予訪看Ⅱ１・業未・夜・複２１</t>
  </si>
  <si>
    <t>予訪看Ⅱ１・業未・深・複２１</t>
  </si>
  <si>
    <t>予訪看Ⅱ１・虐防・業未</t>
    <rPh sb="9" eb="11">
      <t>ギョウミ</t>
    </rPh>
    <phoneticPr fontId="3"/>
  </si>
  <si>
    <t>予訪看Ⅱ１・虐防・業未・夜</t>
  </si>
  <si>
    <t>予訪看Ⅱ１・虐防・業未・深</t>
  </si>
  <si>
    <t>予訪看Ⅱ１・虐防・業未・複１１</t>
  </si>
  <si>
    <t>予訪看Ⅱ１・虐防・業未・夜・複１１</t>
  </si>
  <si>
    <t>予訪看Ⅱ１・虐防・業未・深・複１１</t>
  </si>
  <si>
    <t>予訪看Ⅱ１・虐防・業未・複２１</t>
  </si>
  <si>
    <t>予訪看Ⅱ１・虐防・業未・夜・複２１</t>
  </si>
  <si>
    <t>予訪看Ⅱ１・虐防・業未・深・複２１</t>
  </si>
  <si>
    <t>予訪看Ⅱ１・准・業未</t>
    <rPh sb="8" eb="10">
      <t>ギョウミ</t>
    </rPh>
    <phoneticPr fontId="3"/>
  </si>
  <si>
    <t>予訪看Ⅱ１・准・業未・夜</t>
  </si>
  <si>
    <t>予訪看Ⅱ１・准・業未・深</t>
  </si>
  <si>
    <t>予訪看Ⅱ１・准・業未・複１１</t>
  </si>
  <si>
    <t>予訪看Ⅱ１・准・業未・夜・複１１</t>
  </si>
  <si>
    <t>予訪看Ⅱ１・准・業未・深・複１１</t>
  </si>
  <si>
    <t>予訪看Ⅱ１・准・業未・複２１</t>
  </si>
  <si>
    <t>予訪看Ⅱ１・准・業未・夜・複２１</t>
  </si>
  <si>
    <t>予訪看Ⅱ１・准・業未・深・複２１</t>
  </si>
  <si>
    <t>予訪看Ⅱ１・准・虐防・業未</t>
    <rPh sb="11" eb="13">
      <t>ギョウミ</t>
    </rPh>
    <phoneticPr fontId="3"/>
  </si>
  <si>
    <t>予訪看Ⅱ１・准・虐防・業未・夜</t>
  </si>
  <si>
    <t>予訪看Ⅱ１・准・虐防・業未・深</t>
  </si>
  <si>
    <t>予訪看Ⅱ１・准・虐防・業未・複１１</t>
  </si>
  <si>
    <t>予訪看Ⅱ１・准・虐防・業未・夜・複１１</t>
  </si>
  <si>
    <t>予訪看Ⅱ１・准・虐防・業未・深・複１１</t>
  </si>
  <si>
    <t>予訪看Ⅱ１・准・虐防・業未・複２１</t>
  </si>
  <si>
    <t>予訪看Ⅱ１・准・虐防・業未・夜・複２１</t>
  </si>
  <si>
    <t>予訪看Ⅱ１・准・虐防・業未・深・複２１</t>
  </si>
  <si>
    <t>予訪看Ⅱ２・業未</t>
    <rPh sb="6" eb="8">
      <t>ギョウミ</t>
    </rPh>
    <phoneticPr fontId="3"/>
  </si>
  <si>
    <t>予訪看Ⅱ２・業未・夜</t>
  </si>
  <si>
    <t>予訪看Ⅱ２・業未・深</t>
  </si>
  <si>
    <t>予訪看Ⅱ２・業未・複１１</t>
  </si>
  <si>
    <t>予訪看Ⅱ２・業未・夜・複１１</t>
  </si>
  <si>
    <t>予訪看Ⅱ２・業未・深・複１１</t>
  </si>
  <si>
    <t>予訪看Ⅱ２・業未・複２１</t>
  </si>
  <si>
    <t>予訪看Ⅱ２・業未・夜・複２１</t>
  </si>
  <si>
    <t>予訪看Ⅱ２・業未・深・複２１</t>
  </si>
  <si>
    <t>予訪看Ⅱ２・虐防・業未</t>
    <rPh sb="9" eb="11">
      <t>ギョウミ</t>
    </rPh>
    <phoneticPr fontId="3"/>
  </si>
  <si>
    <t>予訪看Ⅱ２・虐防・業未・夜</t>
  </si>
  <si>
    <t>予訪看Ⅱ２・虐防・業未・深</t>
  </si>
  <si>
    <t>予訪看Ⅱ２・虐防・業未・複１１</t>
  </si>
  <si>
    <t>予訪看Ⅱ２・虐防・業未・夜・複１１</t>
  </si>
  <si>
    <t>予訪看Ⅱ２・虐防・業未・深・複１１</t>
  </si>
  <si>
    <t>予訪看Ⅱ２・虐防・業未・複２１</t>
  </si>
  <si>
    <t>予訪看Ⅱ２・虐防・業未・夜・複２１</t>
  </si>
  <si>
    <t>予訪看Ⅱ２・虐防・業未・深・複２１</t>
  </si>
  <si>
    <t>予訪看Ⅱ２・准・業未</t>
    <rPh sb="8" eb="10">
      <t>ギョウミ</t>
    </rPh>
    <phoneticPr fontId="3"/>
  </si>
  <si>
    <t>予訪看Ⅱ２・准・業未・夜</t>
  </si>
  <si>
    <t>予訪看Ⅱ２・准・業未・深</t>
  </si>
  <si>
    <t>予訪看Ⅱ２・准・業未・複１１</t>
  </si>
  <si>
    <t>予訪看Ⅱ２・准・業未・夜・複１１</t>
  </si>
  <si>
    <t>予訪看Ⅱ２・准・業未・深・複１１</t>
  </si>
  <si>
    <t>予訪看Ⅱ２・准・業未・複２１</t>
  </si>
  <si>
    <t>予訪看Ⅱ２・准・業未・夜・複２１</t>
  </si>
  <si>
    <t>予訪看Ⅱ２・准・業未・深・複２１</t>
  </si>
  <si>
    <t>予訪看Ⅱ２・准・虐防・業未</t>
    <rPh sb="11" eb="13">
      <t>ギョウミ</t>
    </rPh>
    <phoneticPr fontId="3"/>
  </si>
  <si>
    <t>予訪看Ⅱ２・准・虐防・業未・夜</t>
  </si>
  <si>
    <t>予訪看Ⅱ２・准・虐防・業未・深</t>
  </si>
  <si>
    <t>予訪看Ⅱ２・准・虐防・業未・複１１</t>
  </si>
  <si>
    <t>予訪看Ⅱ２・准・虐防・業未・夜・複１１</t>
  </si>
  <si>
    <t>予訪看Ⅱ２・准・虐防・業未・深・複１１</t>
  </si>
  <si>
    <t>予訪看Ⅱ２・准・虐防・業未・複２１</t>
  </si>
  <si>
    <t>予訪看Ⅱ２・准・虐防・業未・夜・複２１</t>
  </si>
  <si>
    <t>予訪看Ⅱ２・准・虐防・業未・深・複２１</t>
  </si>
  <si>
    <t>予訪看Ⅱ３・業未</t>
    <rPh sb="6" eb="8">
      <t>ギョウミ</t>
    </rPh>
    <phoneticPr fontId="3"/>
  </si>
  <si>
    <t>予訪看Ⅱ３・業未・夜</t>
  </si>
  <si>
    <t>予訪看Ⅱ３・業未・深</t>
  </si>
  <si>
    <t>予訪看Ⅱ３・業未・複１１</t>
  </si>
  <si>
    <t>予訪看Ⅱ３・業未・夜・複１１</t>
  </si>
  <si>
    <t>予訪看Ⅱ３・業未・深・複１１</t>
  </si>
  <si>
    <t>予訪看Ⅱ３・業未・複１２</t>
  </si>
  <si>
    <t>予訪看Ⅱ３・業未・夜・複１２</t>
  </si>
  <si>
    <t>予訪看Ⅱ３・業未・深・複１２</t>
  </si>
  <si>
    <t>予訪看Ⅱ３・業未・複２１</t>
  </si>
  <si>
    <t>予訪看Ⅱ３・業未・夜・複２１</t>
  </si>
  <si>
    <t>予訪看Ⅱ３・業未・深・複２１</t>
  </si>
  <si>
    <t>予訪看Ⅱ３・業未・複２２</t>
  </si>
  <si>
    <t>予訪看Ⅱ３・業未・夜・複２２</t>
  </si>
  <si>
    <t>予訪看Ⅱ３・業未・深・複２２</t>
  </si>
  <si>
    <t>予訪看Ⅱ３・虐防・業未</t>
  </si>
  <si>
    <t>予訪看Ⅱ３・虐防・業未・夜</t>
  </si>
  <si>
    <t>予訪看Ⅱ３・虐防・業未・深</t>
  </si>
  <si>
    <t>予訪看Ⅱ３・虐防・業未・複１１</t>
  </si>
  <si>
    <t>予訪看Ⅱ３・虐防・業未・夜・複１１</t>
  </si>
  <si>
    <t>予訪看Ⅱ３・虐防・業未・深・複１１</t>
  </si>
  <si>
    <t>予訪看Ⅱ３・虐防・業未・複１２</t>
  </si>
  <si>
    <t>予訪看Ⅱ３・虐防・業未・夜・複１２</t>
  </si>
  <si>
    <t>予訪看Ⅱ３・虐防・業未・深・複１２</t>
  </si>
  <si>
    <t>予訪看Ⅱ３・虐防・業未・複２１</t>
  </si>
  <si>
    <t>予訪看Ⅱ３・虐防・業未・夜・複２１</t>
  </si>
  <si>
    <t>予訪看Ⅱ３・虐防・業未・深・複２１</t>
  </si>
  <si>
    <t>予訪看Ⅱ３・虐防・業未・複２２</t>
  </si>
  <si>
    <t>予訪看Ⅱ３・虐防・業未・夜・複２２</t>
  </si>
  <si>
    <t>予訪看Ⅱ３・虐防・業未・深・複２２</t>
  </si>
  <si>
    <t>予訪看Ⅱ３・准・業未</t>
    <rPh sb="8" eb="10">
      <t>ギョウミ</t>
    </rPh>
    <phoneticPr fontId="3"/>
  </si>
  <si>
    <t>予訪看Ⅱ３・准・業未・夜</t>
  </si>
  <si>
    <t>予訪看Ⅱ３・准・業未・深</t>
  </si>
  <si>
    <t>予訪看Ⅱ３・准・業未・複１１</t>
  </si>
  <si>
    <t>予訪看Ⅱ３・准・業未・夜・複１１</t>
  </si>
  <si>
    <t>予訪看Ⅱ３・准・業未・深・複１１</t>
  </si>
  <si>
    <t>予訪看Ⅱ３・准・業未・複１２</t>
  </si>
  <si>
    <t>予訪看Ⅱ３・准・業未・夜・複１２</t>
  </si>
  <si>
    <t>予訪看Ⅱ３・准・業未・深・複１２</t>
  </si>
  <si>
    <t>予訪看Ⅱ３・准・業未・複２１</t>
  </si>
  <si>
    <t>予訪看Ⅱ３・准・業未・夜・複２１</t>
  </si>
  <si>
    <t>予訪看Ⅱ３・准・業未・深・複２１</t>
  </si>
  <si>
    <t>予訪看Ⅱ３・准・業未・複２２</t>
  </si>
  <si>
    <t>予訪看Ⅱ３・准・業未・夜・複２２</t>
  </si>
  <si>
    <t>予訪看Ⅱ３・准・業未・深・複２２</t>
  </si>
  <si>
    <t>予訪看Ⅱ３・准・虐防・業未</t>
  </si>
  <si>
    <t>予訪看Ⅱ３・准・虐防・業未・夜</t>
  </si>
  <si>
    <t>予訪看Ⅱ３・准・虐防・業未・深</t>
  </si>
  <si>
    <t>予訪看Ⅱ３・准・虐防・業未・複１１</t>
  </si>
  <si>
    <t>予訪看Ⅱ３・准・虐防・業未・夜・複１１</t>
  </si>
  <si>
    <t>予訪看Ⅱ３・准・虐防・業未・深・複１１</t>
  </si>
  <si>
    <t>予訪看Ⅱ３・准・虐防・業未・複１２</t>
  </si>
  <si>
    <t>予訪看Ⅱ３・准・虐防・業未・夜・複１２</t>
  </si>
  <si>
    <t>予訪看Ⅱ３・准・虐防・業未・深・複１２</t>
  </si>
  <si>
    <t>予訪看Ⅱ３・准・虐防・業未・複２１</t>
  </si>
  <si>
    <t>予訪看Ⅱ３・准・虐防・業未・夜・複２１</t>
  </si>
  <si>
    <t>予訪看Ⅱ３・准・虐防・業未・深・複２１</t>
  </si>
  <si>
    <t>予訪看Ⅱ３・准・虐防・業未・複２２</t>
  </si>
  <si>
    <t>予訪看Ⅱ３・准・虐防・業未・夜・複２２</t>
  </si>
  <si>
    <t>予訪看Ⅱ３・准・虐防・業未・深・複２２</t>
  </si>
  <si>
    <t>予訪看Ⅱ４・業未</t>
    <rPh sb="6" eb="8">
      <t>ギョウミ</t>
    </rPh>
    <phoneticPr fontId="3"/>
  </si>
  <si>
    <t>予訪看Ⅱ４・業未・夜</t>
  </si>
  <si>
    <t>予訪看Ⅱ４・業未・深</t>
  </si>
  <si>
    <t>予訪看Ⅱ４・業未・複１１</t>
  </si>
  <si>
    <t>予訪看Ⅱ４・業未・夜・複１１</t>
  </si>
  <si>
    <t>予訪看Ⅱ４・業未・深・複１１</t>
  </si>
  <si>
    <t>予訪看Ⅱ４・業未・複１２</t>
  </si>
  <si>
    <t>予訪看Ⅱ４・業未・夜・複１２</t>
  </si>
  <si>
    <t>予訪看Ⅱ４・業未・深・複１２</t>
  </si>
  <si>
    <t>予訪看Ⅱ４・業未・複２１</t>
  </si>
  <si>
    <t>予訪看Ⅱ４・業未・夜・複２１</t>
  </si>
  <si>
    <t>予訪看Ⅱ４・業未・深・複２１</t>
  </si>
  <si>
    <t>予訪看Ⅱ４・業未・複２２</t>
  </si>
  <si>
    <t>予訪看Ⅱ４・業未・夜・複２２</t>
  </si>
  <si>
    <t>予訪看Ⅱ４・業未・深・複２２</t>
  </si>
  <si>
    <t>予訪看Ⅱ４・業未・長</t>
    <rPh sb="6" eb="8">
      <t>ギョウミ</t>
    </rPh>
    <phoneticPr fontId="3"/>
  </si>
  <si>
    <t>予訪看Ⅱ４・業未・夜・長</t>
  </si>
  <si>
    <t>予訪看Ⅱ４・業未・深・長</t>
  </si>
  <si>
    <t>予訪看Ⅱ４・業未・複１１・長</t>
  </si>
  <si>
    <t>予訪看Ⅱ４・業未・夜・複１１・長</t>
  </si>
  <si>
    <t>予訪看Ⅱ４・業未・深・複１１・長</t>
  </si>
  <si>
    <t>予訪看Ⅱ４・業未・複１２・長</t>
  </si>
  <si>
    <t>予訪看Ⅱ４・業未・夜・複１２・長</t>
  </si>
  <si>
    <t>予訪看Ⅱ４・業未・深・複１２・長</t>
  </si>
  <si>
    <t>予訪看Ⅱ４・業未・複２１・長</t>
  </si>
  <si>
    <t>予訪看Ⅱ４・業未・夜・複２１・長</t>
  </si>
  <si>
    <t>予訪看Ⅱ４・業未・深・複２１・長</t>
  </si>
  <si>
    <t>予訪看Ⅱ４・業未・複２２・長</t>
  </si>
  <si>
    <t>予訪看Ⅱ４・業未・夜・複２２・長</t>
  </si>
  <si>
    <t>予訪看Ⅱ４・業未・深・複２２・長</t>
  </si>
  <si>
    <t>予訪看Ⅱ４・虐防・業未</t>
  </si>
  <si>
    <t>予訪看Ⅱ４・虐防・業未・夜</t>
  </si>
  <si>
    <t>予訪看Ⅱ４・虐防・業未・深</t>
  </si>
  <si>
    <t>予訪看Ⅱ４・虐防・業未・複１１</t>
  </si>
  <si>
    <t>予訪看Ⅱ４・虐防・業未・夜・複１１</t>
  </si>
  <si>
    <t>予訪看Ⅱ４・虐防・業未・深・複１１</t>
  </si>
  <si>
    <t>予訪看Ⅱ４・虐防・業未・複１２</t>
  </si>
  <si>
    <t>予訪看Ⅱ４・虐防・業未・夜・複１２</t>
  </si>
  <si>
    <t>予訪看Ⅱ４・虐防・業未・深・複１２</t>
  </si>
  <si>
    <t>予訪看Ⅱ４・虐防・業未・複２１</t>
  </si>
  <si>
    <t>予訪看Ⅱ４・虐防・業未・夜・複２１</t>
  </si>
  <si>
    <t>予訪看Ⅱ４・虐防・業未・深・複２１</t>
  </si>
  <si>
    <t>予訪看Ⅱ４・虐防・業未・複２２</t>
  </si>
  <si>
    <t>予訪看Ⅱ４・虐防・業未・夜・複２２</t>
  </si>
  <si>
    <t>予訪看Ⅱ４・虐防・業未・深・複２２</t>
  </si>
  <si>
    <t>予訪看Ⅱ４・虐防・業未・長</t>
  </si>
  <si>
    <t>予訪看Ⅱ４・虐防・業未・夜・長</t>
  </si>
  <si>
    <t>予訪看Ⅱ４・虐防・業未・深・長</t>
  </si>
  <si>
    <t>予訪看Ⅱ４・虐防・業未・複１１・長</t>
  </si>
  <si>
    <t>予訪看Ⅱ４・虐防・業未・夜・複１１・長</t>
  </si>
  <si>
    <t>予訪看Ⅱ４・虐防・業未・深・複１１・長</t>
  </si>
  <si>
    <t>予訪看Ⅱ４・虐防・業未・複１２・長</t>
  </si>
  <si>
    <t>予訪看Ⅱ４・虐防・業未・夜・複１２・長</t>
  </si>
  <si>
    <t>予訪看Ⅱ４・虐防・業未・深・複１２・長</t>
  </si>
  <si>
    <t>予訪看Ⅱ４・虐防・業未・複２１・長</t>
  </si>
  <si>
    <t>予訪看Ⅱ４・虐防・業未・夜・複２１・長</t>
  </si>
  <si>
    <t>予訪看Ⅱ４・虐防・業未・深・複２１・長</t>
  </si>
  <si>
    <t>予訪看Ⅱ４・虐防・業未・複２２・長</t>
  </si>
  <si>
    <t>予訪看Ⅱ４・虐防・業未・夜・複２２・長</t>
  </si>
  <si>
    <t>予訪看Ⅱ４・虐防・業未・深・複２２・長</t>
  </si>
  <si>
    <t>予訪看Ⅱ４・准・業未</t>
  </si>
  <si>
    <t>予訪看Ⅱ４・准・業未・夜</t>
  </si>
  <si>
    <t>予訪看Ⅱ４・准・業未・深</t>
  </si>
  <si>
    <t>予訪看Ⅱ４・准・業未・複１１</t>
  </si>
  <si>
    <t>予訪看Ⅱ４・准・業未・夜・複１１</t>
  </si>
  <si>
    <t>予訪看Ⅱ４・准・業未・深・複１１</t>
  </si>
  <si>
    <t>予訪看Ⅱ４・准・業未・複１２</t>
  </si>
  <si>
    <t>予訪看Ⅱ４・准・業未・夜・複１２</t>
  </si>
  <si>
    <t>予訪看Ⅱ４・准・業未・深・複１２</t>
  </si>
  <si>
    <t>予訪看Ⅱ４・准・業未・複２１</t>
  </si>
  <si>
    <t>予訪看Ⅱ４・准・業未・夜・複２１</t>
  </si>
  <si>
    <t>予訪看Ⅱ４・准・業未・深・複２１</t>
  </si>
  <si>
    <t>予訪看Ⅱ４・准・業未・複２２</t>
  </si>
  <si>
    <t>予訪看Ⅱ４・准・業未・夜・複２２</t>
  </si>
  <si>
    <t>予訪看Ⅱ４・准・業未・深・複２２</t>
  </si>
  <si>
    <t>予訪看Ⅱ４・准・業未・長</t>
  </si>
  <si>
    <t>予訪看Ⅱ４・准・業未・夜・長</t>
  </si>
  <si>
    <t>予訪看Ⅱ４・准・業未・深・長</t>
  </si>
  <si>
    <t>予訪看Ⅱ４・准・業未・複１１・長</t>
  </si>
  <si>
    <t>予訪看Ⅱ４・准・業未・夜・複１１・長</t>
  </si>
  <si>
    <t>予訪看Ⅱ４・准・業未・深・複１１・長</t>
  </si>
  <si>
    <t>予訪看Ⅱ４・准・業未・複１２・長</t>
  </si>
  <si>
    <t>予訪看Ⅱ４・准・業未・夜・複１２・長</t>
  </si>
  <si>
    <t>予訪看Ⅱ４・准・業未・深・複１２・長</t>
  </si>
  <si>
    <t>予訪看Ⅱ４・准・業未・複２１・長</t>
  </si>
  <si>
    <t>予訪看Ⅱ４・准・業未・夜・複２１・長</t>
  </si>
  <si>
    <t>予訪看Ⅱ４・准・業未・深・複２１・長</t>
  </si>
  <si>
    <t>予訪看Ⅱ４・准・業未・複２２・長</t>
  </si>
  <si>
    <t>予訪看Ⅱ４・准・業未・夜・複２２・長</t>
  </si>
  <si>
    <t>予訪看Ⅱ４・准・業未・深・複２２・長</t>
  </si>
  <si>
    <t>予訪看Ⅱ４・准・虐防・業未</t>
  </si>
  <si>
    <t>予訪看Ⅱ４・准・虐防・業未・夜</t>
  </si>
  <si>
    <t>予訪看Ⅱ４・准・虐防・業未・深</t>
  </si>
  <si>
    <t>予訪看Ⅱ４・准・虐防・業未・複１１</t>
  </si>
  <si>
    <t>予訪看Ⅱ４・准・虐防・業未・夜・複１１</t>
  </si>
  <si>
    <t>予訪看Ⅱ４・准・虐防・業未・深・複１１</t>
  </si>
  <si>
    <t>予訪看Ⅱ４・准・虐防・業未・複１２</t>
  </si>
  <si>
    <t>予訪看Ⅱ４・准・虐防・業未・夜・複１２</t>
  </si>
  <si>
    <t>予訪看Ⅱ４・准・虐防・業未・深・複１２</t>
  </si>
  <si>
    <t>予訪看Ⅱ４・准・虐防・業未・複２１</t>
  </si>
  <si>
    <t>予訪看Ⅱ４・准・虐防・業未・夜・複２１</t>
  </si>
  <si>
    <t>予訪看Ⅱ４・准・虐防・業未・深・複２１</t>
  </si>
  <si>
    <t>予訪看Ⅱ４・准・虐防・業未・複２２</t>
  </si>
  <si>
    <t>予訪看Ⅱ４・准・虐防・業未・夜・複２２</t>
  </si>
  <si>
    <t>予訪看Ⅱ４・准・虐防・業未・深・複２２</t>
  </si>
  <si>
    <t>予訪看Ⅱ４・准・虐防・業未・長</t>
  </si>
  <si>
    <t>予訪看Ⅱ４・准・虐防・業未・夜・長</t>
  </si>
  <si>
    <t>予訪看Ⅱ４・准・虐防・業未・深・長</t>
  </si>
  <si>
    <t>予訪看Ⅱ４・准・虐防・業未・複１１・長</t>
  </si>
  <si>
    <t>予訪看Ⅱ４・准・虐防・業未・夜・複１１・長</t>
  </si>
  <si>
    <t>予訪看Ⅱ４・准・虐防・業未・深・複１１・長</t>
  </si>
  <si>
    <t>予訪看Ⅱ４・准・虐防・業未・複１２・長</t>
  </si>
  <si>
    <t>予訪看Ⅱ４・准・虐防・業未・夜・複１２・長</t>
  </si>
  <si>
    <t>予訪看Ⅱ４・准・虐防・業未・深・複１２・長</t>
  </si>
  <si>
    <t>予訪看Ⅱ４・准・虐防・業未・複２１・長</t>
  </si>
  <si>
    <t>予訪看Ⅱ４・准・虐防・業未・夜・複２１・長</t>
  </si>
  <si>
    <t>予訪看Ⅱ４・准・虐防・業未・深・複２１・長</t>
  </si>
  <si>
    <t>予訪看Ⅱ４・准・虐防・業未・複２２・長</t>
  </si>
  <si>
    <t>予訪看Ⅱ４・准・虐防・業未・夜・複２２・長</t>
  </si>
  <si>
    <t>予訪看Ⅱ４・准・虐防・業未・深・複２２・長</t>
  </si>
  <si>
    <t>予防訪問リハ業務継続計画未策定減算１</t>
    <rPh sb="0" eb="2">
      <t>ヨボウ</t>
    </rPh>
    <rPh sb="2" eb="4">
      <t>ホウモン</t>
    </rPh>
    <phoneticPr fontId="3"/>
  </si>
  <si>
    <t>予防訪問リハ業務継続計画未策定減算２</t>
    <rPh sb="0" eb="2">
      <t>ヨボウ</t>
    </rPh>
    <rPh sb="2" eb="4">
      <t>ホウモン</t>
    </rPh>
    <phoneticPr fontId="3"/>
  </si>
  <si>
    <t>予防訪問リハ業務継続計画未策定減算３</t>
    <rPh sb="0" eb="2">
      <t>ヨボウ</t>
    </rPh>
    <rPh sb="2" eb="4">
      <t>ホウモン</t>
    </rPh>
    <phoneticPr fontId="3"/>
  </si>
  <si>
    <t>予短期生活身体拘束廃止未実施減算単独Ⅰ１</t>
    <rPh sb="0" eb="1">
      <t>ヨ</t>
    </rPh>
    <rPh sb="1" eb="5">
      <t>タンキセイカツ</t>
    </rPh>
    <rPh sb="16" eb="18">
      <t>タンドク</t>
    </rPh>
    <phoneticPr fontId="3"/>
  </si>
  <si>
    <t>予短期生活身体拘束廃止未実施減算単独Ⅰ２</t>
    <rPh sb="1" eb="5">
      <t>タンキセイカツ</t>
    </rPh>
    <rPh sb="16" eb="18">
      <t>タンドク</t>
    </rPh>
    <phoneticPr fontId="3"/>
  </si>
  <si>
    <t>予短期生活身体拘束廃止未実施減算単独Ⅱ１</t>
    <rPh sb="1" eb="5">
      <t>タンキセイカツ</t>
    </rPh>
    <rPh sb="16" eb="18">
      <t>タンドク</t>
    </rPh>
    <phoneticPr fontId="3"/>
  </si>
  <si>
    <t>予短期生活身体拘束廃止未実施減算単独Ⅱ２</t>
    <rPh sb="1" eb="5">
      <t>タンキセイカツ</t>
    </rPh>
    <rPh sb="16" eb="18">
      <t>タンドク</t>
    </rPh>
    <phoneticPr fontId="3"/>
  </si>
  <si>
    <t>予短期生活身体拘束廃止未実施減算併設Ⅰ１</t>
    <rPh sb="1" eb="5">
      <t>タンキセイカツ</t>
    </rPh>
    <rPh sb="16" eb="18">
      <t>ヘイセツ</t>
    </rPh>
    <phoneticPr fontId="3"/>
  </si>
  <si>
    <t>予短期生活身体拘束廃止未実施減算併設Ⅰ２</t>
    <rPh sb="1" eb="5">
      <t>タンキセイカツ</t>
    </rPh>
    <rPh sb="16" eb="18">
      <t>ヘイセツ</t>
    </rPh>
    <phoneticPr fontId="3"/>
  </si>
  <si>
    <t>予短期生活身体拘束廃止未実施減算併設Ⅱ１</t>
    <rPh sb="1" eb="5">
      <t>タンキセイカツ</t>
    </rPh>
    <rPh sb="16" eb="18">
      <t>ヘイセツ</t>
    </rPh>
    <phoneticPr fontId="3"/>
  </si>
  <si>
    <t>予短期生活身体拘束廃止未実施減算併設Ⅱ２</t>
    <rPh sb="1" eb="5">
      <t>タンキセイカツ</t>
    </rPh>
    <rPh sb="16" eb="18">
      <t>ヘイセツ</t>
    </rPh>
    <phoneticPr fontId="3"/>
  </si>
  <si>
    <t>予短期生活身体拘束廃止未実施減算単ユ１</t>
    <rPh sb="1" eb="5">
      <t>タンキセイカツ</t>
    </rPh>
    <rPh sb="16" eb="17">
      <t>タン</t>
    </rPh>
    <phoneticPr fontId="3"/>
  </si>
  <si>
    <t>予短期生活身体拘束廃止未実施減算単ユ２</t>
    <rPh sb="1" eb="5">
      <t>タンキセイカツ</t>
    </rPh>
    <rPh sb="16" eb="17">
      <t>タン</t>
    </rPh>
    <phoneticPr fontId="3"/>
  </si>
  <si>
    <t>予短期生活身体拘束廃止未実施減算経単ユ１</t>
    <rPh sb="1" eb="5">
      <t>タンキセイカツ</t>
    </rPh>
    <rPh sb="16" eb="17">
      <t>ケイ</t>
    </rPh>
    <rPh sb="17" eb="18">
      <t>タン</t>
    </rPh>
    <phoneticPr fontId="3"/>
  </si>
  <si>
    <t>予短期生活身体拘束廃止未実施減算経単ユ２</t>
    <rPh sb="1" eb="5">
      <t>タンキセイカツ</t>
    </rPh>
    <rPh sb="16" eb="17">
      <t>ケイ</t>
    </rPh>
    <rPh sb="17" eb="18">
      <t>タン</t>
    </rPh>
    <phoneticPr fontId="3"/>
  </si>
  <si>
    <t>予短期生活身体拘束廃止未実施減算併ユ１</t>
    <rPh sb="1" eb="5">
      <t>タンキセイカツ</t>
    </rPh>
    <rPh sb="16" eb="17">
      <t>ヘイ</t>
    </rPh>
    <phoneticPr fontId="3"/>
  </si>
  <si>
    <t>予短期生活身体拘束廃止未実施減算併ユ２</t>
    <rPh sb="1" eb="5">
      <t>タンキセイカツ</t>
    </rPh>
    <rPh sb="16" eb="17">
      <t>ヘイ</t>
    </rPh>
    <phoneticPr fontId="3"/>
  </si>
  <si>
    <t>予短期生活身体拘束廃止未実施減算経併ユ１</t>
    <rPh sb="1" eb="5">
      <t>タンキセイカツ</t>
    </rPh>
    <rPh sb="16" eb="17">
      <t>ケイ</t>
    </rPh>
    <rPh sb="17" eb="18">
      <t>ヘイ</t>
    </rPh>
    <phoneticPr fontId="3"/>
  </si>
  <si>
    <t>予短期生活身体拘束廃止未実施減算経併ユ２</t>
    <rPh sb="1" eb="5">
      <t>タンキセイカツ</t>
    </rPh>
    <rPh sb="16" eb="17">
      <t>ケイ</t>
    </rPh>
    <rPh sb="17" eb="18">
      <t>ヘイ</t>
    </rPh>
    <phoneticPr fontId="3"/>
  </si>
  <si>
    <t>身体拘束廃止未実施減算</t>
    <rPh sb="0" eb="11">
      <t>シンタイコウソクハイシミジッシゲンサン</t>
    </rPh>
    <phoneticPr fontId="3"/>
  </si>
  <si>
    <t>予短期生活身体拘束廃止未実施減算長期単独Ⅰ１</t>
    <rPh sb="0" eb="1">
      <t>ヨ</t>
    </rPh>
    <rPh sb="1" eb="5">
      <t>タンキセイカツ</t>
    </rPh>
    <rPh sb="18" eb="20">
      <t>タンドク</t>
    </rPh>
    <phoneticPr fontId="3"/>
  </si>
  <si>
    <t>予短期生活身体拘束廃止未実施減算長期単独Ⅰ２</t>
    <rPh sb="0" eb="1">
      <t>ヨ</t>
    </rPh>
    <rPh sb="1" eb="5">
      <t>タンキセイカツ</t>
    </rPh>
    <rPh sb="18" eb="20">
      <t>タンドク</t>
    </rPh>
    <phoneticPr fontId="3"/>
  </si>
  <si>
    <t>予短期生活身体拘束廃止未実施減算長期単独Ⅱ１</t>
    <rPh sb="1" eb="5">
      <t>タンキセイカツ</t>
    </rPh>
    <rPh sb="18" eb="20">
      <t>タンドク</t>
    </rPh>
    <phoneticPr fontId="3"/>
  </si>
  <si>
    <t>予短期生活身体拘束廃止未実施減算長期単独Ⅱ２</t>
    <rPh sb="1" eb="5">
      <t>タンキセイカツ</t>
    </rPh>
    <rPh sb="18" eb="20">
      <t>タンドク</t>
    </rPh>
    <phoneticPr fontId="3"/>
  </si>
  <si>
    <t>予短期生活身体拘束廃止未実施減算長期併設Ⅰ１</t>
    <rPh sb="1" eb="5">
      <t>タンキセイカツ</t>
    </rPh>
    <rPh sb="18" eb="20">
      <t>ヘイセツ</t>
    </rPh>
    <phoneticPr fontId="3"/>
  </si>
  <si>
    <t>予短期生活身体拘束廃止未実施減算長期併設Ⅰ２</t>
    <rPh sb="1" eb="5">
      <t>タンキセイカツ</t>
    </rPh>
    <rPh sb="18" eb="20">
      <t>ヘイセツ</t>
    </rPh>
    <phoneticPr fontId="3"/>
  </si>
  <si>
    <t>予短期生活身体拘束廃止未実施減算長期併設Ⅱ１</t>
    <rPh sb="1" eb="5">
      <t>タンキセイカツ</t>
    </rPh>
    <rPh sb="18" eb="20">
      <t>ヘイセツ</t>
    </rPh>
    <phoneticPr fontId="3"/>
  </si>
  <si>
    <t>予短期生活身体拘束廃止未実施減算長期併設Ⅱ２</t>
    <rPh sb="1" eb="5">
      <t>タンキセイカツ</t>
    </rPh>
    <rPh sb="18" eb="20">
      <t>ヘイセツ</t>
    </rPh>
    <phoneticPr fontId="3"/>
  </si>
  <si>
    <t>予短期生活身体拘束廃止未実施減算長期単ユ１</t>
    <rPh sb="1" eb="5">
      <t>タンキセイカツ</t>
    </rPh>
    <rPh sb="18" eb="19">
      <t>タン</t>
    </rPh>
    <phoneticPr fontId="3"/>
  </si>
  <si>
    <t>予短期生活身体拘束廃止未実施減算長期単ユ２</t>
    <rPh sb="1" eb="5">
      <t>タンキセイカツ</t>
    </rPh>
    <rPh sb="18" eb="19">
      <t>タン</t>
    </rPh>
    <phoneticPr fontId="3"/>
  </si>
  <si>
    <t>予短期生活身体拘束廃止未実施減算長期経単ユ１</t>
    <rPh sb="1" eb="5">
      <t>タンキセイカツ</t>
    </rPh>
    <rPh sb="18" eb="19">
      <t>ケイ</t>
    </rPh>
    <rPh sb="19" eb="20">
      <t>タン</t>
    </rPh>
    <phoneticPr fontId="3"/>
  </si>
  <si>
    <t>予短期生活身体拘束廃止未実施減算長期経単ユ２</t>
    <rPh sb="1" eb="5">
      <t>タンキセイカツ</t>
    </rPh>
    <rPh sb="18" eb="19">
      <t>ケイ</t>
    </rPh>
    <rPh sb="19" eb="20">
      <t>タン</t>
    </rPh>
    <phoneticPr fontId="3"/>
  </si>
  <si>
    <t>予短期生活身体拘束廃止未実施減算長期併ユ１</t>
    <rPh sb="1" eb="5">
      <t>タンキセイカツ</t>
    </rPh>
    <rPh sb="18" eb="19">
      <t>ヘイ</t>
    </rPh>
    <phoneticPr fontId="3"/>
  </si>
  <si>
    <t>予短期生活身体拘束廃止未実施減算長期併ユ２</t>
    <rPh sb="1" eb="5">
      <t>タンキセイカツ</t>
    </rPh>
    <rPh sb="18" eb="19">
      <t>ヘイ</t>
    </rPh>
    <phoneticPr fontId="3"/>
  </si>
  <si>
    <t>予短期生活身体拘束廃止未実施減算長期経併ユ１</t>
    <rPh sb="1" eb="5">
      <t>タンキセイカツ</t>
    </rPh>
    <rPh sb="18" eb="19">
      <t>ケイ</t>
    </rPh>
    <rPh sb="19" eb="20">
      <t>ヘイ</t>
    </rPh>
    <phoneticPr fontId="3"/>
  </si>
  <si>
    <t>予短期生活身体拘束廃止未実施減算長期経併ユ２</t>
    <rPh sb="1" eb="5">
      <t>タンキセイカツ</t>
    </rPh>
    <rPh sb="18" eb="19">
      <t>ケイ</t>
    </rPh>
    <rPh sb="19" eb="20">
      <t>ヘイ</t>
    </rPh>
    <phoneticPr fontId="3"/>
  </si>
  <si>
    <t>身体拘束廃止未実施減算</t>
    <rPh sb="0" eb="11">
      <t>シンタイコウソクハイシミジッシゲンサン</t>
    </rPh>
    <phoneticPr fontId="3"/>
  </si>
  <si>
    <t>予老短身体拘束廃止未実施減算Ⅰⅰ１</t>
    <rPh sb="0" eb="1">
      <t>ヨ</t>
    </rPh>
    <rPh sb="1" eb="2">
      <t>ロウ</t>
    </rPh>
    <rPh sb="2" eb="3">
      <t>ミジカ</t>
    </rPh>
    <phoneticPr fontId="3"/>
  </si>
  <si>
    <t>予老短身体拘束廃止未実施減算Ⅰⅰ２</t>
    <rPh sb="0" eb="1">
      <t>ヨ</t>
    </rPh>
    <rPh sb="1" eb="2">
      <t>ロウ</t>
    </rPh>
    <rPh sb="2" eb="3">
      <t>ミジカ</t>
    </rPh>
    <phoneticPr fontId="3"/>
  </si>
  <si>
    <t>予老短身体拘束廃止未実施減算Ⅰⅱ１</t>
    <rPh sb="0" eb="1">
      <t>ヨ</t>
    </rPh>
    <rPh sb="1" eb="2">
      <t>ロウ</t>
    </rPh>
    <rPh sb="2" eb="3">
      <t>ミジカ</t>
    </rPh>
    <phoneticPr fontId="3"/>
  </si>
  <si>
    <t>予老短身体拘束廃止未実施減算Ⅰⅱ２</t>
    <rPh sb="0" eb="1">
      <t>ヨ</t>
    </rPh>
    <rPh sb="1" eb="2">
      <t>ロウ</t>
    </rPh>
    <rPh sb="2" eb="3">
      <t>ミジカ</t>
    </rPh>
    <phoneticPr fontId="3"/>
  </si>
  <si>
    <t>予老短身体拘束廃止未実施減算Ⅰⅲ１</t>
    <rPh sb="0" eb="1">
      <t>ヨ</t>
    </rPh>
    <rPh sb="1" eb="2">
      <t>ロウ</t>
    </rPh>
    <rPh sb="2" eb="3">
      <t>ミジカ</t>
    </rPh>
    <phoneticPr fontId="3"/>
  </si>
  <si>
    <t>予老短身体拘束廃止未実施減算Ⅰⅲ２</t>
    <rPh sb="0" eb="1">
      <t>ヨ</t>
    </rPh>
    <rPh sb="1" eb="2">
      <t>ロウ</t>
    </rPh>
    <rPh sb="2" eb="3">
      <t>ミジカ</t>
    </rPh>
    <phoneticPr fontId="3"/>
  </si>
  <si>
    <t>予老短身体拘束廃止未実施減算Ⅰⅳ１</t>
    <rPh sb="0" eb="1">
      <t>ヨ</t>
    </rPh>
    <rPh sb="1" eb="2">
      <t>ロウ</t>
    </rPh>
    <rPh sb="2" eb="3">
      <t>ミジカ</t>
    </rPh>
    <phoneticPr fontId="3"/>
  </si>
  <si>
    <t>予老短身体拘束廃止未実施減算Ⅰⅳ２</t>
    <rPh sb="0" eb="1">
      <t>ヨ</t>
    </rPh>
    <rPh sb="1" eb="2">
      <t>ロウ</t>
    </rPh>
    <rPh sb="2" eb="3">
      <t>ミジカ</t>
    </rPh>
    <phoneticPr fontId="3"/>
  </si>
  <si>
    <t>予老短身体拘束廃止未実施減算Ⅱⅰ１</t>
    <rPh sb="0" eb="1">
      <t>ヨ</t>
    </rPh>
    <rPh sb="1" eb="2">
      <t>ロウ</t>
    </rPh>
    <rPh sb="2" eb="3">
      <t>ミジカ</t>
    </rPh>
    <phoneticPr fontId="3"/>
  </si>
  <si>
    <t>予老短身体拘束廃止未実施減算Ⅱⅰ２</t>
    <rPh sb="0" eb="1">
      <t>ヨ</t>
    </rPh>
    <rPh sb="1" eb="2">
      <t>ロウ</t>
    </rPh>
    <rPh sb="2" eb="3">
      <t>ミジカ</t>
    </rPh>
    <phoneticPr fontId="3"/>
  </si>
  <si>
    <t>予老短身体拘束廃止未実施減算Ⅱⅱ１</t>
    <rPh sb="0" eb="1">
      <t>ヨ</t>
    </rPh>
    <rPh sb="1" eb="2">
      <t>ロウ</t>
    </rPh>
    <rPh sb="2" eb="3">
      <t>ミジカ</t>
    </rPh>
    <phoneticPr fontId="3"/>
  </si>
  <si>
    <t>予老短身体拘束廃止未実施減算Ⅱⅱ２</t>
    <rPh sb="0" eb="1">
      <t>ヨ</t>
    </rPh>
    <rPh sb="1" eb="2">
      <t>ロウ</t>
    </rPh>
    <rPh sb="2" eb="3">
      <t>ミジカ</t>
    </rPh>
    <phoneticPr fontId="3"/>
  </si>
  <si>
    <t>予老短身体拘束廃止未実施減算Ⅲⅰ１</t>
    <rPh sb="0" eb="1">
      <t>ヨ</t>
    </rPh>
    <rPh sb="1" eb="2">
      <t>ロウ</t>
    </rPh>
    <rPh sb="2" eb="3">
      <t>ミジカ</t>
    </rPh>
    <phoneticPr fontId="3"/>
  </si>
  <si>
    <t>予老短身体拘束廃止未実施減算Ⅲⅰ２</t>
    <rPh sb="0" eb="1">
      <t>ヨ</t>
    </rPh>
    <rPh sb="1" eb="2">
      <t>ロウ</t>
    </rPh>
    <rPh sb="2" eb="3">
      <t>ミジカ</t>
    </rPh>
    <phoneticPr fontId="3"/>
  </si>
  <si>
    <t>予老短身体拘束廃止未実施減算Ⅲⅱ１</t>
    <rPh sb="0" eb="1">
      <t>ヨ</t>
    </rPh>
    <rPh sb="1" eb="2">
      <t>ロウ</t>
    </rPh>
    <rPh sb="2" eb="3">
      <t>ミジカ</t>
    </rPh>
    <phoneticPr fontId="3"/>
  </si>
  <si>
    <t>予老短身体拘束廃止未実施減算Ⅲⅱ２</t>
    <rPh sb="0" eb="1">
      <t>ヨ</t>
    </rPh>
    <rPh sb="1" eb="2">
      <t>ロウ</t>
    </rPh>
    <rPh sb="2" eb="3">
      <t>ミジカ</t>
    </rPh>
    <phoneticPr fontId="3"/>
  </si>
  <si>
    <t>予老短身体拘束廃止未実施減算Ⅳⅰ１</t>
    <rPh sb="0" eb="1">
      <t>ヨ</t>
    </rPh>
    <rPh sb="1" eb="2">
      <t>ロウ</t>
    </rPh>
    <rPh sb="2" eb="3">
      <t>ミジカ</t>
    </rPh>
    <phoneticPr fontId="3"/>
  </si>
  <si>
    <t>予老短身体拘束廃止未実施減算Ⅳⅰ２</t>
    <rPh sb="0" eb="1">
      <t>ヨ</t>
    </rPh>
    <rPh sb="1" eb="2">
      <t>ロウ</t>
    </rPh>
    <rPh sb="2" eb="3">
      <t>ミジカ</t>
    </rPh>
    <phoneticPr fontId="3"/>
  </si>
  <si>
    <t>予老短身体拘束廃止未実施減算Ⅳⅱ１</t>
    <rPh sb="0" eb="1">
      <t>ヨ</t>
    </rPh>
    <rPh sb="1" eb="2">
      <t>ロウ</t>
    </rPh>
    <rPh sb="2" eb="3">
      <t>ミジカ</t>
    </rPh>
    <phoneticPr fontId="3"/>
  </si>
  <si>
    <t>予老短身体拘束廃止未実施減算Ⅳⅱ２</t>
    <rPh sb="0" eb="1">
      <t>ヨ</t>
    </rPh>
    <rPh sb="1" eb="2">
      <t>ロウ</t>
    </rPh>
    <rPh sb="2" eb="3">
      <t>ミジカ</t>
    </rPh>
    <phoneticPr fontId="3"/>
  </si>
  <si>
    <t>予老短身体拘束廃止未実施減算ユⅠⅰ１</t>
    <rPh sb="0" eb="1">
      <t>ヨ</t>
    </rPh>
    <rPh sb="1" eb="2">
      <t>ロウ</t>
    </rPh>
    <rPh sb="2" eb="3">
      <t>ミジカ</t>
    </rPh>
    <phoneticPr fontId="3"/>
  </si>
  <si>
    <t>予老短身体拘束廃止未実施減算ユⅠⅰ２</t>
    <rPh sb="0" eb="1">
      <t>ヨ</t>
    </rPh>
    <rPh sb="1" eb="2">
      <t>ロウ</t>
    </rPh>
    <rPh sb="2" eb="3">
      <t>ミジカ</t>
    </rPh>
    <phoneticPr fontId="3"/>
  </si>
  <si>
    <t>予老短身体拘束廃止未実施減算ユⅠⅱ１</t>
    <rPh sb="0" eb="1">
      <t>ヨ</t>
    </rPh>
    <rPh sb="1" eb="2">
      <t>ロウ</t>
    </rPh>
    <rPh sb="2" eb="3">
      <t>ミジカ</t>
    </rPh>
    <phoneticPr fontId="3"/>
  </si>
  <si>
    <t>予老短身体拘束廃止未実施減算ユⅠⅱ２</t>
    <rPh sb="0" eb="1">
      <t>ヨ</t>
    </rPh>
    <rPh sb="1" eb="2">
      <t>ロウ</t>
    </rPh>
    <rPh sb="2" eb="3">
      <t>ミジカ</t>
    </rPh>
    <phoneticPr fontId="3"/>
  </si>
  <si>
    <t>予老短身体拘束廃止未実施減算経ユⅠⅰ１</t>
    <rPh sb="0" eb="1">
      <t>ヨ</t>
    </rPh>
    <rPh sb="1" eb="2">
      <t>ロウ</t>
    </rPh>
    <rPh sb="2" eb="3">
      <t>ミジカ</t>
    </rPh>
    <rPh sb="14" eb="15">
      <t>ケイ</t>
    </rPh>
    <phoneticPr fontId="3"/>
  </si>
  <si>
    <t>予老短身体拘束廃止未実施減算経ユⅠⅰ２</t>
    <rPh sb="0" eb="1">
      <t>ヨ</t>
    </rPh>
    <rPh sb="1" eb="2">
      <t>ロウ</t>
    </rPh>
    <rPh sb="2" eb="3">
      <t>ミジカ</t>
    </rPh>
    <rPh sb="14" eb="15">
      <t>ケイ</t>
    </rPh>
    <phoneticPr fontId="3"/>
  </si>
  <si>
    <t>予老短身体拘束廃止未実施減算経ユⅠⅱ１</t>
    <rPh sb="0" eb="1">
      <t>ヨ</t>
    </rPh>
    <rPh sb="1" eb="2">
      <t>ロウ</t>
    </rPh>
    <rPh sb="2" eb="3">
      <t>ミジカ</t>
    </rPh>
    <rPh sb="14" eb="15">
      <t>ケイ</t>
    </rPh>
    <phoneticPr fontId="3"/>
  </si>
  <si>
    <t>予老短身体拘束廃止未実施減算経ユⅠⅱ２</t>
    <rPh sb="0" eb="1">
      <t>ヨ</t>
    </rPh>
    <rPh sb="1" eb="2">
      <t>ロウ</t>
    </rPh>
    <rPh sb="2" eb="3">
      <t>ミジカ</t>
    </rPh>
    <rPh sb="14" eb="15">
      <t>ケイ</t>
    </rPh>
    <phoneticPr fontId="3"/>
  </si>
  <si>
    <t>予老短身体拘束廃止未実施減算ユⅡ１</t>
    <rPh sb="0" eb="1">
      <t>ヨ</t>
    </rPh>
    <rPh sb="1" eb="2">
      <t>ロウ</t>
    </rPh>
    <rPh sb="2" eb="3">
      <t>ミジカ</t>
    </rPh>
    <phoneticPr fontId="3"/>
  </si>
  <si>
    <t>予老短身体拘束廃止未実施減算ユⅡ２</t>
    <rPh sb="0" eb="1">
      <t>ヨ</t>
    </rPh>
    <rPh sb="1" eb="2">
      <t>ロウ</t>
    </rPh>
    <rPh sb="2" eb="3">
      <t>ミジカ</t>
    </rPh>
    <phoneticPr fontId="3"/>
  </si>
  <si>
    <t>予老短身体拘束廃止未実施減算経ユⅡ１</t>
    <rPh sb="0" eb="1">
      <t>ヨ</t>
    </rPh>
    <rPh sb="1" eb="2">
      <t>ロウ</t>
    </rPh>
    <rPh sb="2" eb="3">
      <t>ミジカ</t>
    </rPh>
    <rPh sb="14" eb="15">
      <t>ケイ</t>
    </rPh>
    <phoneticPr fontId="3"/>
  </si>
  <si>
    <t>予老短身体拘束廃止未実施減算経ユⅡ２</t>
    <rPh sb="0" eb="1">
      <t>ヨ</t>
    </rPh>
    <rPh sb="1" eb="2">
      <t>ロウ</t>
    </rPh>
    <rPh sb="2" eb="3">
      <t>ミジカ</t>
    </rPh>
    <rPh sb="14" eb="15">
      <t>ケイ</t>
    </rPh>
    <phoneticPr fontId="3"/>
  </si>
  <si>
    <t>予老短身体拘束廃止未実施減算ユⅢ１</t>
    <rPh sb="0" eb="1">
      <t>ヨ</t>
    </rPh>
    <rPh sb="1" eb="2">
      <t>ロウ</t>
    </rPh>
    <rPh sb="2" eb="3">
      <t>ミジカ</t>
    </rPh>
    <phoneticPr fontId="3"/>
  </si>
  <si>
    <t>予老短身体拘束廃止未実施減算ユⅢ２</t>
    <rPh sb="0" eb="1">
      <t>ヨ</t>
    </rPh>
    <rPh sb="1" eb="2">
      <t>ロウ</t>
    </rPh>
    <rPh sb="2" eb="3">
      <t>ミジカ</t>
    </rPh>
    <phoneticPr fontId="3"/>
  </si>
  <si>
    <t>予老短身体拘束廃止未実施減算経ユⅢ１</t>
    <rPh sb="0" eb="1">
      <t>ヨ</t>
    </rPh>
    <rPh sb="1" eb="2">
      <t>ロウ</t>
    </rPh>
    <rPh sb="2" eb="3">
      <t>ミジカ</t>
    </rPh>
    <rPh sb="14" eb="15">
      <t>ケイ</t>
    </rPh>
    <phoneticPr fontId="3"/>
  </si>
  <si>
    <t>予老短身体拘束廃止未実施減算経ユⅢ２</t>
    <rPh sb="0" eb="1">
      <t>ヨ</t>
    </rPh>
    <rPh sb="1" eb="2">
      <t>ロウ</t>
    </rPh>
    <rPh sb="2" eb="3">
      <t>ミジカ</t>
    </rPh>
    <rPh sb="14" eb="15">
      <t>ケイ</t>
    </rPh>
    <phoneticPr fontId="3"/>
  </si>
  <si>
    <t>予老短身体拘束廃止未実施減算ユⅣ１</t>
    <rPh sb="0" eb="1">
      <t>ヨ</t>
    </rPh>
    <rPh sb="1" eb="2">
      <t>ロウ</t>
    </rPh>
    <rPh sb="2" eb="3">
      <t>ミジカ</t>
    </rPh>
    <phoneticPr fontId="3"/>
  </si>
  <si>
    <t>予老短身体拘束廃止未実施減算ユⅣ２</t>
    <rPh sb="0" eb="1">
      <t>ヨ</t>
    </rPh>
    <rPh sb="1" eb="2">
      <t>ロウ</t>
    </rPh>
    <rPh sb="2" eb="3">
      <t>ミジカ</t>
    </rPh>
    <phoneticPr fontId="3"/>
  </si>
  <si>
    <t>予老短身体拘束廃止未実施減算経ユⅣ１</t>
    <rPh sb="0" eb="1">
      <t>ヨ</t>
    </rPh>
    <rPh sb="1" eb="2">
      <t>ロウ</t>
    </rPh>
    <rPh sb="2" eb="3">
      <t>ミジカ</t>
    </rPh>
    <rPh sb="14" eb="15">
      <t>ケイ</t>
    </rPh>
    <phoneticPr fontId="3"/>
  </si>
  <si>
    <t>予老短身体拘束廃止未実施減算経ユⅣ２</t>
    <rPh sb="0" eb="1">
      <t>ヨ</t>
    </rPh>
    <rPh sb="1" eb="2">
      <t>ロウ</t>
    </rPh>
    <rPh sb="2" eb="3">
      <t>ミジカ</t>
    </rPh>
    <rPh sb="14" eb="15">
      <t>ケイ</t>
    </rPh>
    <phoneticPr fontId="3"/>
  </si>
  <si>
    <t>予病院療短身体拘束廃止未実施減算Ⅰⅰ１</t>
    <rPh sb="0" eb="1">
      <t>ヨ</t>
    </rPh>
    <rPh sb="1" eb="3">
      <t>ビョウイン</t>
    </rPh>
    <rPh sb="3" eb="4">
      <t>リョウ</t>
    </rPh>
    <rPh sb="4" eb="5">
      <t>タン</t>
    </rPh>
    <phoneticPr fontId="3"/>
  </si>
  <si>
    <t>予病院療短身体拘束廃止未実施減算Ⅰⅰ２</t>
    <rPh sb="0" eb="1">
      <t>ヨ</t>
    </rPh>
    <rPh sb="1" eb="3">
      <t>ビョウイン</t>
    </rPh>
    <rPh sb="3" eb="4">
      <t>リョウ</t>
    </rPh>
    <rPh sb="4" eb="5">
      <t>タン</t>
    </rPh>
    <phoneticPr fontId="3"/>
  </si>
  <si>
    <t>予病院療短身体拘束廃止未実施減算Ⅰⅱ１</t>
    <rPh sb="0" eb="1">
      <t>ヨ</t>
    </rPh>
    <rPh sb="1" eb="3">
      <t>ビョウイン</t>
    </rPh>
    <rPh sb="3" eb="4">
      <t>リョウ</t>
    </rPh>
    <rPh sb="4" eb="5">
      <t>タン</t>
    </rPh>
    <phoneticPr fontId="3"/>
  </si>
  <si>
    <t>予病院療短身体拘束廃止未実施減算Ⅰⅱ２</t>
    <rPh sb="0" eb="1">
      <t>ヨ</t>
    </rPh>
    <rPh sb="1" eb="3">
      <t>ビョウイン</t>
    </rPh>
    <rPh sb="3" eb="4">
      <t>リョウ</t>
    </rPh>
    <rPh sb="4" eb="5">
      <t>タン</t>
    </rPh>
    <phoneticPr fontId="3"/>
  </si>
  <si>
    <t>予病院療短身体拘束廃止未実施減算Ⅰⅲ１</t>
    <rPh sb="0" eb="1">
      <t>ヨ</t>
    </rPh>
    <rPh sb="1" eb="3">
      <t>ビョウイン</t>
    </rPh>
    <rPh sb="3" eb="4">
      <t>リョウ</t>
    </rPh>
    <rPh sb="4" eb="5">
      <t>タン</t>
    </rPh>
    <phoneticPr fontId="3"/>
  </si>
  <si>
    <t>予病院療短身体拘束廃止未実施減算Ⅰⅲ２</t>
    <rPh sb="0" eb="1">
      <t>ヨ</t>
    </rPh>
    <rPh sb="1" eb="3">
      <t>ビョウイン</t>
    </rPh>
    <rPh sb="3" eb="4">
      <t>リョウ</t>
    </rPh>
    <rPh sb="4" eb="5">
      <t>タン</t>
    </rPh>
    <phoneticPr fontId="3"/>
  </si>
  <si>
    <t>予病院療短身体拘束廃止未実施減算Ⅰⅳ１</t>
    <rPh sb="0" eb="1">
      <t>ヨ</t>
    </rPh>
    <rPh sb="1" eb="3">
      <t>ビョウイン</t>
    </rPh>
    <rPh sb="3" eb="4">
      <t>リョウ</t>
    </rPh>
    <rPh sb="4" eb="5">
      <t>タン</t>
    </rPh>
    <phoneticPr fontId="3"/>
  </si>
  <si>
    <t>予病院療短身体拘束廃止未実施減算Ⅰⅳ２</t>
    <rPh sb="0" eb="1">
      <t>ヨ</t>
    </rPh>
    <rPh sb="1" eb="3">
      <t>ビョウイン</t>
    </rPh>
    <rPh sb="3" eb="4">
      <t>リョウ</t>
    </rPh>
    <rPh sb="4" eb="5">
      <t>タン</t>
    </rPh>
    <phoneticPr fontId="3"/>
  </si>
  <si>
    <t>予病院療短身体拘束廃止未実施減算Ⅰⅴ１</t>
    <rPh sb="0" eb="1">
      <t>ヨ</t>
    </rPh>
    <rPh sb="1" eb="3">
      <t>ビョウイン</t>
    </rPh>
    <rPh sb="3" eb="4">
      <t>リョウ</t>
    </rPh>
    <rPh sb="4" eb="5">
      <t>タン</t>
    </rPh>
    <phoneticPr fontId="3"/>
  </si>
  <si>
    <t>予病院療短身体拘束廃止未実施減算Ⅰⅴ２</t>
    <rPh sb="0" eb="1">
      <t>ヨ</t>
    </rPh>
    <rPh sb="1" eb="3">
      <t>ビョウイン</t>
    </rPh>
    <rPh sb="3" eb="4">
      <t>リョウ</t>
    </rPh>
    <rPh sb="4" eb="5">
      <t>タン</t>
    </rPh>
    <phoneticPr fontId="3"/>
  </si>
  <si>
    <t>予病院療短身体拘束廃止未実施減算Ⅰⅵ１</t>
    <rPh sb="0" eb="1">
      <t>ヨ</t>
    </rPh>
    <rPh sb="1" eb="3">
      <t>ビョウイン</t>
    </rPh>
    <rPh sb="3" eb="4">
      <t>リョウ</t>
    </rPh>
    <rPh sb="4" eb="5">
      <t>タン</t>
    </rPh>
    <phoneticPr fontId="3"/>
  </si>
  <si>
    <t>予病院療短身体拘束廃止未実施減算Ⅰⅵ２</t>
    <rPh sb="0" eb="1">
      <t>ヨ</t>
    </rPh>
    <rPh sb="1" eb="3">
      <t>ビョウイン</t>
    </rPh>
    <rPh sb="3" eb="4">
      <t>リョウ</t>
    </rPh>
    <rPh sb="4" eb="5">
      <t>タン</t>
    </rPh>
    <phoneticPr fontId="3"/>
  </si>
  <si>
    <t>予病院療短身体拘束廃止未実施減算Ⅱⅰ１</t>
    <rPh sb="0" eb="1">
      <t>ヨ</t>
    </rPh>
    <rPh sb="1" eb="3">
      <t>ビョウイン</t>
    </rPh>
    <rPh sb="3" eb="4">
      <t>リョウ</t>
    </rPh>
    <rPh sb="4" eb="5">
      <t>タン</t>
    </rPh>
    <phoneticPr fontId="3"/>
  </si>
  <si>
    <t>予病院療短身体拘束廃止未実施減算Ⅱⅰ２</t>
    <rPh sb="0" eb="1">
      <t>ヨ</t>
    </rPh>
    <rPh sb="1" eb="3">
      <t>ビョウイン</t>
    </rPh>
    <rPh sb="3" eb="4">
      <t>リョウ</t>
    </rPh>
    <rPh sb="4" eb="5">
      <t>タン</t>
    </rPh>
    <phoneticPr fontId="3"/>
  </si>
  <si>
    <t>予病院療短身体拘束廃止未実施減算Ⅱⅱ１</t>
    <rPh sb="0" eb="1">
      <t>ヨ</t>
    </rPh>
    <rPh sb="1" eb="3">
      <t>ビョウイン</t>
    </rPh>
    <rPh sb="3" eb="4">
      <t>リョウ</t>
    </rPh>
    <rPh sb="4" eb="5">
      <t>タン</t>
    </rPh>
    <phoneticPr fontId="3"/>
  </si>
  <si>
    <t>予病院療短身体拘束廃止未実施減算Ⅱⅱ２</t>
    <rPh sb="0" eb="1">
      <t>ヨ</t>
    </rPh>
    <rPh sb="1" eb="3">
      <t>ビョウイン</t>
    </rPh>
    <rPh sb="3" eb="4">
      <t>リョウ</t>
    </rPh>
    <rPh sb="4" eb="5">
      <t>タン</t>
    </rPh>
    <phoneticPr fontId="3"/>
  </si>
  <si>
    <t>予病院療短身体拘束廃止未実施減算Ⅱⅲ１</t>
    <rPh sb="0" eb="1">
      <t>ヨ</t>
    </rPh>
    <rPh sb="1" eb="3">
      <t>ビョウイン</t>
    </rPh>
    <rPh sb="3" eb="4">
      <t>リョウ</t>
    </rPh>
    <rPh sb="4" eb="5">
      <t>タン</t>
    </rPh>
    <phoneticPr fontId="3"/>
  </si>
  <si>
    <t>予病院療短身体拘束廃止未実施減算Ⅱⅲ２</t>
    <rPh sb="0" eb="1">
      <t>ヨ</t>
    </rPh>
    <rPh sb="1" eb="3">
      <t>ビョウイン</t>
    </rPh>
    <rPh sb="3" eb="4">
      <t>リョウ</t>
    </rPh>
    <rPh sb="4" eb="5">
      <t>タン</t>
    </rPh>
    <phoneticPr fontId="3"/>
  </si>
  <si>
    <t>予病院療短身体拘束廃止未実施減算Ⅱⅳ１</t>
    <rPh sb="0" eb="1">
      <t>ヨ</t>
    </rPh>
    <rPh sb="1" eb="3">
      <t>ビョウイン</t>
    </rPh>
    <rPh sb="3" eb="4">
      <t>リョウ</t>
    </rPh>
    <rPh sb="4" eb="5">
      <t>タン</t>
    </rPh>
    <phoneticPr fontId="3"/>
  </si>
  <si>
    <t>予病院療短身体拘束廃止未実施減算Ⅱⅳ２</t>
    <rPh sb="0" eb="1">
      <t>ヨ</t>
    </rPh>
    <rPh sb="1" eb="3">
      <t>ビョウイン</t>
    </rPh>
    <rPh sb="3" eb="4">
      <t>リョウ</t>
    </rPh>
    <rPh sb="4" eb="5">
      <t>タン</t>
    </rPh>
    <phoneticPr fontId="3"/>
  </si>
  <si>
    <t>予病院療短身体拘束廃止未実施減算Ⅲⅰ１</t>
    <rPh sb="0" eb="1">
      <t>ヨ</t>
    </rPh>
    <rPh sb="1" eb="3">
      <t>ビョウイン</t>
    </rPh>
    <rPh sb="3" eb="4">
      <t>リョウ</t>
    </rPh>
    <rPh sb="4" eb="5">
      <t>タン</t>
    </rPh>
    <phoneticPr fontId="3"/>
  </si>
  <si>
    <t>予病院療短身体拘束廃止未実施減算Ⅲⅰ２</t>
    <rPh sb="0" eb="1">
      <t>ヨ</t>
    </rPh>
    <rPh sb="1" eb="3">
      <t>ビョウイン</t>
    </rPh>
    <rPh sb="3" eb="4">
      <t>リョウ</t>
    </rPh>
    <rPh sb="4" eb="5">
      <t>タン</t>
    </rPh>
    <phoneticPr fontId="3"/>
  </si>
  <si>
    <t>予病院療短身体拘束廃止未実施減算Ⅲⅱ１</t>
    <rPh sb="0" eb="1">
      <t>ヨ</t>
    </rPh>
    <rPh sb="1" eb="3">
      <t>ビョウイン</t>
    </rPh>
    <rPh sb="3" eb="4">
      <t>リョウ</t>
    </rPh>
    <rPh sb="4" eb="5">
      <t>タン</t>
    </rPh>
    <phoneticPr fontId="3"/>
  </si>
  <si>
    <t>予病院療短身体拘束廃止未実施減算Ⅲⅱ２</t>
    <rPh sb="0" eb="1">
      <t>ヨ</t>
    </rPh>
    <rPh sb="1" eb="3">
      <t>ビョウイン</t>
    </rPh>
    <rPh sb="3" eb="4">
      <t>リョウ</t>
    </rPh>
    <rPh sb="4" eb="5">
      <t>タン</t>
    </rPh>
    <phoneticPr fontId="3"/>
  </si>
  <si>
    <t>予病院療短身体拘束廃止未実施減算経Ⅰⅰ１</t>
    <rPh sb="0" eb="1">
      <t>ヨ</t>
    </rPh>
    <rPh sb="1" eb="3">
      <t>ビョウイン</t>
    </rPh>
    <rPh sb="3" eb="4">
      <t>リョウ</t>
    </rPh>
    <rPh sb="4" eb="5">
      <t>タン</t>
    </rPh>
    <rPh sb="16" eb="17">
      <t>ケイ</t>
    </rPh>
    <phoneticPr fontId="3"/>
  </si>
  <si>
    <t>予病院療短身体拘束廃止未実施減算経Ⅰⅰ２</t>
    <rPh sb="0" eb="1">
      <t>ヨ</t>
    </rPh>
    <rPh sb="1" eb="3">
      <t>ビョウイン</t>
    </rPh>
    <rPh sb="3" eb="4">
      <t>リョウ</t>
    </rPh>
    <rPh sb="4" eb="5">
      <t>タン</t>
    </rPh>
    <rPh sb="16" eb="17">
      <t>ケイ</t>
    </rPh>
    <phoneticPr fontId="3"/>
  </si>
  <si>
    <t>予病院療短身体拘束廃止未実施減算経Ⅰⅱ１</t>
    <rPh sb="0" eb="1">
      <t>ヨ</t>
    </rPh>
    <rPh sb="1" eb="3">
      <t>ビョウイン</t>
    </rPh>
    <rPh sb="3" eb="4">
      <t>リョウ</t>
    </rPh>
    <rPh sb="4" eb="5">
      <t>タン</t>
    </rPh>
    <rPh sb="16" eb="17">
      <t>ケイ</t>
    </rPh>
    <phoneticPr fontId="3"/>
  </si>
  <si>
    <t>予病院療短身体拘束廃止未実施減算経Ⅰⅱ２</t>
    <rPh sb="0" eb="1">
      <t>ヨ</t>
    </rPh>
    <rPh sb="1" eb="3">
      <t>ビョウイン</t>
    </rPh>
    <rPh sb="3" eb="4">
      <t>リョウ</t>
    </rPh>
    <rPh sb="4" eb="5">
      <t>タン</t>
    </rPh>
    <rPh sb="16" eb="17">
      <t>ケイ</t>
    </rPh>
    <phoneticPr fontId="3"/>
  </si>
  <si>
    <t>予病院療短身体拘束廃止未実施減算経Ⅱⅰ１</t>
    <rPh sb="0" eb="1">
      <t>ヨ</t>
    </rPh>
    <rPh sb="1" eb="3">
      <t>ビョウイン</t>
    </rPh>
    <rPh sb="3" eb="4">
      <t>リョウ</t>
    </rPh>
    <rPh sb="4" eb="5">
      <t>タン</t>
    </rPh>
    <rPh sb="16" eb="17">
      <t>ケイ</t>
    </rPh>
    <phoneticPr fontId="3"/>
  </si>
  <si>
    <t>予病院療短身体拘束廃止未実施減算経Ⅱⅰ２</t>
    <rPh sb="0" eb="1">
      <t>ヨ</t>
    </rPh>
    <rPh sb="1" eb="3">
      <t>ビョウイン</t>
    </rPh>
    <rPh sb="3" eb="4">
      <t>リョウ</t>
    </rPh>
    <rPh sb="4" eb="5">
      <t>タン</t>
    </rPh>
    <rPh sb="16" eb="17">
      <t>ケイ</t>
    </rPh>
    <phoneticPr fontId="3"/>
  </si>
  <si>
    <t>予病院療短身体拘束廃止未実施減算経Ⅱⅱ１</t>
    <rPh sb="0" eb="1">
      <t>ヨ</t>
    </rPh>
    <rPh sb="1" eb="3">
      <t>ビョウイン</t>
    </rPh>
    <rPh sb="3" eb="4">
      <t>リョウ</t>
    </rPh>
    <rPh sb="4" eb="5">
      <t>タン</t>
    </rPh>
    <rPh sb="16" eb="17">
      <t>ケイ</t>
    </rPh>
    <phoneticPr fontId="3"/>
  </si>
  <si>
    <t>予病院療短身体拘束廃止未実施減算経Ⅱⅱ２</t>
    <rPh sb="0" eb="1">
      <t>ヨ</t>
    </rPh>
    <rPh sb="1" eb="3">
      <t>ビョウイン</t>
    </rPh>
    <rPh sb="3" eb="4">
      <t>リョウ</t>
    </rPh>
    <rPh sb="4" eb="5">
      <t>タン</t>
    </rPh>
    <rPh sb="16" eb="17">
      <t>ケイ</t>
    </rPh>
    <phoneticPr fontId="3"/>
  </si>
  <si>
    <t>予病院療短身体拘束廃止未実施減算ユⅠ１</t>
    <rPh sb="0" eb="1">
      <t>ヨ</t>
    </rPh>
    <rPh sb="1" eb="3">
      <t>ビョウイン</t>
    </rPh>
    <rPh sb="3" eb="4">
      <t>リョウ</t>
    </rPh>
    <rPh sb="4" eb="5">
      <t>タン</t>
    </rPh>
    <phoneticPr fontId="3"/>
  </si>
  <si>
    <t>予病院療短身体拘束廃止未実施減算ユⅠ２</t>
    <rPh sb="0" eb="1">
      <t>ヨ</t>
    </rPh>
    <rPh sb="1" eb="3">
      <t>ビョウイン</t>
    </rPh>
    <rPh sb="3" eb="4">
      <t>リョウ</t>
    </rPh>
    <rPh sb="4" eb="5">
      <t>タン</t>
    </rPh>
    <phoneticPr fontId="3"/>
  </si>
  <si>
    <t>予病院療短身体拘束廃止未実施減算ユⅡ１</t>
    <rPh sb="0" eb="1">
      <t>ヨ</t>
    </rPh>
    <rPh sb="1" eb="3">
      <t>ビョウイン</t>
    </rPh>
    <rPh sb="3" eb="4">
      <t>リョウ</t>
    </rPh>
    <rPh sb="4" eb="5">
      <t>タン</t>
    </rPh>
    <phoneticPr fontId="3"/>
  </si>
  <si>
    <t>予病院療短身体拘束廃止未実施減算ユⅡ２</t>
    <rPh sb="0" eb="1">
      <t>ヨ</t>
    </rPh>
    <rPh sb="1" eb="3">
      <t>ビョウイン</t>
    </rPh>
    <rPh sb="3" eb="4">
      <t>リョウ</t>
    </rPh>
    <rPh sb="4" eb="5">
      <t>タン</t>
    </rPh>
    <phoneticPr fontId="3"/>
  </si>
  <si>
    <t>予病院療短身体拘束廃止未実施減算ユⅢ１</t>
    <rPh sb="0" eb="1">
      <t>ヨ</t>
    </rPh>
    <rPh sb="1" eb="3">
      <t>ビョウイン</t>
    </rPh>
    <rPh sb="3" eb="4">
      <t>リョウ</t>
    </rPh>
    <rPh sb="4" eb="5">
      <t>タン</t>
    </rPh>
    <phoneticPr fontId="3"/>
  </si>
  <si>
    <t>予病院療短身体拘束廃止未実施減算ユⅢ２</t>
    <rPh sb="0" eb="1">
      <t>ヨ</t>
    </rPh>
    <rPh sb="1" eb="3">
      <t>ビョウイン</t>
    </rPh>
    <rPh sb="3" eb="4">
      <t>リョウ</t>
    </rPh>
    <rPh sb="4" eb="5">
      <t>タン</t>
    </rPh>
    <phoneticPr fontId="3"/>
  </si>
  <si>
    <t>予病院療短身体拘束廃止未実施減算経ユⅠ１</t>
    <rPh sb="0" eb="1">
      <t>ヨ</t>
    </rPh>
    <rPh sb="1" eb="3">
      <t>ビョウイン</t>
    </rPh>
    <rPh sb="3" eb="4">
      <t>リョウ</t>
    </rPh>
    <rPh sb="4" eb="5">
      <t>タン</t>
    </rPh>
    <rPh sb="16" eb="17">
      <t>ケイ</t>
    </rPh>
    <phoneticPr fontId="3"/>
  </si>
  <si>
    <t>予病院療短身体拘束廃止未実施減算経ユⅠ２</t>
    <rPh sb="0" eb="1">
      <t>ヨ</t>
    </rPh>
    <rPh sb="1" eb="3">
      <t>ビョウイン</t>
    </rPh>
    <rPh sb="3" eb="4">
      <t>リョウ</t>
    </rPh>
    <rPh sb="4" eb="5">
      <t>タン</t>
    </rPh>
    <rPh sb="16" eb="17">
      <t>ケイ</t>
    </rPh>
    <phoneticPr fontId="3"/>
  </si>
  <si>
    <t>予病院療短身体拘束廃止未実施減算経ユⅡ１</t>
    <rPh sb="0" eb="1">
      <t>ヨ</t>
    </rPh>
    <rPh sb="1" eb="3">
      <t>ビョウイン</t>
    </rPh>
    <rPh sb="3" eb="4">
      <t>リョウ</t>
    </rPh>
    <rPh sb="4" eb="5">
      <t>タン</t>
    </rPh>
    <rPh sb="16" eb="17">
      <t>ケイ</t>
    </rPh>
    <phoneticPr fontId="3"/>
  </si>
  <si>
    <t>予病院療短身体拘束廃止未実施減算経ユⅡ２</t>
    <rPh sb="0" eb="1">
      <t>ヨ</t>
    </rPh>
    <rPh sb="1" eb="3">
      <t>ビョウイン</t>
    </rPh>
    <rPh sb="3" eb="4">
      <t>リョウ</t>
    </rPh>
    <rPh sb="4" eb="5">
      <t>タン</t>
    </rPh>
    <rPh sb="16" eb="17">
      <t>ケイ</t>
    </rPh>
    <phoneticPr fontId="3"/>
  </si>
  <si>
    <t>予病院療短身体拘束廃止未実施減算経ユⅢ１</t>
    <rPh sb="0" eb="1">
      <t>ヨ</t>
    </rPh>
    <rPh sb="1" eb="3">
      <t>ビョウイン</t>
    </rPh>
    <rPh sb="3" eb="4">
      <t>リョウ</t>
    </rPh>
    <rPh sb="4" eb="5">
      <t>タン</t>
    </rPh>
    <rPh sb="16" eb="17">
      <t>ケイ</t>
    </rPh>
    <phoneticPr fontId="3"/>
  </si>
  <si>
    <t>予病院療短身体拘束廃止未実施減算経ユⅢ２</t>
    <rPh sb="0" eb="1">
      <t>ヨ</t>
    </rPh>
    <rPh sb="1" eb="3">
      <t>ビョウイン</t>
    </rPh>
    <rPh sb="3" eb="4">
      <t>リョウ</t>
    </rPh>
    <rPh sb="4" eb="5">
      <t>タン</t>
    </rPh>
    <rPh sb="16" eb="17">
      <t>ケイ</t>
    </rPh>
    <phoneticPr fontId="3"/>
  </si>
  <si>
    <t>予病院療短身体拘束廃止未実施減算ユ経１</t>
    <rPh sb="0" eb="1">
      <t>ヨ</t>
    </rPh>
    <rPh sb="1" eb="3">
      <t>ビョウイン</t>
    </rPh>
    <rPh sb="3" eb="4">
      <t>リョウ</t>
    </rPh>
    <rPh sb="4" eb="5">
      <t>タン</t>
    </rPh>
    <rPh sb="17" eb="18">
      <t>ケイ</t>
    </rPh>
    <phoneticPr fontId="3"/>
  </si>
  <si>
    <t>予病院療短身体拘束廃止未実施減算ユ経２</t>
    <rPh sb="0" eb="1">
      <t>ヨ</t>
    </rPh>
    <rPh sb="1" eb="3">
      <t>ビョウイン</t>
    </rPh>
    <rPh sb="3" eb="4">
      <t>リョウ</t>
    </rPh>
    <rPh sb="4" eb="5">
      <t>タン</t>
    </rPh>
    <rPh sb="17" eb="18">
      <t>ケイ</t>
    </rPh>
    <phoneticPr fontId="3"/>
  </si>
  <si>
    <t>予病院療短身体拘束廃止未実施減算経ユ経１</t>
    <rPh sb="0" eb="1">
      <t>ヨ</t>
    </rPh>
    <rPh sb="1" eb="3">
      <t>ビョウイン</t>
    </rPh>
    <rPh sb="3" eb="4">
      <t>リョウ</t>
    </rPh>
    <rPh sb="4" eb="5">
      <t>タン</t>
    </rPh>
    <rPh sb="16" eb="17">
      <t>ケイ</t>
    </rPh>
    <rPh sb="18" eb="19">
      <t>ケイ</t>
    </rPh>
    <phoneticPr fontId="3"/>
  </si>
  <si>
    <t>予病院療短身体拘束廃止未実施減算経ユ経２</t>
    <rPh sb="0" eb="1">
      <t>ヨ</t>
    </rPh>
    <rPh sb="1" eb="3">
      <t>ビョウイン</t>
    </rPh>
    <rPh sb="3" eb="4">
      <t>リョウ</t>
    </rPh>
    <rPh sb="4" eb="5">
      <t>タン</t>
    </rPh>
    <rPh sb="16" eb="17">
      <t>ケイ</t>
    </rPh>
    <rPh sb="18" eb="19">
      <t>ケイ</t>
    </rPh>
    <phoneticPr fontId="3"/>
  </si>
  <si>
    <t>予診療所短期身体拘束廃止未実施減算Ⅰⅰ１</t>
    <rPh sb="0" eb="1">
      <t>ヨ</t>
    </rPh>
    <rPh sb="1" eb="4">
      <t>シンリョウジョ</t>
    </rPh>
    <rPh sb="4" eb="6">
      <t>タンキ</t>
    </rPh>
    <phoneticPr fontId="3"/>
  </si>
  <si>
    <t>予診療所短期身体拘束廃止未実施減算Ⅰⅰ２</t>
    <rPh sb="1" eb="4">
      <t>シンリョウジョ</t>
    </rPh>
    <rPh sb="4" eb="6">
      <t>タンキ</t>
    </rPh>
    <phoneticPr fontId="3"/>
  </si>
  <si>
    <t>予診療所短期身体拘束廃止未実施減算Ⅰⅱ１</t>
    <rPh sb="1" eb="4">
      <t>シンリョウジョ</t>
    </rPh>
    <rPh sb="4" eb="6">
      <t>タンキ</t>
    </rPh>
    <phoneticPr fontId="3"/>
  </si>
  <si>
    <t>予診療所短期身体拘束廃止未実施減算Ⅰⅱ２</t>
    <rPh sb="1" eb="4">
      <t>シンリョウジョ</t>
    </rPh>
    <rPh sb="4" eb="6">
      <t>タンキ</t>
    </rPh>
    <phoneticPr fontId="3"/>
  </si>
  <si>
    <t>予診療所短期身体拘束廃止未実施減算Ⅰⅲ１</t>
    <rPh sb="1" eb="4">
      <t>シンリョウジョ</t>
    </rPh>
    <rPh sb="4" eb="6">
      <t>タンキ</t>
    </rPh>
    <phoneticPr fontId="3"/>
  </si>
  <si>
    <t>予診療所短期身体拘束廃止未実施減算Ⅰⅲ２</t>
    <rPh sb="1" eb="4">
      <t>シンリョウジョ</t>
    </rPh>
    <rPh sb="4" eb="6">
      <t>タンキ</t>
    </rPh>
    <phoneticPr fontId="3"/>
  </si>
  <si>
    <t>予診療所短期身体拘束廃止未実施減算Ⅰⅳ１</t>
    <rPh sb="1" eb="4">
      <t>シンリョウジョ</t>
    </rPh>
    <rPh sb="4" eb="6">
      <t>タンキ</t>
    </rPh>
    <phoneticPr fontId="3"/>
  </si>
  <si>
    <t>予診療所短期身体拘束廃止未実施減算Ⅰⅳ２</t>
    <rPh sb="1" eb="4">
      <t>シンリョウジョ</t>
    </rPh>
    <rPh sb="4" eb="6">
      <t>タンキ</t>
    </rPh>
    <phoneticPr fontId="3"/>
  </si>
  <si>
    <t>予診療所短期身体拘束廃止未実施減算Ⅰⅴ１</t>
    <rPh sb="1" eb="4">
      <t>シンリョウジョ</t>
    </rPh>
    <rPh sb="4" eb="6">
      <t>タンキ</t>
    </rPh>
    <phoneticPr fontId="3"/>
  </si>
  <si>
    <t>予診療所短期身体拘束廃止未実施減算Ⅰⅴ２</t>
    <rPh sb="1" eb="4">
      <t>シンリョウジョ</t>
    </rPh>
    <rPh sb="4" eb="6">
      <t>タンキ</t>
    </rPh>
    <phoneticPr fontId="3"/>
  </si>
  <si>
    <t>予診療所短期身体拘束廃止未実施減算Ⅰⅵ１</t>
    <rPh sb="1" eb="4">
      <t>シンリョウジョ</t>
    </rPh>
    <rPh sb="4" eb="6">
      <t>タンキ</t>
    </rPh>
    <phoneticPr fontId="3"/>
  </si>
  <si>
    <t>予診療所短期身体拘束廃止未実施減算Ⅰⅵ２</t>
    <rPh sb="1" eb="4">
      <t>シンリョウジョ</t>
    </rPh>
    <rPh sb="4" eb="6">
      <t>タンキ</t>
    </rPh>
    <phoneticPr fontId="3"/>
  </si>
  <si>
    <t>予診療所短期身体拘束廃止未実施減算Ⅱⅰ１</t>
    <rPh sb="1" eb="4">
      <t>シンリョウジョ</t>
    </rPh>
    <rPh sb="4" eb="6">
      <t>タンキ</t>
    </rPh>
    <phoneticPr fontId="3"/>
  </si>
  <si>
    <t>予診療所短期身体拘束廃止未実施減算Ⅱⅰ２</t>
    <rPh sb="1" eb="4">
      <t>シンリョウジョ</t>
    </rPh>
    <rPh sb="4" eb="6">
      <t>タンキ</t>
    </rPh>
    <phoneticPr fontId="3"/>
  </si>
  <si>
    <t>予診療所短期身体拘束廃止未実施減算Ⅱⅱ１</t>
    <rPh sb="1" eb="4">
      <t>シンリョウジョ</t>
    </rPh>
    <rPh sb="4" eb="6">
      <t>タンキ</t>
    </rPh>
    <phoneticPr fontId="3"/>
  </si>
  <si>
    <t>予診療所短期身体拘束廃止未実施減算Ⅱⅱ２</t>
    <rPh sb="1" eb="4">
      <t>シンリョウジョ</t>
    </rPh>
    <rPh sb="4" eb="6">
      <t>タンキ</t>
    </rPh>
    <phoneticPr fontId="3"/>
  </si>
  <si>
    <t>予診療所短期身体拘束廃止未実施減算ユⅠ１</t>
    <rPh sb="1" eb="4">
      <t>シンリョウジョ</t>
    </rPh>
    <rPh sb="4" eb="6">
      <t>タンキ</t>
    </rPh>
    <phoneticPr fontId="3"/>
  </si>
  <si>
    <t>予診療所短期身体拘束廃止未実施減算ユⅠ２</t>
    <rPh sb="1" eb="4">
      <t>シンリョウジョ</t>
    </rPh>
    <rPh sb="4" eb="6">
      <t>タンキ</t>
    </rPh>
    <phoneticPr fontId="3"/>
  </si>
  <si>
    <t>予診療所短期身体拘束廃止未実施減算ユⅡ１</t>
    <rPh sb="1" eb="4">
      <t>シンリョウジョ</t>
    </rPh>
    <rPh sb="4" eb="6">
      <t>タンキ</t>
    </rPh>
    <phoneticPr fontId="3"/>
  </si>
  <si>
    <t>予診療所短期身体拘束廃止未実施減算ユⅡ２</t>
    <rPh sb="1" eb="4">
      <t>シンリョウジョ</t>
    </rPh>
    <rPh sb="4" eb="6">
      <t>タンキ</t>
    </rPh>
    <phoneticPr fontId="3"/>
  </si>
  <si>
    <t>予診療所短期身体拘束廃止未実施減算ユⅢ１</t>
    <rPh sb="1" eb="4">
      <t>シンリョウジョ</t>
    </rPh>
    <rPh sb="4" eb="6">
      <t>タンキ</t>
    </rPh>
    <phoneticPr fontId="3"/>
  </si>
  <si>
    <t>予診療所短期身体拘束廃止未実施減算ユⅢ２</t>
    <rPh sb="1" eb="4">
      <t>シンリョウジョ</t>
    </rPh>
    <rPh sb="4" eb="6">
      <t>タンキ</t>
    </rPh>
    <phoneticPr fontId="3"/>
  </si>
  <si>
    <t>予診療所短期身体拘束廃止未実施減算経ユⅠ１</t>
    <rPh sb="1" eb="4">
      <t>シンリョウジョ</t>
    </rPh>
    <rPh sb="4" eb="6">
      <t>タンキ</t>
    </rPh>
    <rPh sb="17" eb="18">
      <t>ケイ</t>
    </rPh>
    <phoneticPr fontId="3"/>
  </si>
  <si>
    <t>予診療所短期身体拘束廃止未実施減算経ユⅠ２</t>
    <rPh sb="1" eb="4">
      <t>シンリョウジョ</t>
    </rPh>
    <rPh sb="4" eb="6">
      <t>タンキ</t>
    </rPh>
    <rPh sb="17" eb="18">
      <t>ケイ</t>
    </rPh>
    <phoneticPr fontId="3"/>
  </si>
  <si>
    <t>予診療所短期身体拘束廃止未実施減算経ユⅡ１</t>
    <rPh sb="1" eb="4">
      <t>シンリョウジョ</t>
    </rPh>
    <rPh sb="4" eb="6">
      <t>タンキ</t>
    </rPh>
    <rPh sb="17" eb="18">
      <t>ケイ</t>
    </rPh>
    <phoneticPr fontId="3"/>
  </si>
  <si>
    <t>予診療所短期身体拘束廃止未実施減算経ユⅡ２</t>
    <rPh sb="1" eb="4">
      <t>シンリョウジョ</t>
    </rPh>
    <rPh sb="4" eb="6">
      <t>タンキ</t>
    </rPh>
    <rPh sb="17" eb="18">
      <t>ケイ</t>
    </rPh>
    <phoneticPr fontId="3"/>
  </si>
  <si>
    <t>予診療所短期身体拘束廃止未実施減算経ユⅢ１</t>
    <rPh sb="1" eb="4">
      <t>シンリョウジョ</t>
    </rPh>
    <rPh sb="4" eb="6">
      <t>タンキ</t>
    </rPh>
    <rPh sb="17" eb="18">
      <t>ケイ</t>
    </rPh>
    <phoneticPr fontId="3"/>
  </si>
  <si>
    <t>予診療所短期身体拘束廃止未実施減算経ユⅢ２</t>
    <rPh sb="1" eb="4">
      <t>シンリョウジョ</t>
    </rPh>
    <rPh sb="4" eb="6">
      <t>タンキ</t>
    </rPh>
    <rPh sb="17" eb="18">
      <t>ケイ</t>
    </rPh>
    <phoneticPr fontId="3"/>
  </si>
  <si>
    <t>予防医療院短期身体拘束廃止未実施減算Ⅰ型Ⅰⅰ１</t>
    <rPh sb="0" eb="2">
      <t>ヨボウ</t>
    </rPh>
    <rPh sb="2" eb="4">
      <t>イリョウ</t>
    </rPh>
    <rPh sb="4" eb="5">
      <t>イン</t>
    </rPh>
    <rPh sb="5" eb="7">
      <t>タンキ</t>
    </rPh>
    <rPh sb="19" eb="20">
      <t>カタ</t>
    </rPh>
    <phoneticPr fontId="3"/>
  </si>
  <si>
    <t>予防医療院短期身体拘束廃止未実施減算Ⅰ型Ⅰⅰ２</t>
    <rPh sb="2" eb="4">
      <t>イリョウ</t>
    </rPh>
    <rPh sb="4" eb="5">
      <t>イン</t>
    </rPh>
    <rPh sb="5" eb="7">
      <t>タンキ</t>
    </rPh>
    <phoneticPr fontId="3"/>
  </si>
  <si>
    <t>予防医療院短期身体拘束廃止未実施減算Ⅰ型Ⅰⅱ１</t>
    <rPh sb="2" eb="4">
      <t>イリョウ</t>
    </rPh>
    <rPh sb="4" eb="5">
      <t>イン</t>
    </rPh>
    <rPh sb="5" eb="7">
      <t>タンキ</t>
    </rPh>
    <phoneticPr fontId="3"/>
  </si>
  <si>
    <t>予防医療院短期身体拘束廃止未実施減算Ⅰ型Ⅰⅱ２</t>
    <rPh sb="2" eb="4">
      <t>イリョウ</t>
    </rPh>
    <rPh sb="4" eb="5">
      <t>イン</t>
    </rPh>
    <rPh sb="5" eb="7">
      <t>タンキ</t>
    </rPh>
    <phoneticPr fontId="3"/>
  </si>
  <si>
    <t>予防医療院短期身体拘束廃止未実施減算Ⅰ型Ⅱⅰ１</t>
    <rPh sb="2" eb="4">
      <t>イリョウ</t>
    </rPh>
    <rPh sb="4" eb="5">
      <t>イン</t>
    </rPh>
    <rPh sb="5" eb="7">
      <t>タンキ</t>
    </rPh>
    <phoneticPr fontId="3"/>
  </si>
  <si>
    <t>予防医療院短期身体拘束廃止未実施減算Ⅰ型Ⅱⅰ２</t>
    <rPh sb="2" eb="4">
      <t>イリョウ</t>
    </rPh>
    <rPh sb="4" eb="5">
      <t>イン</t>
    </rPh>
    <rPh sb="5" eb="7">
      <t>タンキ</t>
    </rPh>
    <phoneticPr fontId="3"/>
  </si>
  <si>
    <t>予防医療院短期身体拘束廃止未実施減算Ⅰ型Ⅱⅱ１</t>
    <rPh sb="2" eb="4">
      <t>イリョウ</t>
    </rPh>
    <rPh sb="4" eb="5">
      <t>イン</t>
    </rPh>
    <rPh sb="5" eb="7">
      <t>タンキ</t>
    </rPh>
    <phoneticPr fontId="3"/>
  </si>
  <si>
    <t>予防医療院短期身体拘束廃止未実施減算Ⅰ型Ⅱⅱ２</t>
    <rPh sb="2" eb="4">
      <t>イリョウ</t>
    </rPh>
    <rPh sb="4" eb="5">
      <t>イン</t>
    </rPh>
    <rPh sb="5" eb="7">
      <t>タンキ</t>
    </rPh>
    <phoneticPr fontId="3"/>
  </si>
  <si>
    <t>予防医療院短期身体拘束廃止未実施減算Ⅰ型Ⅲⅰ１</t>
    <rPh sb="2" eb="4">
      <t>イリョウ</t>
    </rPh>
    <rPh sb="4" eb="5">
      <t>イン</t>
    </rPh>
    <rPh sb="5" eb="7">
      <t>タンキ</t>
    </rPh>
    <phoneticPr fontId="3"/>
  </si>
  <si>
    <t>予防医療院短期身体拘束廃止未実施減算Ⅰ型Ⅲⅰ２</t>
    <rPh sb="2" eb="4">
      <t>イリョウ</t>
    </rPh>
    <rPh sb="4" eb="5">
      <t>イン</t>
    </rPh>
    <rPh sb="5" eb="7">
      <t>タンキ</t>
    </rPh>
    <phoneticPr fontId="3"/>
  </si>
  <si>
    <t>予防医療院短期身体拘束廃止未実施減算Ⅰ型Ⅲⅱ１</t>
    <rPh sb="2" eb="4">
      <t>イリョウ</t>
    </rPh>
    <rPh sb="4" eb="5">
      <t>イン</t>
    </rPh>
    <rPh sb="5" eb="7">
      <t>タンキ</t>
    </rPh>
    <phoneticPr fontId="3"/>
  </si>
  <si>
    <t>予防医療院短期身体拘束廃止未実施減算Ⅰ型Ⅲⅱ２</t>
    <rPh sb="2" eb="4">
      <t>イリョウ</t>
    </rPh>
    <rPh sb="4" eb="5">
      <t>イン</t>
    </rPh>
    <rPh sb="5" eb="7">
      <t>タンキ</t>
    </rPh>
    <phoneticPr fontId="3"/>
  </si>
  <si>
    <t>予防医療院短期身体拘束廃止未実施減算Ⅱ型Ⅰⅰ１</t>
    <rPh sb="2" eb="4">
      <t>イリョウ</t>
    </rPh>
    <rPh sb="4" eb="5">
      <t>イン</t>
    </rPh>
    <rPh sb="5" eb="7">
      <t>タンキ</t>
    </rPh>
    <rPh sb="19" eb="20">
      <t>カタ</t>
    </rPh>
    <phoneticPr fontId="3"/>
  </si>
  <si>
    <t>予防医療院短期身体拘束廃止未実施減算Ⅱ型Ⅰⅰ２</t>
    <rPh sb="2" eb="4">
      <t>イリョウ</t>
    </rPh>
    <rPh sb="4" eb="5">
      <t>イン</t>
    </rPh>
    <rPh sb="5" eb="7">
      <t>タンキ</t>
    </rPh>
    <rPh sb="19" eb="20">
      <t>カタ</t>
    </rPh>
    <phoneticPr fontId="3"/>
  </si>
  <si>
    <t>予防医療院短期身体拘束廃止未実施減算Ⅱ型Ⅰⅱ１</t>
    <rPh sb="2" eb="4">
      <t>イリョウ</t>
    </rPh>
    <rPh sb="4" eb="5">
      <t>イン</t>
    </rPh>
    <rPh sb="5" eb="7">
      <t>タンキ</t>
    </rPh>
    <rPh sb="19" eb="20">
      <t>カタ</t>
    </rPh>
    <phoneticPr fontId="3"/>
  </si>
  <si>
    <t>予防医療院短期身体拘束廃止未実施減算Ⅱ型Ⅰⅱ２</t>
    <rPh sb="2" eb="4">
      <t>イリョウ</t>
    </rPh>
    <rPh sb="4" eb="5">
      <t>イン</t>
    </rPh>
    <rPh sb="5" eb="7">
      <t>タンキ</t>
    </rPh>
    <rPh sb="19" eb="20">
      <t>カタ</t>
    </rPh>
    <phoneticPr fontId="3"/>
  </si>
  <si>
    <t>予防医療院短期身体拘束廃止未実施減算Ⅱ型Ⅱⅰ１</t>
    <rPh sb="2" eb="4">
      <t>イリョウ</t>
    </rPh>
    <rPh sb="4" eb="5">
      <t>イン</t>
    </rPh>
    <rPh sb="5" eb="7">
      <t>タンキ</t>
    </rPh>
    <rPh sb="19" eb="20">
      <t>カタ</t>
    </rPh>
    <phoneticPr fontId="3"/>
  </si>
  <si>
    <t>予防医療院短期身体拘束廃止未実施減算Ⅱ型Ⅱⅰ２</t>
    <rPh sb="2" eb="4">
      <t>イリョウ</t>
    </rPh>
    <rPh sb="4" eb="5">
      <t>イン</t>
    </rPh>
    <rPh sb="5" eb="7">
      <t>タンキ</t>
    </rPh>
    <rPh sb="19" eb="20">
      <t>カタ</t>
    </rPh>
    <phoneticPr fontId="3"/>
  </si>
  <si>
    <t>予防医療院短期身体拘束廃止未実施減算Ⅱ型Ⅱⅱ１</t>
    <rPh sb="2" eb="4">
      <t>イリョウ</t>
    </rPh>
    <rPh sb="4" eb="5">
      <t>イン</t>
    </rPh>
    <rPh sb="5" eb="7">
      <t>タンキ</t>
    </rPh>
    <rPh sb="19" eb="20">
      <t>カタ</t>
    </rPh>
    <phoneticPr fontId="3"/>
  </si>
  <si>
    <t>予防医療院短期身体拘束廃止未実施減算Ⅱ型Ⅱⅱ２</t>
    <rPh sb="2" eb="4">
      <t>イリョウ</t>
    </rPh>
    <rPh sb="4" eb="5">
      <t>イン</t>
    </rPh>
    <rPh sb="5" eb="7">
      <t>タンキ</t>
    </rPh>
    <rPh sb="19" eb="20">
      <t>カタ</t>
    </rPh>
    <phoneticPr fontId="3"/>
  </si>
  <si>
    <t>予防医療院短期身体拘束廃止未実施減算Ⅱ型Ⅲⅰ１</t>
    <rPh sb="2" eb="4">
      <t>イリョウ</t>
    </rPh>
    <rPh sb="4" eb="5">
      <t>イン</t>
    </rPh>
    <rPh sb="5" eb="7">
      <t>タンキ</t>
    </rPh>
    <rPh sb="19" eb="20">
      <t>カタ</t>
    </rPh>
    <phoneticPr fontId="3"/>
  </si>
  <si>
    <t>予防医療院短期身体拘束廃止未実施減算Ⅱ型Ⅲⅰ２</t>
    <rPh sb="2" eb="4">
      <t>イリョウ</t>
    </rPh>
    <rPh sb="4" eb="5">
      <t>イン</t>
    </rPh>
    <rPh sb="5" eb="7">
      <t>タンキ</t>
    </rPh>
    <rPh sb="19" eb="20">
      <t>カタ</t>
    </rPh>
    <phoneticPr fontId="3"/>
  </si>
  <si>
    <t>予防医療院短期身体拘束廃止未実施減算Ⅱ型Ⅲⅱ１</t>
    <rPh sb="2" eb="4">
      <t>イリョウ</t>
    </rPh>
    <rPh sb="4" eb="5">
      <t>イン</t>
    </rPh>
    <rPh sb="5" eb="7">
      <t>タンキ</t>
    </rPh>
    <rPh sb="19" eb="20">
      <t>カタ</t>
    </rPh>
    <phoneticPr fontId="3"/>
  </si>
  <si>
    <t>予防医療院短期身体拘束廃止未実施減算Ⅱ型Ⅲⅱ２</t>
    <rPh sb="2" eb="4">
      <t>イリョウ</t>
    </rPh>
    <rPh sb="4" eb="5">
      <t>イン</t>
    </rPh>
    <rPh sb="5" eb="7">
      <t>タンキ</t>
    </rPh>
    <rPh sb="19" eb="20">
      <t>カタ</t>
    </rPh>
    <phoneticPr fontId="3"/>
  </si>
  <si>
    <t>予防医療院短期身体拘束廃止未実施減算Ⅰ型特ⅰ１</t>
    <rPh sb="2" eb="4">
      <t>イリョウ</t>
    </rPh>
    <rPh sb="4" eb="5">
      <t>イン</t>
    </rPh>
    <rPh sb="5" eb="7">
      <t>タンキ</t>
    </rPh>
    <rPh sb="19" eb="20">
      <t>カタ</t>
    </rPh>
    <rPh sb="20" eb="21">
      <t>トク</t>
    </rPh>
    <phoneticPr fontId="3"/>
  </si>
  <si>
    <t>予防医療院短期身体拘束廃止未実施減算Ⅰ型特ⅰ２</t>
    <rPh sb="2" eb="4">
      <t>イリョウ</t>
    </rPh>
    <rPh sb="4" eb="5">
      <t>イン</t>
    </rPh>
    <rPh sb="5" eb="7">
      <t>タンキ</t>
    </rPh>
    <rPh sb="19" eb="20">
      <t>カタ</t>
    </rPh>
    <rPh sb="20" eb="21">
      <t>トク</t>
    </rPh>
    <phoneticPr fontId="3"/>
  </si>
  <si>
    <t>予防医療院短期身体拘束廃止未実施減算Ⅰ型特ⅱ１</t>
    <rPh sb="2" eb="4">
      <t>イリョウ</t>
    </rPh>
    <rPh sb="4" eb="5">
      <t>イン</t>
    </rPh>
    <rPh sb="5" eb="7">
      <t>タンキ</t>
    </rPh>
    <rPh sb="19" eb="20">
      <t>カタ</t>
    </rPh>
    <rPh sb="20" eb="21">
      <t>トク</t>
    </rPh>
    <phoneticPr fontId="3"/>
  </si>
  <si>
    <t>予防医療院短期身体拘束廃止未実施減算Ⅰ型特ⅱ２</t>
    <rPh sb="2" eb="4">
      <t>イリョウ</t>
    </rPh>
    <rPh sb="4" eb="5">
      <t>イン</t>
    </rPh>
    <rPh sb="5" eb="7">
      <t>タンキ</t>
    </rPh>
    <rPh sb="19" eb="20">
      <t>カタ</t>
    </rPh>
    <rPh sb="20" eb="21">
      <t>トク</t>
    </rPh>
    <phoneticPr fontId="3"/>
  </si>
  <si>
    <t>予防医療院短期身体拘束廃止未実施減算Ⅱ型特ⅰ１</t>
    <rPh sb="2" eb="4">
      <t>イリョウ</t>
    </rPh>
    <rPh sb="4" eb="5">
      <t>イン</t>
    </rPh>
    <rPh sb="5" eb="7">
      <t>タンキ</t>
    </rPh>
    <rPh sb="19" eb="20">
      <t>カタ</t>
    </rPh>
    <rPh sb="20" eb="21">
      <t>トク</t>
    </rPh>
    <phoneticPr fontId="3"/>
  </si>
  <si>
    <t>予防医療院短期身体拘束廃止未実施減算Ⅱ型特ⅰ２</t>
    <rPh sb="2" eb="4">
      <t>イリョウ</t>
    </rPh>
    <rPh sb="4" eb="5">
      <t>イン</t>
    </rPh>
    <rPh sb="5" eb="7">
      <t>タンキ</t>
    </rPh>
    <rPh sb="19" eb="20">
      <t>カタ</t>
    </rPh>
    <rPh sb="20" eb="21">
      <t>トク</t>
    </rPh>
    <phoneticPr fontId="3"/>
  </si>
  <si>
    <t>予防医療院短期身体拘束廃止未実施減算Ⅱ型特ⅱ１</t>
    <rPh sb="2" eb="4">
      <t>イリョウ</t>
    </rPh>
    <rPh sb="4" eb="5">
      <t>イン</t>
    </rPh>
    <rPh sb="5" eb="7">
      <t>タンキ</t>
    </rPh>
    <rPh sb="19" eb="20">
      <t>カタ</t>
    </rPh>
    <rPh sb="20" eb="21">
      <t>トク</t>
    </rPh>
    <phoneticPr fontId="3"/>
  </si>
  <si>
    <t>予防医療院短期身体拘束廃止未実施減算Ⅱ型特ⅱ２</t>
    <rPh sb="2" eb="4">
      <t>イリョウ</t>
    </rPh>
    <rPh sb="4" eb="5">
      <t>イン</t>
    </rPh>
    <rPh sb="5" eb="7">
      <t>タンキ</t>
    </rPh>
    <rPh sb="19" eb="20">
      <t>カタ</t>
    </rPh>
    <rPh sb="20" eb="21">
      <t>トク</t>
    </rPh>
    <phoneticPr fontId="3"/>
  </si>
  <si>
    <t>予防医療院短期身体拘束廃止未実施減算ユⅠ型Ⅰ１</t>
    <rPh sb="2" eb="4">
      <t>イリョウ</t>
    </rPh>
    <rPh sb="4" eb="5">
      <t>イン</t>
    </rPh>
    <rPh sb="5" eb="7">
      <t>タンキ</t>
    </rPh>
    <rPh sb="20" eb="21">
      <t>カタ</t>
    </rPh>
    <phoneticPr fontId="3"/>
  </si>
  <si>
    <t>予防医療院短期身体拘束廃止未実施減算ユⅠ型Ⅰ２</t>
    <rPh sb="2" eb="4">
      <t>イリョウ</t>
    </rPh>
    <rPh sb="4" eb="5">
      <t>イン</t>
    </rPh>
    <rPh sb="5" eb="7">
      <t>タンキ</t>
    </rPh>
    <rPh sb="20" eb="21">
      <t>カタ</t>
    </rPh>
    <phoneticPr fontId="3"/>
  </si>
  <si>
    <t>予防医療院短期身体拘束廃止未実施減算経ユⅠ型Ⅰ１</t>
    <rPh sb="2" eb="4">
      <t>イリョウ</t>
    </rPh>
    <rPh sb="4" eb="5">
      <t>イン</t>
    </rPh>
    <rPh sb="5" eb="7">
      <t>タンキ</t>
    </rPh>
    <rPh sb="18" eb="19">
      <t>ケイ</t>
    </rPh>
    <rPh sb="21" eb="22">
      <t>カタ</t>
    </rPh>
    <phoneticPr fontId="3"/>
  </si>
  <si>
    <t>予防医療院短期身体拘束廃止未実施減算経ユⅠ型Ⅰ２</t>
    <rPh sb="2" eb="4">
      <t>イリョウ</t>
    </rPh>
    <rPh sb="4" eb="5">
      <t>イン</t>
    </rPh>
    <rPh sb="5" eb="7">
      <t>タンキ</t>
    </rPh>
    <rPh sb="18" eb="19">
      <t>ケイ</t>
    </rPh>
    <rPh sb="21" eb="22">
      <t>カタ</t>
    </rPh>
    <phoneticPr fontId="3"/>
  </si>
  <si>
    <t>予防医療院短期身体拘束廃止未実施減算ユⅠ型Ⅱ１</t>
    <rPh sb="2" eb="4">
      <t>イリョウ</t>
    </rPh>
    <rPh sb="4" eb="5">
      <t>イン</t>
    </rPh>
    <rPh sb="5" eb="7">
      <t>タンキ</t>
    </rPh>
    <rPh sb="20" eb="21">
      <t>カタ</t>
    </rPh>
    <phoneticPr fontId="3"/>
  </si>
  <si>
    <t>予防医療院短期身体拘束廃止未実施減算ユⅠ型Ⅱ２</t>
    <rPh sb="2" eb="4">
      <t>イリョウ</t>
    </rPh>
    <rPh sb="4" eb="5">
      <t>イン</t>
    </rPh>
    <rPh sb="5" eb="7">
      <t>タンキ</t>
    </rPh>
    <rPh sb="20" eb="21">
      <t>カタ</t>
    </rPh>
    <phoneticPr fontId="3"/>
  </si>
  <si>
    <t>予防医療院短期身体拘束廃止未実施減算経ユⅠ型Ⅱ１</t>
    <rPh sb="2" eb="4">
      <t>イリョウ</t>
    </rPh>
    <rPh sb="4" eb="5">
      <t>イン</t>
    </rPh>
    <rPh sb="5" eb="7">
      <t>タンキ</t>
    </rPh>
    <rPh sb="18" eb="19">
      <t>ケイ</t>
    </rPh>
    <rPh sb="21" eb="22">
      <t>カタ</t>
    </rPh>
    <phoneticPr fontId="3"/>
  </si>
  <si>
    <t>予防医療院短期身体拘束廃止未実施減算経ユⅠ型Ⅱ２</t>
    <rPh sb="2" eb="4">
      <t>イリョウ</t>
    </rPh>
    <rPh sb="4" eb="5">
      <t>イン</t>
    </rPh>
    <rPh sb="5" eb="7">
      <t>タンキ</t>
    </rPh>
    <rPh sb="18" eb="19">
      <t>ケイ</t>
    </rPh>
    <rPh sb="21" eb="22">
      <t>カタ</t>
    </rPh>
    <phoneticPr fontId="3"/>
  </si>
  <si>
    <t>予防医療院短期身体拘束廃止未実施減算ユⅡ型１</t>
    <rPh sb="2" eb="4">
      <t>イリョウ</t>
    </rPh>
    <rPh sb="4" eb="5">
      <t>イン</t>
    </rPh>
    <rPh sb="5" eb="7">
      <t>タンキ</t>
    </rPh>
    <rPh sb="20" eb="21">
      <t>カタ</t>
    </rPh>
    <phoneticPr fontId="3"/>
  </si>
  <si>
    <t>予防医療院短期身体拘束廃止未実施減算ユⅡ型２</t>
    <rPh sb="2" eb="4">
      <t>イリョウ</t>
    </rPh>
    <rPh sb="4" eb="5">
      <t>イン</t>
    </rPh>
    <rPh sb="5" eb="7">
      <t>タンキ</t>
    </rPh>
    <rPh sb="20" eb="21">
      <t>カタ</t>
    </rPh>
    <phoneticPr fontId="3"/>
  </si>
  <si>
    <t>予防医療院短期身体拘束廃止未実施減算経ユⅡ型１</t>
    <rPh sb="2" eb="4">
      <t>イリョウ</t>
    </rPh>
    <rPh sb="4" eb="5">
      <t>イン</t>
    </rPh>
    <rPh sb="5" eb="7">
      <t>タンキ</t>
    </rPh>
    <rPh sb="18" eb="19">
      <t>ケイ</t>
    </rPh>
    <rPh sb="21" eb="22">
      <t>カタ</t>
    </rPh>
    <phoneticPr fontId="3"/>
  </si>
  <si>
    <t>予防医療院短期身体拘束廃止未実施減算経ユⅡ型２</t>
    <rPh sb="2" eb="4">
      <t>イリョウ</t>
    </rPh>
    <rPh sb="4" eb="5">
      <t>イン</t>
    </rPh>
    <rPh sb="5" eb="7">
      <t>タンキ</t>
    </rPh>
    <rPh sb="18" eb="19">
      <t>ケイ</t>
    </rPh>
    <rPh sb="21" eb="22">
      <t>カタ</t>
    </rPh>
    <phoneticPr fontId="3"/>
  </si>
  <si>
    <t>予防医療院短期身体拘束廃止未実施減算ユⅠ型特１</t>
    <rPh sb="2" eb="4">
      <t>イリョウ</t>
    </rPh>
    <rPh sb="4" eb="5">
      <t>イン</t>
    </rPh>
    <rPh sb="5" eb="7">
      <t>タンキ</t>
    </rPh>
    <rPh sb="20" eb="21">
      <t>カタ</t>
    </rPh>
    <rPh sb="21" eb="22">
      <t>トク</t>
    </rPh>
    <phoneticPr fontId="3"/>
  </si>
  <si>
    <t>予防医療院短期身体拘束廃止未実施減算ユⅠ型特２</t>
    <rPh sb="2" eb="4">
      <t>イリョウ</t>
    </rPh>
    <rPh sb="4" eb="5">
      <t>イン</t>
    </rPh>
    <rPh sb="5" eb="7">
      <t>タンキ</t>
    </rPh>
    <rPh sb="20" eb="21">
      <t>カタ</t>
    </rPh>
    <rPh sb="21" eb="22">
      <t>トク</t>
    </rPh>
    <phoneticPr fontId="3"/>
  </si>
  <si>
    <t>予防医療院短期身体拘束廃止未実施減算経ユⅠ型特１</t>
    <rPh sb="2" eb="4">
      <t>イリョウ</t>
    </rPh>
    <rPh sb="4" eb="5">
      <t>イン</t>
    </rPh>
    <rPh sb="5" eb="7">
      <t>タンキ</t>
    </rPh>
    <rPh sb="18" eb="19">
      <t>ケイ</t>
    </rPh>
    <rPh sb="21" eb="22">
      <t>カタ</t>
    </rPh>
    <rPh sb="22" eb="23">
      <t>トク</t>
    </rPh>
    <phoneticPr fontId="3"/>
  </si>
  <si>
    <t>予防医療院短期身体拘束廃止未実施減算経ユⅠ型特２</t>
    <rPh sb="2" eb="4">
      <t>イリョウ</t>
    </rPh>
    <rPh sb="4" eb="5">
      <t>イン</t>
    </rPh>
    <rPh sb="5" eb="7">
      <t>タンキ</t>
    </rPh>
    <rPh sb="18" eb="19">
      <t>ケイ</t>
    </rPh>
    <rPh sb="21" eb="22">
      <t>カタ</t>
    </rPh>
    <rPh sb="22" eb="23">
      <t>トク</t>
    </rPh>
    <phoneticPr fontId="3"/>
  </si>
  <si>
    <t>予防医療院短期身体拘束廃止未実施減算ユⅡ型特１</t>
    <rPh sb="2" eb="4">
      <t>イリョウ</t>
    </rPh>
    <rPh sb="4" eb="5">
      <t>イン</t>
    </rPh>
    <rPh sb="5" eb="7">
      <t>タンキ</t>
    </rPh>
    <rPh sb="20" eb="21">
      <t>カタ</t>
    </rPh>
    <rPh sb="21" eb="22">
      <t>トク</t>
    </rPh>
    <phoneticPr fontId="3"/>
  </si>
  <si>
    <t>予防医療院短期身体拘束廃止未実施減算ユⅡ型特２</t>
    <rPh sb="2" eb="4">
      <t>イリョウ</t>
    </rPh>
    <rPh sb="4" eb="5">
      <t>イン</t>
    </rPh>
    <rPh sb="5" eb="7">
      <t>タンキ</t>
    </rPh>
    <rPh sb="20" eb="21">
      <t>カタ</t>
    </rPh>
    <rPh sb="21" eb="22">
      <t>トク</t>
    </rPh>
    <phoneticPr fontId="3"/>
  </si>
  <si>
    <t>予防医療院短期身体拘束廃止未実施減算経ユⅡ型特１</t>
    <rPh sb="2" eb="4">
      <t>イリョウ</t>
    </rPh>
    <rPh sb="4" eb="5">
      <t>イン</t>
    </rPh>
    <rPh sb="5" eb="7">
      <t>タンキ</t>
    </rPh>
    <rPh sb="18" eb="19">
      <t>ケイ</t>
    </rPh>
    <rPh sb="21" eb="22">
      <t>カタ</t>
    </rPh>
    <rPh sb="22" eb="23">
      <t>トク</t>
    </rPh>
    <phoneticPr fontId="3"/>
  </si>
  <si>
    <t>予防医療院短期身体拘束廃止未実施減算経ユⅡ型特２</t>
    <rPh sb="2" eb="4">
      <t>イリョウ</t>
    </rPh>
    <rPh sb="4" eb="5">
      <t>イン</t>
    </rPh>
    <rPh sb="5" eb="7">
      <t>タンキ</t>
    </rPh>
    <rPh sb="18" eb="19">
      <t>ケイ</t>
    </rPh>
    <rPh sb="21" eb="22">
      <t>カタ</t>
    </rPh>
    <rPh sb="22" eb="23">
      <t>トク</t>
    </rPh>
    <phoneticPr fontId="3"/>
  </si>
  <si>
    <t>予防外部特定施設身体拘束廃止未実施減算</t>
    <rPh sb="2" eb="4">
      <t>ガイブ</t>
    </rPh>
    <rPh sb="8" eb="19">
      <t>シンタイコウソクハイシミジッシゲンサン</t>
    </rPh>
    <phoneticPr fontId="3"/>
  </si>
  <si>
    <t>予防車いす貸与業務継続計画未策定減算</t>
    <rPh sb="0" eb="2">
      <t>ヨボウ</t>
    </rPh>
    <rPh sb="5" eb="7">
      <t>タイヨ</t>
    </rPh>
    <phoneticPr fontId="3"/>
  </si>
  <si>
    <t>予防車いす付属品貸与業務継続計画未策定減算</t>
    <phoneticPr fontId="3"/>
  </si>
  <si>
    <t>予防特殊寝台貸与業務継続計画未策定減算</t>
    <phoneticPr fontId="3"/>
  </si>
  <si>
    <t>予防特殊寝台付属品貸与業務継続計画未策定減算</t>
    <phoneticPr fontId="3"/>
  </si>
  <si>
    <t>予防床ずれ防止用具貸与業務継続計画未策定減算</t>
    <rPh sb="2" eb="3">
      <t>トコ</t>
    </rPh>
    <rPh sb="5" eb="7">
      <t>ボウシ</t>
    </rPh>
    <rPh sb="7" eb="9">
      <t>ヨウグ</t>
    </rPh>
    <phoneticPr fontId="3"/>
  </si>
  <si>
    <t>予防体位変換器貸与業務継続計画未策定減算</t>
    <phoneticPr fontId="3"/>
  </si>
  <si>
    <t>予防手すり貸与業務継続計画未策定減算</t>
    <phoneticPr fontId="3"/>
  </si>
  <si>
    <t>予防スロープ貸与業務継続計画未策定減算</t>
    <phoneticPr fontId="3"/>
  </si>
  <si>
    <t>予防歩行器貸与業務継続計画未策定減算</t>
    <phoneticPr fontId="3"/>
  </si>
  <si>
    <t>予防歩行補助つえ貸与業務継続計画未策定減算</t>
    <phoneticPr fontId="3"/>
  </si>
  <si>
    <t>予防徘徊感知機器貸与業務継続計画未策定減算</t>
    <phoneticPr fontId="3"/>
  </si>
  <si>
    <t>予防移動用リフト貸与業務継続計画未策定減算</t>
    <phoneticPr fontId="3"/>
  </si>
  <si>
    <t>予防自動排泄処理装置貸与業務継続計画未策定減算</t>
    <rPh sb="2" eb="4">
      <t>ジドウ</t>
    </rPh>
    <rPh sb="4" eb="6">
      <t>ハイセツ</t>
    </rPh>
    <rPh sb="6" eb="8">
      <t>ショリ</t>
    </rPh>
    <rPh sb="8" eb="10">
      <t>ソウチ</t>
    </rPh>
    <rPh sb="10" eb="12">
      <t>タイヨ</t>
    </rPh>
    <phoneticPr fontId="3"/>
  </si>
  <si>
    <t>所定単位数の</t>
    <rPh sb="0" eb="5">
      <t>ショテイタンイスウ</t>
    </rPh>
    <phoneticPr fontId="3"/>
  </si>
  <si>
    <t>減算</t>
    <rPh sb="0" eb="2">
      <t>ゲンサン</t>
    </rPh>
    <phoneticPr fontId="3"/>
  </si>
  <si>
    <t>中山間地域等における小規模事業所加算</t>
    <rPh sb="0" eb="3">
      <t>チュウサンカン</t>
    </rPh>
    <rPh sb="3" eb="6">
      <t>チイキナド</t>
    </rPh>
    <phoneticPr fontId="3"/>
  </si>
  <si>
    <t>特別地域介護予防支援加算</t>
    <phoneticPr fontId="3"/>
  </si>
  <si>
    <t>業務継続計画未策定減算</t>
    <rPh sb="0" eb="11">
      <t>ギョウムケイゾクケイカクミサクテイゲンサン</t>
    </rPh>
    <phoneticPr fontId="3"/>
  </si>
  <si>
    <t>高齢者虐待防止措置</t>
    <rPh sb="0" eb="3">
      <t>コウレイシャ</t>
    </rPh>
    <rPh sb="3" eb="5">
      <t>ギャクタイ</t>
    </rPh>
    <rPh sb="5" eb="7">
      <t>ボウシ</t>
    </rPh>
    <rPh sb="7" eb="9">
      <t>ソチ</t>
    </rPh>
    <phoneticPr fontId="3"/>
  </si>
  <si>
    <t>未実施減算</t>
  </si>
  <si>
    <t>介護予防支援Ⅰ・業未</t>
    <rPh sb="8" eb="10">
      <t>ギョウミ</t>
    </rPh>
    <phoneticPr fontId="3"/>
  </si>
  <si>
    <t>介護予防支援Ⅰ・虐防・業未</t>
    <rPh sb="11" eb="13">
      <t>ギョウミ</t>
    </rPh>
    <phoneticPr fontId="3"/>
  </si>
  <si>
    <t>介護予防支援Ⅱ・業未</t>
    <rPh sb="8" eb="10">
      <t>ギョウミ</t>
    </rPh>
    <phoneticPr fontId="3"/>
  </si>
  <si>
    <t>介護予防支援Ⅱ・業未・地</t>
    <rPh sb="11" eb="12">
      <t>チ</t>
    </rPh>
    <phoneticPr fontId="3"/>
  </si>
  <si>
    <t>介護予防支援Ⅱ・業未・地・山</t>
    <rPh sb="13" eb="14">
      <t>ヤマ</t>
    </rPh>
    <phoneticPr fontId="3"/>
  </si>
  <si>
    <t>介護予防支援Ⅱ・業未・小</t>
    <rPh sb="11" eb="12">
      <t>ショウ</t>
    </rPh>
    <phoneticPr fontId="3"/>
  </si>
  <si>
    <t>介護予防支援Ⅱ・業未・小・山</t>
    <rPh sb="11" eb="12">
      <t>ショウ</t>
    </rPh>
    <rPh sb="13" eb="14">
      <t>ヤマ</t>
    </rPh>
    <phoneticPr fontId="3"/>
  </si>
  <si>
    <t>介護予防支援Ⅱ・業未・山</t>
    <rPh sb="11" eb="12">
      <t>ヤマ</t>
    </rPh>
    <phoneticPr fontId="3"/>
  </si>
  <si>
    <t>介護予防支援Ⅱ・虐防・業未</t>
    <rPh sb="8" eb="10">
      <t>ギャクボウ</t>
    </rPh>
    <phoneticPr fontId="3"/>
  </si>
  <si>
    <t>介護予防支援Ⅱ・虐防・業未・地</t>
    <rPh sb="14" eb="15">
      <t>チ</t>
    </rPh>
    <phoneticPr fontId="3"/>
  </si>
  <si>
    <t>介護予防支援Ⅱ・虐防・業未・地・山</t>
    <rPh sb="16" eb="17">
      <t>ヤマ</t>
    </rPh>
    <phoneticPr fontId="3"/>
  </si>
  <si>
    <t>介護予防支援Ⅱ・虐防・業未・小</t>
    <rPh sb="14" eb="15">
      <t>ショウ</t>
    </rPh>
    <phoneticPr fontId="3"/>
  </si>
  <si>
    <t>介護予防支援Ⅱ・虐防・業未・小・山</t>
    <rPh sb="14" eb="15">
      <t>ショウ</t>
    </rPh>
    <rPh sb="16" eb="17">
      <t>ヤマ</t>
    </rPh>
    <phoneticPr fontId="3"/>
  </si>
  <si>
    <t>介護予防支援Ⅱ・虐防・業未・山</t>
    <rPh sb="14" eb="15">
      <t>ヤマ</t>
    </rPh>
    <phoneticPr fontId="3"/>
  </si>
  <si>
    <t>A001</t>
    <phoneticPr fontId="3"/>
  </si>
  <si>
    <t>A002</t>
  </si>
  <si>
    <t>A003</t>
  </si>
  <si>
    <t>A004</t>
  </si>
  <si>
    <t>A005</t>
  </si>
  <si>
    <t>A006</t>
  </si>
  <si>
    <t>A007</t>
  </si>
  <si>
    <t>A008</t>
  </si>
  <si>
    <t>A009</t>
  </si>
  <si>
    <t>A010</t>
    <phoneticPr fontId="3"/>
  </si>
  <si>
    <t>A011</t>
  </si>
  <si>
    <t>A012</t>
  </si>
  <si>
    <t>A013</t>
  </si>
  <si>
    <t>A014</t>
  </si>
  <si>
    <t>A015</t>
  </si>
  <si>
    <t>A016</t>
  </si>
  <si>
    <t>A017</t>
  </si>
  <si>
    <t>A018</t>
  </si>
  <si>
    <t>A019</t>
    <phoneticPr fontId="3"/>
  </si>
  <si>
    <t>A020</t>
  </si>
  <si>
    <t>A021</t>
  </si>
  <si>
    <t>A022</t>
  </si>
  <si>
    <t>A023</t>
  </si>
  <si>
    <t>A024</t>
  </si>
  <si>
    <t>A025</t>
  </si>
  <si>
    <t>A026</t>
  </si>
  <si>
    <t>A027</t>
  </si>
  <si>
    <t>A028</t>
    <phoneticPr fontId="3"/>
  </si>
  <si>
    <t>A029</t>
  </si>
  <si>
    <t>A030</t>
  </si>
  <si>
    <t>A031</t>
  </si>
  <si>
    <t>A032</t>
  </si>
  <si>
    <t>A033</t>
  </si>
  <si>
    <t>A034</t>
  </si>
  <si>
    <t>A035</t>
  </si>
  <si>
    <t>A036</t>
  </si>
  <si>
    <t>A037</t>
    <phoneticPr fontId="3"/>
  </si>
  <si>
    <t>A038</t>
  </si>
  <si>
    <t>A039</t>
  </si>
  <si>
    <t>A040</t>
  </si>
  <si>
    <t>A041</t>
  </si>
  <si>
    <t>A042</t>
  </si>
  <si>
    <t>A043</t>
  </si>
  <si>
    <t>A044</t>
  </si>
  <si>
    <t>A045</t>
  </si>
  <si>
    <t>A046</t>
    <phoneticPr fontId="3"/>
  </si>
  <si>
    <t>A047</t>
  </si>
  <si>
    <t>A048</t>
  </si>
  <si>
    <t>A049</t>
  </si>
  <si>
    <t>A050</t>
  </si>
  <si>
    <t>A051</t>
  </si>
  <si>
    <t>A052</t>
  </si>
  <si>
    <t>A053</t>
  </si>
  <si>
    <t>A054</t>
  </si>
  <si>
    <t>A055</t>
    <phoneticPr fontId="3"/>
  </si>
  <si>
    <t>A056</t>
  </si>
  <si>
    <t>A057</t>
  </si>
  <si>
    <t>A058</t>
  </si>
  <si>
    <t>A059</t>
  </si>
  <si>
    <t>A060</t>
  </si>
  <si>
    <t>A061</t>
  </si>
  <si>
    <t>A062</t>
  </si>
  <si>
    <t>A063</t>
  </si>
  <si>
    <t>A064</t>
    <phoneticPr fontId="3"/>
  </si>
  <si>
    <t>A065</t>
  </si>
  <si>
    <t>A066</t>
  </si>
  <si>
    <t>A067</t>
  </si>
  <si>
    <t>A068</t>
  </si>
  <si>
    <t>A069</t>
  </si>
  <si>
    <t>A070</t>
  </si>
  <si>
    <t>A071</t>
  </si>
  <si>
    <t>A072</t>
  </si>
  <si>
    <t>A073</t>
    <phoneticPr fontId="3"/>
  </si>
  <si>
    <t>A074</t>
  </si>
  <si>
    <t>A075</t>
  </si>
  <si>
    <t>A076</t>
  </si>
  <si>
    <t>A077</t>
  </si>
  <si>
    <t>A078</t>
  </si>
  <si>
    <t>A079</t>
  </si>
  <si>
    <t>A080</t>
  </si>
  <si>
    <t>A081</t>
  </si>
  <si>
    <t>A082</t>
  </si>
  <si>
    <t>A083</t>
  </si>
  <si>
    <t>A084</t>
  </si>
  <si>
    <t>A085</t>
  </si>
  <si>
    <t>A086</t>
  </si>
  <si>
    <t>A087</t>
  </si>
  <si>
    <t>A088</t>
    <phoneticPr fontId="3"/>
  </si>
  <si>
    <t>A089</t>
  </si>
  <si>
    <t>A090</t>
  </si>
  <si>
    <t>A091</t>
  </si>
  <si>
    <t>A092</t>
  </si>
  <si>
    <t>A093</t>
  </si>
  <si>
    <t>A094</t>
  </si>
  <si>
    <t>A095</t>
  </si>
  <si>
    <t>A096</t>
  </si>
  <si>
    <t>A097</t>
  </si>
  <si>
    <t>A098</t>
  </si>
  <si>
    <t>A099</t>
  </si>
  <si>
    <t>A100</t>
  </si>
  <si>
    <t>A101</t>
  </si>
  <si>
    <t>A102</t>
  </si>
  <si>
    <t>A103</t>
    <phoneticPr fontId="3"/>
  </si>
  <si>
    <t>A104</t>
  </si>
  <si>
    <t>A105</t>
  </si>
  <si>
    <t>A106</t>
  </si>
  <si>
    <t>A107</t>
  </si>
  <si>
    <t>A108</t>
  </si>
  <si>
    <t>A109</t>
  </si>
  <si>
    <t>A110</t>
  </si>
  <si>
    <t>A111</t>
  </si>
  <si>
    <t>A112</t>
  </si>
  <si>
    <t>A113</t>
  </si>
  <si>
    <t>A114</t>
  </si>
  <si>
    <t>A115</t>
  </si>
  <si>
    <t>A116</t>
  </si>
  <si>
    <t>A117</t>
  </si>
  <si>
    <t>A118</t>
    <phoneticPr fontId="3"/>
  </si>
  <si>
    <t>A119</t>
  </si>
  <si>
    <t>A120</t>
  </si>
  <si>
    <t>A121</t>
  </si>
  <si>
    <t>A122</t>
  </si>
  <si>
    <t>A123</t>
  </si>
  <si>
    <t>A124</t>
  </si>
  <si>
    <t>A125</t>
  </si>
  <si>
    <t>A126</t>
  </si>
  <si>
    <t>A127</t>
  </si>
  <si>
    <t>A128</t>
  </si>
  <si>
    <t>A129</t>
  </si>
  <si>
    <t>A130</t>
  </si>
  <si>
    <t>A131</t>
  </si>
  <si>
    <t>A132</t>
  </si>
  <si>
    <t>A133</t>
    <phoneticPr fontId="3"/>
  </si>
  <si>
    <t>A134</t>
  </si>
  <si>
    <t>A135</t>
  </si>
  <si>
    <t>A136</t>
  </si>
  <si>
    <t>A137</t>
  </si>
  <si>
    <t>A138</t>
  </si>
  <si>
    <t>A139</t>
  </si>
  <si>
    <t>A140</t>
  </si>
  <si>
    <t>A141</t>
  </si>
  <si>
    <t>A142</t>
  </si>
  <si>
    <t>A143</t>
  </si>
  <si>
    <t>A144</t>
  </si>
  <si>
    <t>A145</t>
  </si>
  <si>
    <t>A146</t>
  </si>
  <si>
    <t>A147</t>
  </si>
  <si>
    <t>A148</t>
  </si>
  <si>
    <t>A149</t>
  </si>
  <si>
    <t>A150</t>
  </si>
  <si>
    <t>A151</t>
  </si>
  <si>
    <t>A152</t>
  </si>
  <si>
    <t>A153</t>
  </si>
  <si>
    <t>A154</t>
  </si>
  <si>
    <t>A155</t>
  </si>
  <si>
    <t>A156</t>
  </si>
  <si>
    <t>A157</t>
  </si>
  <si>
    <t>A158</t>
  </si>
  <si>
    <t>A159</t>
  </si>
  <si>
    <t>A160</t>
  </si>
  <si>
    <t>A161</t>
  </si>
  <si>
    <t>A162</t>
  </si>
  <si>
    <t>A163</t>
    <phoneticPr fontId="3"/>
  </si>
  <si>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</si>
  <si>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</si>
  <si>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</si>
  <si>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</si>
  <si>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</si>
  <si>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</si>
  <si>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</si>
  <si>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</si>
  <si>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</si>
  <si>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</si>
  <si>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</si>
  <si>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</si>
  <si>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</si>
  <si>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</si>
  <si>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</si>
  <si>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</si>
  <si>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</si>
  <si>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</si>
  <si>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</si>
  <si>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</si>
  <si>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</si>
  <si>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</si>
  <si>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</si>
  <si>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</si>
  <si>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</si>
  <si>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</si>
  <si>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</si>
  <si>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</si>
  <si>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</si>
  <si>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phoneticPr fontId="3"/>
  </si>
  <si>
    <t>A194</t>
  </si>
  <si>
    <t>A195</t>
  </si>
  <si>
    <t>A196</t>
  </si>
  <si>
    <t>A197</t>
  </si>
  <si>
    <t>A198</t>
  </si>
  <si>
    <t>A199</t>
  </si>
  <si>
    <t>A200</t>
  </si>
  <si>
    <t>A201</t>
  </si>
  <si>
    <t>A202</t>
  </si>
  <si>
    <t>A203</t>
  </si>
  <si>
    <t>A204</t>
  </si>
  <si>
    <t>A205</t>
  </si>
  <si>
    <t>A206</t>
  </si>
  <si>
    <t>A207</t>
  </si>
  <si>
    <t>A208</t>
  </si>
  <si>
    <t>A209</t>
  </si>
  <si>
    <t>A210</t>
  </si>
  <si>
    <t>A211</t>
  </si>
  <si>
    <t>A212</t>
  </si>
  <si>
    <t>A213</t>
  </si>
  <si>
    <t>A214</t>
  </si>
  <si>
    <t>A215</t>
  </si>
  <si>
    <t>A216</t>
  </si>
  <si>
    <t>A217</t>
  </si>
  <si>
    <t>A218</t>
  </si>
  <si>
    <t>A219</t>
  </si>
  <si>
    <t>A220</t>
  </si>
  <si>
    <t>A221</t>
  </si>
  <si>
    <t>A222</t>
  </si>
  <si>
    <t>A223</t>
    <phoneticPr fontId="3"/>
  </si>
  <si>
    <t>A224</t>
  </si>
  <si>
    <t>A225</t>
  </si>
  <si>
    <t>A226</t>
  </si>
  <si>
    <t>A227</t>
  </si>
  <si>
    <t>A228</t>
  </si>
  <si>
    <t>A229</t>
  </si>
  <si>
    <t>A230</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</si>
  <si>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</si>
  <si>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</si>
  <si>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</si>
  <si>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</si>
  <si>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</si>
  <si>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</si>
  <si>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</si>
  <si>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</si>
  <si>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</si>
  <si>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</si>
  <si>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</si>
  <si>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</si>
  <si>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</si>
  <si>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</si>
  <si>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</si>
  <si>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</si>
  <si>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</si>
  <si>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</si>
  <si>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</si>
  <si>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</si>
  <si>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</si>
  <si>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</si>
  <si>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phoneticPr fontId="3"/>
  </si>
  <si>
    <t>A254</t>
  </si>
  <si>
    <t>A255</t>
  </si>
  <si>
    <t>A256</t>
  </si>
  <si>
    <t>A257</t>
  </si>
  <si>
    <t>A258</t>
  </si>
  <si>
    <t>A259</t>
  </si>
  <si>
    <t>A260</t>
  </si>
  <si>
    <t>A261</t>
  </si>
  <si>
    <t>A262</t>
  </si>
  <si>
    <t>A263</t>
  </si>
  <si>
    <t>A264</t>
  </si>
  <si>
    <t>A265</t>
  </si>
  <si>
    <t>A266</t>
  </si>
  <si>
    <t>A267</t>
  </si>
  <si>
    <t>A268</t>
    <phoneticPr fontId="3"/>
  </si>
  <si>
    <t>A269</t>
  </si>
  <si>
    <t>A270</t>
  </si>
  <si>
    <t>A271</t>
  </si>
  <si>
    <t>A272</t>
  </si>
  <si>
    <t>A273</t>
  </si>
  <si>
    <t>A274</t>
  </si>
  <si>
    <t>A275</t>
  </si>
  <si>
    <t>A276</t>
  </si>
  <si>
    <t>A277</t>
  </si>
  <si>
    <t>A278</t>
  </si>
  <si>
    <t>A279</t>
  </si>
  <si>
    <t>A280</t>
  </si>
  <si>
    <t>A281</t>
  </si>
  <si>
    <t>A282</t>
  </si>
  <si>
    <t>A283</t>
    <phoneticPr fontId="3"/>
  </si>
  <si>
    <t>A284</t>
  </si>
  <si>
    <t>A285</t>
  </si>
  <si>
    <t>A286</t>
  </si>
  <si>
    <t>A287</t>
  </si>
  <si>
    <t>A288</t>
  </si>
  <si>
    <t>A289</t>
  </si>
  <si>
    <t>A290</t>
  </si>
  <si>
    <t>A291</t>
  </si>
  <si>
    <t>A292</t>
  </si>
  <si>
    <t>A293</t>
  </si>
  <si>
    <t>A294</t>
  </si>
  <si>
    <t>A295</t>
  </si>
  <si>
    <t>A296</t>
  </si>
  <si>
    <t>A297</t>
  </si>
  <si>
    <t>A298</t>
    <phoneticPr fontId="3"/>
  </si>
  <si>
    <t>A299</t>
  </si>
  <si>
    <t>A300</t>
  </si>
  <si>
    <t>A301</t>
  </si>
  <si>
    <t>A302</t>
  </si>
  <si>
    <t>A303</t>
  </si>
  <si>
    <t>A304</t>
  </si>
  <si>
    <t>A305</t>
  </si>
  <si>
    <t>A306</t>
  </si>
  <si>
    <t>A307</t>
  </si>
  <si>
    <t>A308</t>
  </si>
  <si>
    <t>A309</t>
  </si>
  <si>
    <t>A310</t>
  </si>
  <si>
    <t>A311</t>
  </si>
  <si>
    <t>A312</t>
  </si>
  <si>
    <t>A313</t>
    <phoneticPr fontId="3"/>
  </si>
  <si>
    <t>A314</t>
  </si>
  <si>
    <t>A315</t>
  </si>
  <si>
    <t>A316</t>
  </si>
  <si>
    <t>A317</t>
  </si>
  <si>
    <t>A318</t>
  </si>
  <si>
    <t>A319</t>
  </si>
  <si>
    <t>A320</t>
  </si>
  <si>
    <t>A321</t>
  </si>
  <si>
    <t>A322</t>
    <phoneticPr fontId="3"/>
  </si>
  <si>
    <t>A323</t>
  </si>
  <si>
    <t>A324</t>
  </si>
  <si>
    <t>A325</t>
  </si>
  <si>
    <t>A326</t>
  </si>
  <si>
    <t>A327</t>
  </si>
  <si>
    <t>A328</t>
  </si>
  <si>
    <t>A329</t>
  </si>
  <si>
    <t>A330</t>
  </si>
  <si>
    <t>A331</t>
    <phoneticPr fontId="3"/>
  </si>
  <si>
    <t>A332</t>
  </si>
  <si>
    <t>A333</t>
  </si>
  <si>
    <t>A334</t>
  </si>
  <si>
    <t>A335</t>
  </si>
  <si>
    <t>A336</t>
  </si>
  <si>
    <t>A337</t>
  </si>
  <si>
    <t>A338</t>
  </si>
  <si>
    <t>A339</t>
  </si>
  <si>
    <t>A340</t>
    <phoneticPr fontId="3"/>
  </si>
  <si>
    <t>A341</t>
  </si>
  <si>
    <t>A342</t>
  </si>
  <si>
    <t>A343</t>
  </si>
  <si>
    <t>A344</t>
  </si>
  <si>
    <t>A345</t>
  </si>
  <si>
    <t>A346</t>
  </si>
  <si>
    <t>A347</t>
  </si>
  <si>
    <t>A348</t>
  </si>
  <si>
    <t>A349</t>
    <phoneticPr fontId="3"/>
  </si>
  <si>
    <t>A350</t>
  </si>
  <si>
    <t>A351</t>
  </si>
  <si>
    <t>A352</t>
  </si>
  <si>
    <t>A353</t>
  </si>
  <si>
    <t>A354</t>
  </si>
  <si>
    <t>A355</t>
  </si>
  <si>
    <t>A356</t>
  </si>
  <si>
    <t>A357</t>
  </si>
  <si>
    <t>A358</t>
    <phoneticPr fontId="3"/>
  </si>
  <si>
    <t>A359</t>
  </si>
  <si>
    <t>A360</t>
  </si>
  <si>
    <t>A361</t>
  </si>
  <si>
    <t>A362</t>
  </si>
  <si>
    <t>A363</t>
  </si>
  <si>
    <t>A364</t>
  </si>
  <si>
    <t>A365</t>
  </si>
  <si>
    <t>A366</t>
  </si>
  <si>
    <t>A367</t>
    <phoneticPr fontId="3"/>
  </si>
  <si>
    <t>A368</t>
  </si>
  <si>
    <t>A369</t>
  </si>
  <si>
    <t>A370</t>
  </si>
  <si>
    <t>A371</t>
  </si>
  <si>
    <t>A372</t>
  </si>
  <si>
    <t>A373</t>
  </si>
  <si>
    <t>A374</t>
  </si>
  <si>
    <t>A375</t>
  </si>
  <si>
    <t>A376</t>
    <phoneticPr fontId="3"/>
  </si>
  <si>
    <t>A377</t>
  </si>
  <si>
    <t>A378</t>
  </si>
  <si>
    <t>A379</t>
  </si>
  <si>
    <t>A380</t>
  </si>
  <si>
    <t>A381</t>
  </si>
  <si>
    <t>A382</t>
  </si>
  <si>
    <t>A383</t>
  </si>
  <si>
    <t>A384</t>
  </si>
  <si>
    <t>A385</t>
    <phoneticPr fontId="3"/>
  </si>
  <si>
    <t>A386</t>
  </si>
  <si>
    <t>A387</t>
  </si>
  <si>
    <t>A388</t>
  </si>
  <si>
    <t>A389</t>
  </si>
  <si>
    <t>A390</t>
  </si>
  <si>
    <t>A391</t>
  </si>
  <si>
    <t>A392</t>
  </si>
  <si>
    <t>A393</t>
  </si>
  <si>
    <t>A394</t>
  </si>
  <si>
    <t>A395</t>
  </si>
  <si>
    <t>A396</t>
  </si>
  <si>
    <t>A397</t>
  </si>
  <si>
    <t>A398</t>
  </si>
  <si>
    <t>A399</t>
  </si>
  <si>
    <t>A400</t>
    <phoneticPr fontId="3"/>
  </si>
  <si>
    <t>A401</t>
  </si>
  <si>
    <t>A402</t>
  </si>
  <si>
    <t>A403</t>
  </si>
  <si>
    <t>A404</t>
  </si>
  <si>
    <t>A405</t>
  </si>
  <si>
    <t>A406</t>
  </si>
  <si>
    <t>A407</t>
  </si>
  <si>
    <t>A408</t>
  </si>
  <si>
    <t>A409</t>
  </si>
  <si>
    <t>A410</t>
  </si>
  <si>
    <t>A411</t>
  </si>
  <si>
    <t>A412</t>
  </si>
  <si>
    <t>A413</t>
  </si>
  <si>
    <t>A414</t>
  </si>
  <si>
    <t>A415</t>
    <phoneticPr fontId="3"/>
  </si>
  <si>
    <t>A416</t>
  </si>
  <si>
    <t>A417</t>
  </si>
  <si>
    <t>A418</t>
  </si>
  <si>
    <t>A419</t>
  </si>
  <si>
    <t>A420</t>
  </si>
  <si>
    <t>A421</t>
  </si>
  <si>
    <t>A422</t>
  </si>
  <si>
    <t>A423</t>
  </si>
  <si>
    <t>A424</t>
  </si>
  <si>
    <t>A425</t>
  </si>
  <si>
    <t>A426</t>
  </si>
  <si>
    <t>A427</t>
  </si>
  <si>
    <t>A428</t>
  </si>
  <si>
    <t>A429</t>
  </si>
  <si>
    <t>A430</t>
    <phoneticPr fontId="3"/>
  </si>
  <si>
    <t>A431</t>
  </si>
  <si>
    <t>A432</t>
  </si>
  <si>
    <t>A433</t>
  </si>
  <si>
    <t>A434</t>
  </si>
  <si>
    <t>A435</t>
  </si>
  <si>
    <t>A436</t>
  </si>
  <si>
    <t>A437</t>
  </si>
  <si>
    <t>A438</t>
  </si>
  <si>
    <t>A439</t>
  </si>
  <si>
    <t>A440</t>
  </si>
  <si>
    <t>A441</t>
  </si>
  <si>
    <t>A442</t>
  </si>
  <si>
    <t>A443</t>
  </si>
  <si>
    <t>A444</t>
  </si>
  <si>
    <t>A445</t>
    <phoneticPr fontId="3"/>
  </si>
  <si>
    <t>A446</t>
  </si>
  <si>
    <t>A447</t>
  </si>
  <si>
    <t>A448</t>
  </si>
  <si>
    <t>A449</t>
  </si>
  <si>
    <t>A450</t>
  </si>
  <si>
    <t>A451</t>
  </si>
  <si>
    <t>A452</t>
  </si>
  <si>
    <t>A453</t>
  </si>
  <si>
    <t>A454</t>
  </si>
  <si>
    <t>A455</t>
  </si>
  <si>
    <t>A456</t>
  </si>
  <si>
    <t>A457</t>
  </si>
  <si>
    <t>A458</t>
  </si>
  <si>
    <t>A459</t>
  </si>
  <si>
    <t>A460</t>
  </si>
  <si>
    <t>A461</t>
  </si>
  <si>
    <t>A462</t>
  </si>
  <si>
    <t>A463</t>
  </si>
  <si>
    <t>A464</t>
  </si>
  <si>
    <t>A465</t>
  </si>
  <si>
    <t>A466</t>
  </si>
  <si>
    <t>A467</t>
  </si>
  <si>
    <t>A468</t>
  </si>
  <si>
    <t>A469</t>
  </si>
  <si>
    <t>A470</t>
  </si>
  <si>
    <t>A471</t>
  </si>
  <si>
    <t>A472</t>
  </si>
  <si>
    <t>A473</t>
  </si>
  <si>
    <t>A474</t>
  </si>
  <si>
    <t>A475</t>
    <phoneticPr fontId="3"/>
  </si>
  <si>
    <t>A476</t>
  </si>
  <si>
    <t>A477</t>
  </si>
  <si>
    <t>A478</t>
  </si>
  <si>
    <t>A479</t>
  </si>
  <si>
    <t>A480</t>
  </si>
  <si>
    <t>A481</t>
  </si>
  <si>
    <t>A482</t>
  </si>
  <si>
    <t>A483</t>
  </si>
  <si>
    <t>A484</t>
  </si>
  <si>
    <t>A485</t>
  </si>
  <si>
    <t>A486</t>
  </si>
  <si>
    <t>A487</t>
  </si>
  <si>
    <t>A488</t>
  </si>
  <si>
    <t>A489</t>
  </si>
  <si>
    <t>A490</t>
  </si>
  <si>
    <t>A491</t>
  </si>
  <si>
    <t>A492</t>
  </si>
  <si>
    <t>A493</t>
  </si>
  <si>
    <t>A494</t>
  </si>
  <si>
    <t>A495</t>
  </si>
  <si>
    <t>A496</t>
  </si>
  <si>
    <t>A497</t>
  </si>
  <si>
    <t>A498</t>
  </si>
  <si>
    <t>A499</t>
  </si>
  <si>
    <t>A500</t>
  </si>
  <si>
    <t>A501</t>
  </si>
  <si>
    <t>A502</t>
  </si>
  <si>
    <t>A503</t>
  </si>
  <si>
    <t>A504</t>
  </si>
  <si>
    <t>A505</t>
    <phoneticPr fontId="3"/>
  </si>
  <si>
    <t>A506</t>
  </si>
  <si>
    <t>A507</t>
  </si>
  <si>
    <t>A508</t>
  </si>
  <si>
    <t>A509</t>
  </si>
  <si>
    <t>A510</t>
  </si>
  <si>
    <t>A511</t>
  </si>
  <si>
    <t>A512</t>
  </si>
  <si>
    <t>A513</t>
  </si>
  <si>
    <t>A514</t>
  </si>
  <si>
    <t>A515</t>
  </si>
  <si>
    <t>A516</t>
  </si>
  <si>
    <t>A517</t>
  </si>
  <si>
    <t>A518</t>
  </si>
  <si>
    <t>A519</t>
  </si>
  <si>
    <t>A520</t>
  </si>
  <si>
    <t>A521</t>
  </si>
  <si>
    <t>A522</t>
  </si>
  <si>
    <t>A523</t>
  </si>
  <si>
    <t>A524</t>
  </si>
  <si>
    <t>A525</t>
  </si>
  <si>
    <t>A526</t>
  </si>
  <si>
    <t>A527</t>
  </si>
  <si>
    <t>A528</t>
  </si>
  <si>
    <t>A529</t>
  </si>
  <si>
    <t>A530</t>
  </si>
  <si>
    <t>A531</t>
  </si>
  <si>
    <t>A532</t>
  </si>
  <si>
    <t>A533</t>
  </si>
  <si>
    <t>A534</t>
  </si>
  <si>
    <t>A535</t>
    <phoneticPr fontId="3"/>
  </si>
  <si>
    <t>A536</t>
  </si>
  <si>
    <t>A537</t>
  </si>
  <si>
    <t>A538</t>
  </si>
  <si>
    <t>A539</t>
  </si>
  <si>
    <t>A540</t>
  </si>
  <si>
    <t>A541</t>
  </si>
  <si>
    <t>A542</t>
  </si>
  <si>
    <t>A543</t>
  </si>
  <si>
    <t>A544</t>
  </si>
  <si>
    <t>A545</t>
  </si>
  <si>
    <t>A546</t>
  </si>
  <si>
    <t>A547</t>
  </si>
  <si>
    <t>A548</t>
  </si>
  <si>
    <t>A549</t>
  </si>
  <si>
    <t>A550</t>
  </si>
  <si>
    <t>A551</t>
  </si>
  <si>
    <t>A552</t>
  </si>
  <si>
    <t>A553</t>
  </si>
  <si>
    <t>A554</t>
  </si>
  <si>
    <t>A555</t>
  </si>
  <si>
    <t>A556</t>
  </si>
  <si>
    <t>A557</t>
  </si>
  <si>
    <t>A558</t>
  </si>
  <si>
    <t>A559</t>
  </si>
  <si>
    <t>A560</t>
  </si>
  <si>
    <t>A561</t>
  </si>
  <si>
    <t>A562</t>
  </si>
  <si>
    <t>A563</t>
  </si>
  <si>
    <t>A564</t>
  </si>
  <si>
    <t>E201</t>
    <phoneticPr fontId="3"/>
  </si>
  <si>
    <t>E202</t>
  </si>
  <si>
    <t>E203</t>
  </si>
  <si>
    <t>E204</t>
  </si>
  <si>
    <t>E205</t>
  </si>
  <si>
    <t>E206</t>
  </si>
  <si>
    <t>E207</t>
  </si>
  <si>
    <t>E208</t>
  </si>
  <si>
    <t>E209</t>
  </si>
  <si>
    <t>E210</t>
  </si>
  <si>
    <t>E211</t>
  </si>
  <si>
    <t>E212</t>
  </si>
  <si>
    <t>E213</t>
  </si>
  <si>
    <t>E214</t>
  </si>
  <si>
    <t>E215</t>
  </si>
  <si>
    <t>E216</t>
  </si>
  <si>
    <t>E217</t>
  </si>
  <si>
    <t>E217</t>
    <phoneticPr fontId="3"/>
  </si>
  <si>
    <t>E218</t>
  </si>
  <si>
    <t>E219</t>
  </si>
  <si>
    <t>E220</t>
  </si>
  <si>
    <t>E221</t>
  </si>
  <si>
    <t>E222</t>
  </si>
  <si>
    <t>E223</t>
  </si>
  <si>
    <t>E224</t>
  </si>
  <si>
    <t>E225</t>
  </si>
  <si>
    <t>E226</t>
  </si>
  <si>
    <t>E227</t>
  </si>
  <si>
    <t>E228</t>
  </si>
  <si>
    <t>E229</t>
  </si>
  <si>
    <t>E230</t>
  </si>
  <si>
    <t>E231</t>
  </si>
  <si>
    <t>E232</t>
  </si>
  <si>
    <t>E233</t>
  </si>
  <si>
    <t>E234</t>
  </si>
  <si>
    <t>E235</t>
  </si>
  <si>
    <t>E236</t>
  </si>
  <si>
    <t>E237</t>
  </si>
  <si>
    <t>E238</t>
  </si>
  <si>
    <t>E239</t>
  </si>
  <si>
    <t>E240</t>
  </si>
  <si>
    <t>E241</t>
  </si>
  <si>
    <t>E242</t>
  </si>
  <si>
    <t>E243</t>
  </si>
  <si>
    <t>E244</t>
  </si>
  <si>
    <t>E245</t>
  </si>
  <si>
    <t>E246</t>
  </si>
  <si>
    <t>E247</t>
  </si>
  <si>
    <t>E248</t>
  </si>
  <si>
    <t>E249</t>
  </si>
  <si>
    <t>E249</t>
    <phoneticPr fontId="3"/>
  </si>
  <si>
    <t>E250</t>
  </si>
  <si>
    <t>E251</t>
  </si>
  <si>
    <t>E252</t>
  </si>
  <si>
    <t>E253</t>
  </si>
  <si>
    <t>E254</t>
  </si>
  <si>
    <t>E255</t>
  </si>
  <si>
    <t>E256</t>
  </si>
  <si>
    <t>E257</t>
  </si>
  <si>
    <t>E258</t>
  </si>
  <si>
    <t>E259</t>
  </si>
  <si>
    <t>E260</t>
  </si>
  <si>
    <t>E261</t>
  </si>
  <si>
    <t>E262</t>
  </si>
  <si>
    <t>E263</t>
  </si>
  <si>
    <t>E264</t>
  </si>
  <si>
    <t>E265</t>
  </si>
  <si>
    <t>E266</t>
  </si>
  <si>
    <t>E267</t>
  </si>
  <si>
    <t>E268</t>
  </si>
  <si>
    <t>E269</t>
  </si>
  <si>
    <t>E270</t>
  </si>
  <si>
    <t>E271</t>
  </si>
  <si>
    <t>E272</t>
  </si>
  <si>
    <t>E273</t>
  </si>
  <si>
    <t>E274</t>
  </si>
  <si>
    <t>E275</t>
  </si>
  <si>
    <t>E276</t>
  </si>
  <si>
    <t>E203</t>
    <phoneticPr fontId="3"/>
  </si>
  <si>
    <t>D201</t>
    <phoneticPr fontId="3"/>
  </si>
  <si>
    <t>E211</t>
    <phoneticPr fontId="3"/>
  </si>
  <si>
    <t>E212</t>
    <phoneticPr fontId="3"/>
  </si>
  <si>
    <t>E213</t>
    <phoneticPr fontId="3"/>
  </si>
  <si>
    <t>E219</t>
    <phoneticPr fontId="3"/>
  </si>
  <si>
    <t>長期予単独短期生活Ⅰ１・夜</t>
    <phoneticPr fontId="3"/>
  </si>
  <si>
    <t>長期予単独短期生活Ⅰ２・夜</t>
    <phoneticPr fontId="3"/>
  </si>
  <si>
    <t>長期予単独短期生活Ⅱ１・夜</t>
    <phoneticPr fontId="3"/>
  </si>
  <si>
    <t>長期予単独短期生活Ⅱ２・夜</t>
    <phoneticPr fontId="3"/>
  </si>
  <si>
    <t>長期予併設短期生活Ⅰ１・夜</t>
    <phoneticPr fontId="3"/>
  </si>
  <si>
    <t>長期予併設短期生活Ⅰ２・夜</t>
    <phoneticPr fontId="3"/>
  </si>
  <si>
    <t>長期予併設短期生活Ⅱ１・夜</t>
    <phoneticPr fontId="3"/>
  </si>
  <si>
    <t>長期予併設短期生活Ⅱ２・夜</t>
    <phoneticPr fontId="3"/>
  </si>
  <si>
    <t>短期入所生活介護費</t>
    <phoneticPr fontId="3"/>
  </si>
  <si>
    <t>単独型介護予防短期入所生活介護費(Ⅰ)</t>
  </si>
  <si>
    <t>単独型介護予防短期入所生活介護費(Ⅱ)</t>
  </si>
  <si>
    <t>併設型介護予防短期入所生活介護費(Ⅰ)</t>
  </si>
  <si>
    <t>併設型介護予防短期入所生活介護費(Ⅱ)</t>
  </si>
  <si>
    <t>長期予単ユ短期生活１・夜</t>
    <phoneticPr fontId="3"/>
  </si>
  <si>
    <t>長期予単ユ短期生活２・夜</t>
    <phoneticPr fontId="3"/>
  </si>
  <si>
    <t>長期経予単ユ短期生活１・夜</t>
    <phoneticPr fontId="3"/>
  </si>
  <si>
    <t>長期経予単ユ短期生活２・夜</t>
    <phoneticPr fontId="3"/>
  </si>
  <si>
    <t>長期予併ユ短期生活１・夜</t>
    <phoneticPr fontId="3"/>
  </si>
  <si>
    <t>長期予併ユ短期生活２・夜</t>
    <phoneticPr fontId="3"/>
  </si>
  <si>
    <t>長期経予併ユ短期生活１・夜</t>
    <phoneticPr fontId="3"/>
  </si>
  <si>
    <t>長期経予併ユ短期生活２・夜</t>
    <phoneticPr fontId="3"/>
  </si>
  <si>
    <t>(1)単独型ユニット型介護</t>
    <rPh sb="3" eb="5">
      <t>タンドク</t>
    </rPh>
    <rPh sb="5" eb="6">
      <t>カタ</t>
    </rPh>
    <rPh sb="10" eb="11">
      <t>カタ</t>
    </rPh>
    <phoneticPr fontId="3"/>
  </si>
  <si>
    <t>予防短期入所生活介護費</t>
    <phoneticPr fontId="3"/>
  </si>
  <si>
    <t>(1)単独型ユニッ ト型介護</t>
    <rPh sb="3" eb="5">
      <t>タンドク</t>
    </rPh>
    <rPh sb="5" eb="6">
      <t>カタ</t>
    </rPh>
    <rPh sb="11" eb="12">
      <t>カタ</t>
    </rPh>
    <phoneticPr fontId="3"/>
  </si>
  <si>
    <t>単独型ユニット型介護予防短期入所生活介護費</t>
  </si>
  <si>
    <t>経過的単独型ユニット型介護予防短期入所生活介護費</t>
  </si>
  <si>
    <t>(2)併設型ユニット型介護</t>
    <rPh sb="3" eb="5">
      <t>ヘイセツ</t>
    </rPh>
    <phoneticPr fontId="3"/>
  </si>
  <si>
    <t>併設型ユニット型介護予防短期入所生活介護費</t>
  </si>
  <si>
    <t>経過的併設型ユニット型介護予防短期入所生活介護費</t>
  </si>
  <si>
    <t>(2)併設型ユニッ ト型介護</t>
    <rPh sb="3" eb="5">
      <t>ヘイセツ</t>
    </rPh>
    <phoneticPr fontId="3"/>
  </si>
  <si>
    <t>長期予単ユ短期生活１・夜・未</t>
    <phoneticPr fontId="3"/>
  </si>
  <si>
    <t>長期予単ユ短期生活２・夜・未</t>
    <phoneticPr fontId="3"/>
  </si>
  <si>
    <t>長期経予単ユ短期生活１・夜・未</t>
    <phoneticPr fontId="3"/>
  </si>
  <si>
    <t>長期経予単ユ短期生活２・夜・未</t>
    <phoneticPr fontId="3"/>
  </si>
  <si>
    <t>長期予併ユ短期生活１・夜・未</t>
    <phoneticPr fontId="3"/>
  </si>
  <si>
    <t>長期予併ユ短期生活２・夜・未</t>
    <phoneticPr fontId="3"/>
  </si>
  <si>
    <t>長期経予併ユ短期生活１・夜・未</t>
    <phoneticPr fontId="3"/>
  </si>
  <si>
    <t>長期経予併ユ短期生活２・夜・未</t>
    <phoneticPr fontId="3"/>
  </si>
  <si>
    <t>定員超過の場合（連続31日以上利用）</t>
    <rPh sb="0" eb="2">
      <t>テイイン</t>
    </rPh>
    <rPh sb="2" eb="4">
      <t>チョウカ</t>
    </rPh>
    <rPh sb="5" eb="7">
      <t>バアイ</t>
    </rPh>
    <rPh sb="15" eb="17">
      <t>リヨウ</t>
    </rPh>
    <phoneticPr fontId="3"/>
  </si>
  <si>
    <t>長期予単独短期Ⅰ１・超</t>
    <rPh sb="0" eb="2">
      <t>チョウキ</t>
    </rPh>
    <phoneticPr fontId="3"/>
  </si>
  <si>
    <t>長期予単独短期Ⅰ１・夜・超</t>
    <phoneticPr fontId="3"/>
  </si>
  <si>
    <t>長期予単独短期Ⅰ２・超</t>
    <phoneticPr fontId="3"/>
  </si>
  <si>
    <t>長期予単独短期Ⅰ２・夜・超</t>
    <phoneticPr fontId="3"/>
  </si>
  <si>
    <t>長期予単独短期Ⅱ１・超</t>
    <phoneticPr fontId="3"/>
  </si>
  <si>
    <t>長期予単独短期Ⅱ１・夜・超</t>
    <phoneticPr fontId="3"/>
  </si>
  <si>
    <t>長期予単独短期Ⅱ２・超</t>
    <phoneticPr fontId="3"/>
  </si>
  <si>
    <t>長期予単独短期Ⅱ２・夜・超</t>
    <phoneticPr fontId="3"/>
  </si>
  <si>
    <t>長期予併設短期Ⅰ１・超</t>
    <phoneticPr fontId="3"/>
  </si>
  <si>
    <t>長期予併設短期Ⅰ１・夜・超</t>
    <phoneticPr fontId="3"/>
  </si>
  <si>
    <t>長期予併設短期Ⅰ２・超</t>
    <phoneticPr fontId="3"/>
  </si>
  <si>
    <t>長期予併設短期Ⅰ２・夜・超</t>
    <phoneticPr fontId="3"/>
  </si>
  <si>
    <t>長期予併設短期Ⅱ１・超</t>
    <phoneticPr fontId="3"/>
  </si>
  <si>
    <t>長期予併設短期Ⅱ１・夜・超</t>
    <phoneticPr fontId="3"/>
  </si>
  <si>
    <t>長期予併設短期Ⅱ２・超</t>
    <phoneticPr fontId="3"/>
  </si>
  <si>
    <t>長期予併設短期Ⅱ２・夜・超</t>
    <phoneticPr fontId="3"/>
  </si>
  <si>
    <t>長期予単ユ短期１・超</t>
    <phoneticPr fontId="3"/>
  </si>
  <si>
    <t>長期予単ユ短期１・夜・超</t>
    <phoneticPr fontId="3"/>
  </si>
  <si>
    <t>長期予単ユ短期２・超</t>
    <phoneticPr fontId="3"/>
  </si>
  <si>
    <t>長期予単ユ短期２・夜・超</t>
    <phoneticPr fontId="3"/>
  </si>
  <si>
    <t>長期経予単ユ短期１・超</t>
    <phoneticPr fontId="3"/>
  </si>
  <si>
    <t>長期経予単ユ短期１・夜・超</t>
    <phoneticPr fontId="3"/>
  </si>
  <si>
    <t>長期経予単ユ短期２・超</t>
    <phoneticPr fontId="3"/>
  </si>
  <si>
    <t>長期経予単ユ短期２・夜・超</t>
    <phoneticPr fontId="3"/>
  </si>
  <si>
    <t>長期予併ユ短期１・超</t>
    <phoneticPr fontId="3"/>
  </si>
  <si>
    <t>長期予併ユ短期１・夜・超</t>
    <phoneticPr fontId="3"/>
  </si>
  <si>
    <t>長期予併ユ短期２・超</t>
    <phoneticPr fontId="3"/>
  </si>
  <si>
    <t>長期予併ユ短期２・夜・超</t>
    <phoneticPr fontId="3"/>
  </si>
  <si>
    <t>長期経予併ユ短期１・超</t>
    <phoneticPr fontId="3"/>
  </si>
  <si>
    <t>長期経予併ユ短期１・夜・超</t>
    <phoneticPr fontId="3"/>
  </si>
  <si>
    <t>長期経予併ユ短期２・超</t>
    <phoneticPr fontId="3"/>
  </si>
  <si>
    <t>長期経予併ユ短期２・夜・超</t>
    <phoneticPr fontId="3"/>
  </si>
  <si>
    <t>長期予単ユ短期１・超・未</t>
    <phoneticPr fontId="3"/>
  </si>
  <si>
    <t>長期予単ユ短期１・夜・超・未</t>
    <phoneticPr fontId="3"/>
  </si>
  <si>
    <t>長期予単ユ短期２・超・未</t>
    <phoneticPr fontId="3"/>
  </si>
  <si>
    <t>長期予単ユ短期２・夜・超・未</t>
    <phoneticPr fontId="3"/>
  </si>
  <si>
    <t>長期経予単ユ短期１・超・未</t>
    <phoneticPr fontId="3"/>
  </si>
  <si>
    <t>長期経予単ユ短期１・夜・超・未</t>
    <phoneticPr fontId="3"/>
  </si>
  <si>
    <t>長期経予単ユ短期２・超・未</t>
    <phoneticPr fontId="3"/>
  </si>
  <si>
    <t>長期経予単ユ短期２・夜・超・未</t>
    <phoneticPr fontId="3"/>
  </si>
  <si>
    <t>長期予併ユ短期１・超・未</t>
    <phoneticPr fontId="3"/>
  </si>
  <si>
    <t>長期予併ユ短期１・夜・超・未</t>
    <phoneticPr fontId="3"/>
  </si>
  <si>
    <t>長期予併ユ短期２・超・未</t>
    <phoneticPr fontId="3"/>
  </si>
  <si>
    <t>長期予併ユ短期２・夜・超・未</t>
    <phoneticPr fontId="3"/>
  </si>
  <si>
    <t>長期経予併ユ短期１・超・未</t>
    <phoneticPr fontId="3"/>
  </si>
  <si>
    <t>長期経予併ユ短期１・夜・超・未</t>
    <phoneticPr fontId="3"/>
  </si>
  <si>
    <t>長期経予併ユ短期２・超・未</t>
    <phoneticPr fontId="3"/>
  </si>
  <si>
    <t>長期経予併ユ短期２・夜・超・未</t>
    <phoneticPr fontId="3"/>
  </si>
  <si>
    <t>介護・看護職員が欠員の場合（連続31日以上利用）</t>
    <rPh sb="0" eb="2">
      <t>カイゴ</t>
    </rPh>
    <rPh sb="3" eb="5">
      <t>カンゴ</t>
    </rPh>
    <rPh sb="5" eb="7">
      <t>ショクイン</t>
    </rPh>
    <rPh sb="8" eb="10">
      <t>ケツイン</t>
    </rPh>
    <rPh sb="11" eb="13">
      <t>バアイ</t>
    </rPh>
    <phoneticPr fontId="3"/>
  </si>
  <si>
    <t>長期予単独短期Ⅰ１・欠</t>
    <phoneticPr fontId="3"/>
  </si>
  <si>
    <t>長期予単独短期Ⅰ１・夜・欠</t>
    <phoneticPr fontId="3"/>
  </si>
  <si>
    <t>長期予単独短期Ⅰ２・欠</t>
    <phoneticPr fontId="3"/>
  </si>
  <si>
    <t>長期予単独短期Ⅰ２・夜・欠</t>
    <phoneticPr fontId="3"/>
  </si>
  <si>
    <t>長期予単独短期Ⅱ１・欠</t>
    <phoneticPr fontId="3"/>
  </si>
  <si>
    <t>長期予単独短期Ⅱ１・夜・欠</t>
    <phoneticPr fontId="3"/>
  </si>
  <si>
    <t>長期予単独短期Ⅱ２・欠</t>
    <phoneticPr fontId="3"/>
  </si>
  <si>
    <t>長期予単独短期Ⅱ２・夜・欠</t>
    <phoneticPr fontId="3"/>
  </si>
  <si>
    <t>長期予併設短期Ⅰ１・欠</t>
    <phoneticPr fontId="3"/>
  </si>
  <si>
    <t>長期予併設短期Ⅰ１・夜・欠</t>
    <phoneticPr fontId="3"/>
  </si>
  <si>
    <t>長期予併設短期Ⅰ２・欠</t>
    <phoneticPr fontId="3"/>
  </si>
  <si>
    <t>長期予併設短期Ⅰ２・夜・欠</t>
    <phoneticPr fontId="3"/>
  </si>
  <si>
    <t>長期予併設短期Ⅱ１・欠</t>
    <phoneticPr fontId="3"/>
  </si>
  <si>
    <t>長期予併設短期Ⅱ１・夜・欠</t>
    <phoneticPr fontId="3"/>
  </si>
  <si>
    <t>長期予併設短期Ⅱ２・欠</t>
    <phoneticPr fontId="3"/>
  </si>
  <si>
    <t>長期予併設短期Ⅱ２・夜・欠</t>
    <phoneticPr fontId="3"/>
  </si>
  <si>
    <t>長期予単ユ短期１・欠</t>
    <phoneticPr fontId="3"/>
  </si>
  <si>
    <t>長期予単ユ短期１・夜・欠</t>
    <phoneticPr fontId="3"/>
  </si>
  <si>
    <t>長期予単ユ短期２・欠</t>
    <phoneticPr fontId="3"/>
  </si>
  <si>
    <t>長期予単ユ短期２・夜・欠</t>
    <phoneticPr fontId="3"/>
  </si>
  <si>
    <t>長期経予単ユ短期１・欠</t>
    <phoneticPr fontId="3"/>
  </si>
  <si>
    <t>長期経予単ユ短期１・夜・欠</t>
    <phoneticPr fontId="3"/>
  </si>
  <si>
    <t>長期経予単ユ短期２・欠</t>
    <phoneticPr fontId="3"/>
  </si>
  <si>
    <t>長期経予単ユ短期２・夜・欠</t>
    <phoneticPr fontId="3"/>
  </si>
  <si>
    <t>長期予併ユ短期１・欠</t>
    <phoneticPr fontId="3"/>
  </si>
  <si>
    <t>長期予併ユ短期１・夜・欠</t>
    <phoneticPr fontId="3"/>
  </si>
  <si>
    <t>長期予併ユ短期２・欠</t>
    <phoneticPr fontId="3"/>
  </si>
  <si>
    <t>長期予併ユ短期２・夜・欠</t>
    <phoneticPr fontId="3"/>
  </si>
  <si>
    <t>長期経予併ユ短期１・欠</t>
    <phoneticPr fontId="3"/>
  </si>
  <si>
    <t>長期経予併ユ短期１・夜・欠</t>
    <phoneticPr fontId="3"/>
  </si>
  <si>
    <t>長期経予併ユ短期２・欠</t>
    <phoneticPr fontId="3"/>
  </si>
  <si>
    <t>長期経予併ユ短期２・夜・欠</t>
    <phoneticPr fontId="3"/>
  </si>
  <si>
    <t>長期予単ユ短期１・欠・未</t>
    <phoneticPr fontId="3"/>
  </si>
  <si>
    <t>長期予単ユ短期１・夜・欠・未</t>
    <phoneticPr fontId="3"/>
  </si>
  <si>
    <t>長期予単ユ短期２・欠・未</t>
    <phoneticPr fontId="3"/>
  </si>
  <si>
    <t>長期予単ユ短期２・夜・欠・未</t>
    <phoneticPr fontId="3"/>
  </si>
  <si>
    <t>長期経予単ユ短期１・欠・未</t>
    <phoneticPr fontId="3"/>
  </si>
  <si>
    <t>長期経予単ユ短期１・夜・欠・未</t>
    <phoneticPr fontId="3"/>
  </si>
  <si>
    <t>長期経予単ユ短期２・欠・未</t>
    <phoneticPr fontId="3"/>
  </si>
  <si>
    <t>長期経予単ユ短期２・夜・欠・未</t>
    <phoneticPr fontId="3"/>
  </si>
  <si>
    <t>長期予併ユ短期１・欠・未</t>
    <phoneticPr fontId="3"/>
  </si>
  <si>
    <t>長期予併ユ短期１・夜・欠・未</t>
    <phoneticPr fontId="3"/>
  </si>
  <si>
    <t>長期予併ユ短期２・欠・未</t>
    <phoneticPr fontId="3"/>
  </si>
  <si>
    <t>長期予併ユ短期２・夜・欠・未</t>
    <phoneticPr fontId="3"/>
  </si>
  <si>
    <t>長期経予併ユ短期１・欠・未</t>
    <phoneticPr fontId="3"/>
  </si>
  <si>
    <t>長期経予併ユ短期１・夜・欠・未</t>
    <phoneticPr fontId="3"/>
  </si>
  <si>
    <t>長期経予併ユ短期２・欠・未</t>
    <phoneticPr fontId="3"/>
  </si>
  <si>
    <t>長期経予併ユ短期２・夜・欠・未</t>
    <phoneticPr fontId="3"/>
  </si>
  <si>
    <t>(9) 介護職員等処遇改善加算</t>
    <rPh sb="9" eb="11">
      <t>ショグウ</t>
    </rPh>
    <rPh sb="11" eb="13">
      <t>カイゼン</t>
    </rPh>
    <phoneticPr fontId="3"/>
  </si>
  <si>
    <t>予診療所短期処遇改善加算Ⅲ</t>
    <rPh sb="6" eb="8">
      <t>ショグウ</t>
    </rPh>
    <rPh sb="8" eb="10">
      <t>カイゼン</t>
    </rPh>
    <rPh sb="10" eb="12">
      <t>カサン</t>
    </rPh>
    <phoneticPr fontId="3"/>
  </si>
  <si>
    <t>予診療所短期処遇改善加算Ⅳ</t>
    <rPh sb="6" eb="8">
      <t>ショグウ</t>
    </rPh>
    <rPh sb="8" eb="10">
      <t>カイゼン</t>
    </rPh>
    <rPh sb="10" eb="12">
      <t>カサン</t>
    </rPh>
    <phoneticPr fontId="3"/>
  </si>
  <si>
    <t>(3)総合医学管理加算（利用中に１０日を限度）</t>
    <phoneticPr fontId="3"/>
  </si>
  <si>
    <t>予防短期老健多床室１</t>
    <rPh sb="4" eb="5">
      <t>ロウ</t>
    </rPh>
    <rPh sb="5" eb="6">
      <t>ケン</t>
    </rPh>
    <rPh sb="6" eb="7">
      <t>タ</t>
    </rPh>
    <rPh sb="7" eb="8">
      <t>ショウ</t>
    </rPh>
    <rPh sb="8" eb="9">
      <t>シツ</t>
    </rPh>
    <phoneticPr fontId="3"/>
  </si>
  <si>
    <t>予防短期老健多床室２</t>
    <rPh sb="4" eb="5">
      <t>ロウ</t>
    </rPh>
    <rPh sb="5" eb="6">
      <t>ケン</t>
    </rPh>
    <rPh sb="6" eb="7">
      <t>タ</t>
    </rPh>
    <rPh sb="7" eb="8">
      <t>ショウ</t>
    </rPh>
    <rPh sb="8" eb="9">
      <t>シツ</t>
    </rPh>
    <phoneticPr fontId="3"/>
  </si>
  <si>
    <t>予防短期医療院多床室１</t>
    <rPh sb="7" eb="8">
      <t>タ</t>
    </rPh>
    <rPh sb="8" eb="9">
      <t>ショウ</t>
    </rPh>
    <rPh sb="9" eb="10">
      <t>シツ</t>
    </rPh>
    <phoneticPr fontId="3"/>
  </si>
  <si>
    <t>予防短期医療院多床室２</t>
    <rPh sb="0" eb="2">
      <t>ヨボウ</t>
    </rPh>
    <rPh sb="2" eb="4">
      <t>タンキ</t>
    </rPh>
    <rPh sb="4" eb="6">
      <t>イリョウ</t>
    </rPh>
    <rPh sb="6" eb="7">
      <t>イン</t>
    </rPh>
    <rPh sb="7" eb="8">
      <t>タ</t>
    </rPh>
    <rPh sb="8" eb="9">
      <t>ショウ</t>
    </rPh>
    <rPh sb="9" eb="10">
      <t>シツ</t>
    </rPh>
    <phoneticPr fontId="3"/>
  </si>
  <si>
    <t>予老短室料相当額控除</t>
    <rPh sb="3" eb="5">
      <t>シツリョウ</t>
    </rPh>
    <rPh sb="5" eb="7">
      <t>ソウトウ</t>
    </rPh>
    <rPh sb="7" eb="8">
      <t>ガク</t>
    </rPh>
    <rPh sb="8" eb="10">
      <t>コウジョ</t>
    </rPh>
    <phoneticPr fontId="3"/>
  </si>
  <si>
    <t>室料相当額控除</t>
    <rPh sb="0" eb="2">
      <t>シツリョウ</t>
    </rPh>
    <rPh sb="2" eb="4">
      <t>ソウトウ</t>
    </rPh>
    <rPh sb="4" eb="5">
      <t>ガク</t>
    </rPh>
    <rPh sb="5" eb="7">
      <t>コウジョ</t>
    </rPh>
    <phoneticPr fontId="3"/>
  </si>
  <si>
    <t>予防医療院短期室料相当額控除</t>
    <rPh sb="7" eb="9">
      <t>シツリョウ</t>
    </rPh>
    <rPh sb="9" eb="11">
      <t>ソウトウ</t>
    </rPh>
    <rPh sb="11" eb="12">
      <t>ガク</t>
    </rPh>
    <rPh sb="12" eb="14">
      <t>コウジョ</t>
    </rPh>
    <phoneticPr fontId="3"/>
  </si>
  <si>
    <t>多床室（室料相当額控除を算定している場合）</t>
    <rPh sb="0" eb="1">
      <t>タ</t>
    </rPh>
    <rPh sb="1" eb="2">
      <t>ショウ</t>
    </rPh>
    <rPh sb="2" eb="3">
      <t>シツ</t>
    </rPh>
    <rPh sb="9" eb="11">
      <t>コウジョ</t>
    </rPh>
    <phoneticPr fontId="3"/>
  </si>
  <si>
    <t>多床室（室料相当額控除を算定していない場合）</t>
    <rPh sb="0" eb="1">
      <t>タ</t>
    </rPh>
    <rPh sb="1" eb="2">
      <t>ショウ</t>
    </rPh>
    <rPh sb="2" eb="3">
      <t>シツ</t>
    </rPh>
    <phoneticPr fontId="3"/>
  </si>
  <si>
    <t>予防訪問入浴処遇改善加算Ⅰ２</t>
    <rPh sb="6" eb="8">
      <t>ショグウ</t>
    </rPh>
    <rPh sb="8" eb="10">
      <t>カイゼン</t>
    </rPh>
    <rPh sb="10" eb="12">
      <t>カサン</t>
    </rPh>
    <phoneticPr fontId="3"/>
  </si>
  <si>
    <t>予防訪問入浴処遇改善加算Ⅱ２</t>
    <rPh sb="6" eb="8">
      <t>ショグウ</t>
    </rPh>
    <rPh sb="8" eb="10">
      <t>カイゼン</t>
    </rPh>
    <rPh sb="10" eb="12">
      <t>カサン</t>
    </rPh>
    <phoneticPr fontId="3"/>
  </si>
  <si>
    <t>(2) 介護職員等処遇改善加算（Ⅰ）ロ</t>
    <phoneticPr fontId="3"/>
  </si>
  <si>
    <t>(4) 介護職員等処遇改善加算（Ⅱ）ロ</t>
    <phoneticPr fontId="3"/>
  </si>
  <si>
    <t>チ 介護職員等処遇改善加算</t>
    <rPh sb="2" eb="4">
      <t>カイゴ</t>
    </rPh>
    <rPh sb="4" eb="6">
      <t>ショクイン</t>
    </rPh>
    <rPh sb="6" eb="7">
      <t>トウ</t>
    </rPh>
    <rPh sb="7" eb="13">
      <t>ショグウカイゼンカサン</t>
    </rPh>
    <phoneticPr fontId="3"/>
  </si>
  <si>
    <t>ニ 介護職員等処遇改善加算</t>
    <rPh sb="2" eb="4">
      <t>カイゴ</t>
    </rPh>
    <rPh sb="4" eb="6">
      <t>ショクイン</t>
    </rPh>
    <rPh sb="6" eb="7">
      <t>トウ</t>
    </rPh>
    <rPh sb="7" eb="13">
      <t>ショグウカイゼンカサン</t>
    </rPh>
    <phoneticPr fontId="3"/>
  </si>
  <si>
    <t>予防通所リハ処遇改善加算Ⅰ２</t>
    <rPh sb="6" eb="8">
      <t>ショグウ</t>
    </rPh>
    <rPh sb="8" eb="10">
      <t>カイゼン</t>
    </rPh>
    <rPh sb="10" eb="12">
      <t>カサン</t>
    </rPh>
    <phoneticPr fontId="3"/>
  </si>
  <si>
    <t>予防通所リハ処遇改善加算Ⅱ２</t>
    <rPh sb="6" eb="8">
      <t>ショグウ</t>
    </rPh>
    <rPh sb="8" eb="10">
      <t>カイゼン</t>
    </rPh>
    <rPh sb="10" eb="12">
      <t>カサン</t>
    </rPh>
    <phoneticPr fontId="3"/>
  </si>
  <si>
    <t>予短期生活処遇改善加算Ⅰ２</t>
    <rPh sb="5" eb="7">
      <t>ショグウ</t>
    </rPh>
    <rPh sb="7" eb="9">
      <t>カイゼン</t>
    </rPh>
    <rPh sb="9" eb="11">
      <t>カサン</t>
    </rPh>
    <phoneticPr fontId="3"/>
  </si>
  <si>
    <t>予短期生活処遇改善加算Ⅱ２</t>
    <rPh sb="5" eb="7">
      <t>ショグウ</t>
    </rPh>
    <rPh sb="7" eb="9">
      <t>カイゼン</t>
    </rPh>
    <rPh sb="9" eb="11">
      <t>カサン</t>
    </rPh>
    <phoneticPr fontId="3"/>
  </si>
  <si>
    <t>予老短処遇改善加算Ⅰ２</t>
    <rPh sb="3" eb="5">
      <t>ショグウ</t>
    </rPh>
    <rPh sb="5" eb="7">
      <t>カイゼン</t>
    </rPh>
    <rPh sb="7" eb="9">
      <t>カサン</t>
    </rPh>
    <phoneticPr fontId="3"/>
  </si>
  <si>
    <t>予老短処遇改善加算Ⅱ２</t>
    <rPh sb="3" eb="5">
      <t>ショグウ</t>
    </rPh>
    <rPh sb="5" eb="7">
      <t>カイゼン</t>
    </rPh>
    <rPh sb="7" eb="9">
      <t>カサン</t>
    </rPh>
    <phoneticPr fontId="3"/>
  </si>
  <si>
    <t>(二) 介護職員等処遇改善加算（Ⅰ）ロ</t>
    <rPh sb="1" eb="2">
      <t>2</t>
    </rPh>
    <phoneticPr fontId="3"/>
  </si>
  <si>
    <t>(四) 介護職員等処遇改善加算（Ⅱ）ロ</t>
    <rPh sb="1" eb="2">
      <t>4</t>
    </rPh>
    <phoneticPr fontId="3"/>
  </si>
  <si>
    <t>予病院療短処遇改善加算Ⅰ２</t>
    <rPh sb="5" eb="7">
      <t>ショグウ</t>
    </rPh>
    <rPh sb="7" eb="9">
      <t>カイゼン</t>
    </rPh>
    <rPh sb="9" eb="11">
      <t>カサン</t>
    </rPh>
    <phoneticPr fontId="3"/>
  </si>
  <si>
    <t>予病院療短処遇改善加算Ⅱ２</t>
    <rPh sb="5" eb="7">
      <t>ショグウ</t>
    </rPh>
    <rPh sb="7" eb="9">
      <t>カイゼン</t>
    </rPh>
    <rPh sb="9" eb="11">
      <t>カサン</t>
    </rPh>
    <phoneticPr fontId="3"/>
  </si>
  <si>
    <t>(二)介護職員等処遇改善加算（Ⅰ）ロ</t>
    <rPh sb="1" eb="2">
      <t>2</t>
    </rPh>
    <rPh sb="8" eb="10">
      <t>ショグウ</t>
    </rPh>
    <rPh sb="10" eb="12">
      <t>カイゼン</t>
    </rPh>
    <phoneticPr fontId="3"/>
  </si>
  <si>
    <t>(四)介護職員等処遇改善加算（Ⅱ）ロ</t>
    <rPh sb="1" eb="2">
      <t>4</t>
    </rPh>
    <rPh sb="8" eb="10">
      <t>ショグウ</t>
    </rPh>
    <rPh sb="10" eb="12">
      <t>カイゼン</t>
    </rPh>
    <phoneticPr fontId="3"/>
  </si>
  <si>
    <t>予診療所短期処遇改善加算Ⅰ２</t>
    <rPh sb="6" eb="8">
      <t>ショグウ</t>
    </rPh>
    <rPh sb="8" eb="10">
      <t>カイゼン</t>
    </rPh>
    <rPh sb="10" eb="12">
      <t>カサン</t>
    </rPh>
    <phoneticPr fontId="3"/>
  </si>
  <si>
    <t>予診療所短期処遇改善加算Ⅱ２</t>
    <rPh sb="6" eb="8">
      <t>ショグウ</t>
    </rPh>
    <rPh sb="8" eb="10">
      <t>カイゼン</t>
    </rPh>
    <rPh sb="10" eb="12">
      <t>カサン</t>
    </rPh>
    <phoneticPr fontId="3"/>
  </si>
  <si>
    <t>予防医療院短期処遇改善加算Ⅰ２</t>
    <rPh sb="7" eb="9">
      <t>ショグウ</t>
    </rPh>
    <rPh sb="9" eb="11">
      <t>カイゼン</t>
    </rPh>
    <rPh sb="11" eb="13">
      <t>カサン</t>
    </rPh>
    <phoneticPr fontId="3"/>
  </si>
  <si>
    <t>予防医療院短期処遇改善加算Ⅱ２</t>
    <rPh sb="7" eb="9">
      <t>ショグウ</t>
    </rPh>
    <rPh sb="9" eb="11">
      <t>カイゼン</t>
    </rPh>
    <rPh sb="11" eb="13">
      <t>カサン</t>
    </rPh>
    <phoneticPr fontId="3"/>
  </si>
  <si>
    <t>予防特定施設処遇改善加算Ⅰ２</t>
    <rPh sb="6" eb="8">
      <t>ショグウ</t>
    </rPh>
    <rPh sb="8" eb="10">
      <t>カイゼン</t>
    </rPh>
    <rPh sb="10" eb="12">
      <t>カサン</t>
    </rPh>
    <phoneticPr fontId="3"/>
  </si>
  <si>
    <t>予防特定施設処遇改善加算Ⅱ２</t>
    <rPh sb="6" eb="8">
      <t>ショグウ</t>
    </rPh>
    <rPh sb="8" eb="10">
      <t>カイゼン</t>
    </rPh>
    <rPh sb="10" eb="12">
      <t>カサン</t>
    </rPh>
    <phoneticPr fontId="3"/>
  </si>
  <si>
    <t>(2)介護職員等処遇改善加算（Ⅰ）ロ</t>
    <rPh sb="8" eb="10">
      <t>ショグウ</t>
    </rPh>
    <rPh sb="10" eb="12">
      <t>カイゼン</t>
    </rPh>
    <phoneticPr fontId="3"/>
  </si>
  <si>
    <t>(4)介護職員等処遇改善加算（Ⅱ）ロ</t>
    <rPh sb="8" eb="10">
      <t>ショグウ</t>
    </rPh>
    <rPh sb="10" eb="12">
      <t>カイゼン</t>
    </rPh>
    <phoneticPr fontId="3"/>
  </si>
  <si>
    <t>予防訪問看護処遇改善加算</t>
    <rPh sb="6" eb="8">
      <t>ショグウ</t>
    </rPh>
    <rPh sb="8" eb="10">
      <t>カイゼン</t>
    </rPh>
    <rPh sb="10" eb="12">
      <t>カサン</t>
    </rPh>
    <phoneticPr fontId="3"/>
  </si>
  <si>
    <t>予防訪問リハ処遇改善加算</t>
    <rPh sb="6" eb="8">
      <t>ショグウ</t>
    </rPh>
    <rPh sb="8" eb="10">
      <t>カイゼン</t>
    </rPh>
    <rPh sb="10" eb="12">
      <t>カサン</t>
    </rPh>
    <phoneticPr fontId="3"/>
  </si>
  <si>
    <t>予防訪問入浴処遇改善加算Ⅰ１</t>
    <rPh sb="6" eb="8">
      <t>ショグウ</t>
    </rPh>
    <rPh sb="8" eb="10">
      <t>カイゼン</t>
    </rPh>
    <rPh sb="10" eb="12">
      <t>カサン</t>
    </rPh>
    <phoneticPr fontId="3"/>
  </si>
  <si>
    <t>(1) 介護職員等処遇改善加算（Ⅰ）イ</t>
    <phoneticPr fontId="3"/>
  </si>
  <si>
    <t>予防訪問入浴処遇改善加算Ⅱ１</t>
    <rPh sb="6" eb="8">
      <t>ショグウ</t>
    </rPh>
    <rPh sb="8" eb="10">
      <t>カイゼン</t>
    </rPh>
    <rPh sb="10" eb="12">
      <t>カサン</t>
    </rPh>
    <phoneticPr fontId="3"/>
  </si>
  <si>
    <t>(3) 介護職員等処遇改善加算（Ⅱ）イ</t>
    <phoneticPr fontId="3"/>
  </si>
  <si>
    <t>(5) 介護職員等処遇改善加算（Ⅲ）</t>
    <phoneticPr fontId="3"/>
  </si>
  <si>
    <t>(6) 介護職員等処遇改善加算（Ⅳ）</t>
    <phoneticPr fontId="3"/>
  </si>
  <si>
    <t>予防通所リハ処遇改善加算Ⅰ１</t>
    <rPh sb="6" eb="8">
      <t>ショグウ</t>
    </rPh>
    <rPh sb="8" eb="10">
      <t>カイゼン</t>
    </rPh>
    <rPh sb="10" eb="12">
      <t>カサン</t>
    </rPh>
    <phoneticPr fontId="3"/>
  </si>
  <si>
    <t>予防通所リハ処遇改善加算Ⅱ１</t>
    <rPh sb="6" eb="8">
      <t>ショグウ</t>
    </rPh>
    <rPh sb="8" eb="10">
      <t>カイゼン</t>
    </rPh>
    <rPh sb="10" eb="12">
      <t>カサン</t>
    </rPh>
    <phoneticPr fontId="3"/>
  </si>
  <si>
    <t>予短期生活処遇改善加算Ⅰ１</t>
    <rPh sb="5" eb="7">
      <t>ショグウ</t>
    </rPh>
    <rPh sb="7" eb="9">
      <t>カイゼン</t>
    </rPh>
    <rPh sb="9" eb="11">
      <t>カサン</t>
    </rPh>
    <phoneticPr fontId="3"/>
  </si>
  <si>
    <t>予短期生活処遇改善加算Ⅱ１</t>
    <rPh sb="5" eb="7">
      <t>ショグウ</t>
    </rPh>
    <rPh sb="7" eb="9">
      <t>カイゼン</t>
    </rPh>
    <rPh sb="9" eb="11">
      <t>カサン</t>
    </rPh>
    <phoneticPr fontId="3"/>
  </si>
  <si>
    <t>予老短処遇改善加算Ⅰ１</t>
    <rPh sb="3" eb="5">
      <t>ショグウ</t>
    </rPh>
    <rPh sb="5" eb="7">
      <t>カイゼン</t>
    </rPh>
    <rPh sb="7" eb="9">
      <t>カサン</t>
    </rPh>
    <phoneticPr fontId="3"/>
  </si>
  <si>
    <t>(一) 介護職員等処遇改善加算（Ⅰ）イ</t>
    <rPh sb="1" eb="2">
      <t>イチ</t>
    </rPh>
    <phoneticPr fontId="3"/>
  </si>
  <si>
    <t>予老短処遇改善加算Ⅱ１</t>
    <rPh sb="3" eb="5">
      <t>ショグウ</t>
    </rPh>
    <rPh sb="5" eb="7">
      <t>カイゼン</t>
    </rPh>
    <rPh sb="7" eb="9">
      <t>カサン</t>
    </rPh>
    <phoneticPr fontId="3"/>
  </si>
  <si>
    <t>(三) 介護職員等処遇改善加算（Ⅱ）イ</t>
    <rPh sb="1" eb="2">
      <t>3</t>
    </rPh>
    <phoneticPr fontId="3"/>
  </si>
  <si>
    <t>(五) 介護職員等処遇改善加算（Ⅲ）</t>
    <rPh sb="1" eb="2">
      <t>5</t>
    </rPh>
    <phoneticPr fontId="3"/>
  </si>
  <si>
    <t>(六) 介護職員等処遇改善加算（Ⅳ）</t>
    <rPh sb="1" eb="2">
      <t>6</t>
    </rPh>
    <phoneticPr fontId="3"/>
  </si>
  <si>
    <t>予病院療短処遇改善加算Ⅰ１</t>
    <rPh sb="5" eb="7">
      <t>ショグウ</t>
    </rPh>
    <rPh sb="7" eb="9">
      <t>カイゼン</t>
    </rPh>
    <rPh sb="9" eb="11">
      <t>カサン</t>
    </rPh>
    <phoneticPr fontId="3"/>
  </si>
  <si>
    <t>(一)介護職員等処遇改善加算（Ⅰ）イ</t>
    <rPh sb="8" eb="10">
      <t>ショグウ</t>
    </rPh>
    <rPh sb="10" eb="12">
      <t>カイゼン</t>
    </rPh>
    <phoneticPr fontId="3"/>
  </si>
  <si>
    <t>予病院療短処遇改善加算Ⅱ１</t>
    <rPh sb="5" eb="7">
      <t>ショグウ</t>
    </rPh>
    <rPh sb="7" eb="9">
      <t>カイゼン</t>
    </rPh>
    <rPh sb="9" eb="11">
      <t>カサン</t>
    </rPh>
    <phoneticPr fontId="3"/>
  </si>
  <si>
    <t>(三)介護職員等処遇改善加算（Ⅱ）イ</t>
    <rPh sb="1" eb="2">
      <t>3</t>
    </rPh>
    <rPh sb="8" eb="10">
      <t>ショグウ</t>
    </rPh>
    <rPh sb="10" eb="12">
      <t>カイゼン</t>
    </rPh>
    <phoneticPr fontId="3"/>
  </si>
  <si>
    <t>(五)介護職員等処遇改善加算（Ⅲ）</t>
    <rPh sb="1" eb="2">
      <t>5</t>
    </rPh>
    <rPh sb="8" eb="10">
      <t>ショグウ</t>
    </rPh>
    <rPh sb="10" eb="12">
      <t>カイゼン</t>
    </rPh>
    <phoneticPr fontId="3"/>
  </si>
  <si>
    <t>(六)介護職員等処遇改善加算（Ⅳ）</t>
    <rPh sb="1" eb="2">
      <t>6</t>
    </rPh>
    <rPh sb="7" eb="8">
      <t>ナド</t>
    </rPh>
    <rPh sb="8" eb="10">
      <t>ショグウ</t>
    </rPh>
    <rPh sb="10" eb="12">
      <t>カイゼン</t>
    </rPh>
    <phoneticPr fontId="3"/>
  </si>
  <si>
    <t>予診療所短期処遇改善加算Ⅰ１</t>
    <rPh sb="6" eb="8">
      <t>ショグウ</t>
    </rPh>
    <rPh sb="8" eb="10">
      <t>カイゼン</t>
    </rPh>
    <rPh sb="10" eb="12">
      <t>カサン</t>
    </rPh>
    <phoneticPr fontId="3"/>
  </si>
  <si>
    <t>予診療所短期処遇改善加算Ⅱ１</t>
    <rPh sb="6" eb="8">
      <t>ショグウ</t>
    </rPh>
    <rPh sb="8" eb="10">
      <t>カイゼン</t>
    </rPh>
    <rPh sb="10" eb="12">
      <t>カサン</t>
    </rPh>
    <phoneticPr fontId="3"/>
  </si>
  <si>
    <t>(六)介護職員等処遇改善加算（Ⅳ）</t>
    <rPh sb="0" eb="1">
      <t>ヨン</t>
    </rPh>
    <rPh sb="1" eb="2">
      <t>6</t>
    </rPh>
    <rPh sb="6" eb="7">
      <t>トウ</t>
    </rPh>
    <rPh sb="7" eb="9">
      <t>ショグウ</t>
    </rPh>
    <rPh sb="9" eb="11">
      <t>カイゼン</t>
    </rPh>
    <phoneticPr fontId="3"/>
  </si>
  <si>
    <t>予防医療院短期処遇改善加算Ⅰ１</t>
    <rPh sb="7" eb="9">
      <t>ショグウ</t>
    </rPh>
    <rPh sb="9" eb="11">
      <t>カイゼン</t>
    </rPh>
    <rPh sb="11" eb="13">
      <t>カサン</t>
    </rPh>
    <phoneticPr fontId="3"/>
  </si>
  <si>
    <t>予防医療院短期処遇改善加算Ⅱ１</t>
    <rPh sb="7" eb="9">
      <t>ショグウ</t>
    </rPh>
    <rPh sb="9" eb="11">
      <t>カイゼン</t>
    </rPh>
    <rPh sb="11" eb="13">
      <t>カサン</t>
    </rPh>
    <phoneticPr fontId="3"/>
  </si>
  <si>
    <t>(五)介護職員等処遇改善加算（Ⅲ）</t>
    <rPh sb="1" eb="2">
      <t>5</t>
    </rPh>
    <rPh sb="8" eb="9">
      <t>グウ</t>
    </rPh>
    <rPh sb="9" eb="11">
      <t>カイゼン</t>
    </rPh>
    <phoneticPr fontId="3"/>
  </si>
  <si>
    <t>(六)介護職員等処遇改善加算（Ⅳ）</t>
    <rPh sb="1" eb="2">
      <t>6</t>
    </rPh>
    <rPh sb="8" eb="10">
      <t>ショグウ</t>
    </rPh>
    <rPh sb="10" eb="12">
      <t>カイゼン</t>
    </rPh>
    <phoneticPr fontId="3"/>
  </si>
  <si>
    <t>予防特定施設処遇改善加算Ⅰ１</t>
    <rPh sb="6" eb="8">
      <t>ショグウ</t>
    </rPh>
    <rPh sb="8" eb="10">
      <t>カイゼン</t>
    </rPh>
    <rPh sb="10" eb="12">
      <t>カサン</t>
    </rPh>
    <phoneticPr fontId="3"/>
  </si>
  <si>
    <t>(1)介護職員等処遇改善加算（Ⅰ）イ</t>
    <rPh sb="8" eb="10">
      <t>ショグウ</t>
    </rPh>
    <rPh sb="10" eb="12">
      <t>カイゼン</t>
    </rPh>
    <phoneticPr fontId="3"/>
  </si>
  <si>
    <t>予防特定施設処遇改善加算Ⅱ１</t>
    <rPh sb="6" eb="8">
      <t>ショグウ</t>
    </rPh>
    <rPh sb="8" eb="10">
      <t>カイゼン</t>
    </rPh>
    <rPh sb="10" eb="12">
      <t>カサン</t>
    </rPh>
    <phoneticPr fontId="3"/>
  </si>
  <si>
    <t>(3)介護職員等処遇改善加算（Ⅱ）イ</t>
    <rPh sb="8" eb="10">
      <t>ショグウ</t>
    </rPh>
    <rPh sb="10" eb="12">
      <t>カイゼン</t>
    </rPh>
    <phoneticPr fontId="3"/>
  </si>
  <si>
    <t>(5)介護職員等処遇改善加算（Ⅲ）</t>
    <rPh sb="8" eb="10">
      <t>ショグウ</t>
    </rPh>
    <rPh sb="10" eb="12">
      <t>カイゼン</t>
    </rPh>
    <phoneticPr fontId="3"/>
  </si>
  <si>
    <t>(6)介護職員等処遇改善加算（Ⅳ）</t>
    <rPh sb="7" eb="8">
      <t>トウ</t>
    </rPh>
    <rPh sb="8" eb="10">
      <t>ショグウ</t>
    </rPh>
    <rPh sb="10" eb="12">
      <t>カイゼン</t>
    </rPh>
    <phoneticPr fontId="3"/>
  </si>
  <si>
    <t>122/1000</t>
    <phoneticPr fontId="3"/>
  </si>
  <si>
    <t>133/1000</t>
    <phoneticPr fontId="3"/>
  </si>
  <si>
    <t>116/1000</t>
    <phoneticPr fontId="3"/>
  </si>
  <si>
    <t>127/1000</t>
    <phoneticPr fontId="3"/>
  </si>
  <si>
    <t>101/1000</t>
    <phoneticPr fontId="3"/>
  </si>
  <si>
    <t>85/1000</t>
    <phoneticPr fontId="3"/>
  </si>
  <si>
    <t>18/1000</t>
    <phoneticPr fontId="3"/>
  </si>
  <si>
    <t>15/1000</t>
    <phoneticPr fontId="3"/>
  </si>
  <si>
    <t>103/1000</t>
    <phoneticPr fontId="3"/>
  </si>
  <si>
    <t>111/1000</t>
    <phoneticPr fontId="3"/>
  </si>
  <si>
    <t>100/1000</t>
    <phoneticPr fontId="3"/>
  </si>
  <si>
    <t>83/1000</t>
    <phoneticPr fontId="3"/>
  </si>
  <si>
    <t>108/1000</t>
    <phoneticPr fontId="3"/>
  </si>
  <si>
    <t>70/1000</t>
    <phoneticPr fontId="3"/>
  </si>
  <si>
    <t>163/1000</t>
    <phoneticPr fontId="3"/>
  </si>
  <si>
    <t>176/1000</t>
    <phoneticPr fontId="3"/>
  </si>
  <si>
    <t>159/1000</t>
    <phoneticPr fontId="3"/>
  </si>
  <si>
    <t>172/1000</t>
    <phoneticPr fontId="3"/>
  </si>
  <si>
    <t>136/1000</t>
    <phoneticPr fontId="3"/>
  </si>
  <si>
    <t>113/1000</t>
    <phoneticPr fontId="3"/>
  </si>
  <si>
    <t>90/1000</t>
    <phoneticPr fontId="3"/>
  </si>
  <si>
    <t>97/1000</t>
    <phoneticPr fontId="3"/>
  </si>
  <si>
    <t>86/1000</t>
    <phoneticPr fontId="3"/>
  </si>
  <si>
    <t>93/1000</t>
    <phoneticPr fontId="3"/>
  </si>
  <si>
    <t>69/1000</t>
    <phoneticPr fontId="3"/>
  </si>
  <si>
    <t>59/1000</t>
    <phoneticPr fontId="3"/>
  </si>
  <si>
    <t>62/1000</t>
    <phoneticPr fontId="3"/>
  </si>
  <si>
    <t>66/1000</t>
    <phoneticPr fontId="3"/>
  </si>
  <si>
    <t>58/1000</t>
    <phoneticPr fontId="3"/>
  </si>
  <si>
    <t>47/1000</t>
    <phoneticPr fontId="3"/>
  </si>
  <si>
    <t>40/1000</t>
    <phoneticPr fontId="3"/>
  </si>
  <si>
    <t>148/1000</t>
    <phoneticPr fontId="3"/>
  </si>
  <si>
    <t>159/1000</t>
    <phoneticPr fontId="3"/>
  </si>
  <si>
    <t>142/1000</t>
    <phoneticPr fontId="3"/>
  </si>
  <si>
    <t>153/1000</t>
    <phoneticPr fontId="3"/>
  </si>
  <si>
    <t>130/1000</t>
    <phoneticPr fontId="3"/>
  </si>
  <si>
    <t>21/1000</t>
    <phoneticPr fontId="3"/>
  </si>
  <si>
    <t>介護予防支援処遇改善加算２</t>
    <rPh sb="6" eb="8">
      <t>ショグウ</t>
    </rPh>
    <rPh sb="8" eb="10">
      <t>カイゼン</t>
    </rPh>
    <rPh sb="10" eb="12">
      <t>カサン</t>
    </rPh>
    <phoneticPr fontId="3"/>
  </si>
  <si>
    <t>介護予防支援処遇改善加算１１</t>
    <phoneticPr fontId="3"/>
  </si>
  <si>
    <t>介護予防支援処遇改善加算１２</t>
  </si>
  <si>
    <t>介護予防支援処遇改善加算１３</t>
  </si>
  <si>
    <t>介護予防支援処遇改善加算１４</t>
  </si>
  <si>
    <t xml:space="preserve">ニ 介護職員等処遇改善加算
</t>
    <phoneticPr fontId="3"/>
  </si>
  <si>
    <t>地域包括支援センターが行う場合</t>
    <phoneticPr fontId="3"/>
  </si>
  <si>
    <t>指定居宅介護支援事業者が行う場合</t>
    <phoneticPr fontId="3"/>
  </si>
  <si>
    <t>※イからハまでの所定単位数の1000分の21に相当する単位数を算出し、ありうる単位数の組合せをサービスコードとして定義したもの。4つの中からいずれかのサービスコードを選択。</t>
    <phoneticPr fontId="3"/>
  </si>
  <si>
    <t>単位</t>
    <phoneticPr fontId="3"/>
  </si>
  <si>
    <r>
      <t xml:space="preserve">介護給付費単位数等サービスコード表
</t>
    </r>
    <r>
      <rPr>
        <sz val="12"/>
        <rFont val="ＭＳ Ｐゴシック"/>
        <family val="3"/>
        <charset val="128"/>
      </rPr>
      <t>（令和８年６月・８月施行版）</t>
    </r>
    <rPh sb="8" eb="9">
      <t>トウ</t>
    </rPh>
    <rPh sb="24" eb="25">
      <t>ツキ</t>
    </rPh>
    <rPh sb="27" eb="28">
      <t>ツキ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</si>
</sst>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quot;#,##0_);[Red]\(&quot;¥&quot;#,##0\)"/>
    <numFmt numFmtId="177" formatCode="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sz val="10"/>
      <name val="ＭＳ ゴシック"/>
      <family val="3"/>
      <charset val="128"/>
    </font>
    <font>
      <sz val="8"/>
      <name val="ＭＳ Ｐゴシック"/>
      <family val="3"/>
      <charset val="128"/>
    </font>
    <font>
      <sz val="8.5"/>
      <name val="ＭＳ Ｐゴシック"/>
      <family val="3"/>
      <charset val="128"/>
    </font>
    <font>
      <sz val="7"/>
      <name val="ＭＳ Ｐゴシック"/>
      <family val="3"/>
      <charset val="128"/>
    </font>
    <font>
      <sz val="11"/>
      <name val="ＭＳ Ｐゴシック"/>
      <family val="3"/>
      <charset val="128"/>
    </font>
    <font>
      <strike/>
      <sz val="10"/>
      <name val="ＭＳ Ｐゴシック"/>
      <family val="3"/>
      <charset val="128"/>
    </font>
    <font>
      <b/>
      <sz val="11"/>
      <color rgb="FF3F3F3F"/>
      <name val="ＭＳ Ｐゴシック"/>
      <family val="2"/>
      <charset val="128"/>
      <scheme val="minor"/>
    </font>
    <font>
      <sz val="6.5"/>
      <name val="ＭＳ Ｐゴシック"/>
      <family val="3"/>
      <charset val="128"/>
    </font>
    <font>
      <sz val="11"/>
      <color indexed="8"/>
      <name val="ＭＳ Ｐゴシック"/>
      <family val="3"/>
      <charset val="128"/>
    </font>
    <font>
      <sz val="12"/>
      <name val="HG丸ｺﾞｼｯｸM-PRO"/>
      <family val="3"/>
      <charset val="128"/>
    </font>
    <font>
      <sz val="11"/>
      <color indexed="9"/>
      <name val="ＭＳ Ｐゴシック"/>
      <family val="3"/>
      <charset val="128"/>
    </font>
    <font>
      <b/>
      <sz val="11"/>
      <color indexed="9"/>
      <name val="ＭＳ Ｐゴシック"/>
      <family val="3"/>
      <charset val="128"/>
    </font>
    <font>
      <sz val="11"/>
      <color indexed="10"/>
      <name val="ＭＳ Ｐゴシック"/>
      <family val="3"/>
      <charset val="128"/>
    </font>
    <font>
      <b/>
      <sz val="11"/>
      <color indexed="8"/>
      <name val="ＭＳ Ｐゴシック"/>
      <family val="3"/>
      <charset val="128"/>
    </font>
    <font>
      <b/>
      <sz val="18"/>
      <color theme="3"/>
      <name val="ＭＳ Ｐゴシック"/>
      <family val="3"/>
      <charset val="128"/>
    </font>
    <font>
      <sz val="11"/>
      <color rgb="FF9C6500"/>
      <name val="ＭＳ Ｐゴシック"/>
      <family val="3"/>
      <charset val="128"/>
    </font>
    <font>
      <sz val="11"/>
      <color rgb="FFFA7D00"/>
      <name val="ＭＳ Ｐゴシック"/>
      <family val="3"/>
      <charset val="128"/>
    </font>
    <font>
      <sz val="11"/>
      <color rgb="FF9C0006"/>
      <name val="ＭＳ Ｐゴシック"/>
      <family val="3"/>
      <charset val="128"/>
    </font>
    <font>
      <b/>
      <sz val="11"/>
      <color rgb="FFFA7D00"/>
      <name val="ＭＳ Ｐゴシック"/>
      <family val="3"/>
      <charset val="128"/>
    </font>
    <font>
      <b/>
      <sz val="15"/>
      <color theme="3"/>
      <name val="ＭＳ Ｐゴシック"/>
      <family val="3"/>
      <charset val="128"/>
    </font>
    <font>
      <b/>
      <sz val="13"/>
      <color theme="3"/>
      <name val="ＭＳ Ｐゴシック"/>
      <family val="3"/>
      <charset val="128"/>
    </font>
    <font>
      <b/>
      <sz val="11"/>
      <color theme="3"/>
      <name val="ＭＳ Ｐゴシック"/>
      <family val="3"/>
      <charset val="128"/>
    </font>
    <font>
      <b/>
      <sz val="11"/>
      <color rgb="FF3F3F3F"/>
      <name val="ＭＳ Ｐゴシック"/>
      <family val="3"/>
      <charset val="128"/>
    </font>
    <font>
      <i/>
      <sz val="11"/>
      <color rgb="FF7F7F7F"/>
      <name val="ＭＳ Ｐゴシック"/>
      <family val="3"/>
      <charset val="128"/>
    </font>
    <font>
      <sz val="11"/>
      <color rgb="FF3F3F76"/>
      <name val="ＭＳ Ｐゴシック"/>
      <family val="3"/>
      <charset val="128"/>
    </font>
    <font>
      <sz val="11"/>
      <color rgb="FF006100"/>
      <name val="ＭＳ Ｐゴシック"/>
      <family val="3"/>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2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tint="0.49967955565050204"/>
      </bottom>
      <diagonal/>
    </border>
  </borders>
  <cellStyleXfs count="80">
    <xf numFmtId="0" fontId="0" fillId="0" borderId="0"/>
    <xf numFmtId="9" fontId="12" fillId="0" borderId="0" applyFont="0" applyFill="0" applyBorder="0" applyAlignment="0" applyProtection="0"/>
    <xf numFmtId="0" fontId="12" fillId="0" borderId="0"/>
    <xf numFmtId="38" fontId="12" fillId="0" borderId="0" applyFont="0" applyFill="0" applyBorder="0" applyAlignment="0" applyProtection="0">
      <alignment vertical="center"/>
    </xf>
    <xf numFmtId="0" fontId="2" fillId="0" borderId="0">
      <alignment vertical="center"/>
    </xf>
    <xf numFmtId="9" fontId="12" fillId="0" borderId="0" applyFont="0" applyFill="0" applyBorder="0" applyAlignment="0" applyProtection="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22" fillId="0" borderId="0" applyNumberFormat="0" applyFill="0" applyBorder="0" applyAlignment="0" applyProtection="0">
      <alignment vertical="center"/>
    </xf>
    <xf numFmtId="0" fontId="19" fillId="28" borderId="22" applyNumberFormat="0" applyAlignment="0" applyProtection="0">
      <alignment vertical="center"/>
    </xf>
    <xf numFmtId="0" fontId="23" fillId="29" borderId="0" applyNumberFormat="0" applyBorder="0" applyAlignment="0" applyProtection="0">
      <alignment vertical="center"/>
    </xf>
    <xf numFmtId="0" fontId="16" fillId="3" borderId="23" applyNumberFormat="0" applyAlignment="0" applyProtection="0">
      <alignment vertical="center"/>
    </xf>
    <xf numFmtId="0" fontId="24" fillId="0" borderId="21" applyNumberFormat="0" applyFill="0" applyAlignment="0" applyProtection="0">
      <alignment vertical="center"/>
    </xf>
    <xf numFmtId="0" fontId="25" fillId="30" borderId="0" applyNumberFormat="0" applyBorder="0" applyAlignment="0" applyProtection="0">
      <alignment vertical="center"/>
    </xf>
    <xf numFmtId="0" fontId="26" fillId="31" borderId="19" applyNumberFormat="0" applyAlignment="0" applyProtection="0">
      <alignment vertical="center"/>
    </xf>
    <xf numFmtId="0" fontId="20" fillId="0" borderId="0" applyNumberFormat="0" applyFill="0" applyBorder="0" applyAlignment="0" applyProtection="0">
      <alignment vertical="center"/>
    </xf>
    <xf numFmtId="38" fontId="17" fillId="0" borderId="0" applyFont="0" applyFill="0" applyBorder="0" applyAlignment="0" applyProtection="0">
      <alignment vertical="center"/>
    </xf>
    <xf numFmtId="0" fontId="27" fillId="0" borderId="17" applyNumberFormat="0" applyFill="0" applyAlignment="0" applyProtection="0">
      <alignment vertical="center"/>
    </xf>
    <xf numFmtId="0" fontId="28" fillId="0" borderId="25" applyNumberFormat="0" applyFill="0" applyAlignment="0" applyProtection="0">
      <alignment vertical="center"/>
    </xf>
    <xf numFmtId="0" fontId="28" fillId="0" borderId="25" applyNumberFormat="0" applyFill="0" applyAlignment="0" applyProtection="0">
      <alignment vertical="center"/>
    </xf>
    <xf numFmtId="0" fontId="29" fillId="0" borderId="18" applyNumberFormat="0" applyFill="0" applyAlignment="0" applyProtection="0">
      <alignment vertical="center"/>
    </xf>
    <xf numFmtId="0" fontId="29" fillId="0" borderId="0" applyNumberFormat="0" applyFill="0" applyBorder="0" applyAlignment="0" applyProtection="0">
      <alignment vertical="center"/>
    </xf>
    <xf numFmtId="0" fontId="21" fillId="0" borderId="24" applyNumberFormat="0" applyFill="0" applyAlignment="0" applyProtection="0">
      <alignment vertical="center"/>
    </xf>
    <xf numFmtId="0" fontId="30" fillId="31" borderId="20" applyNumberFormat="0" applyAlignment="0" applyProtection="0">
      <alignment vertical="center"/>
    </xf>
    <xf numFmtId="0" fontId="31" fillId="0" borderId="0" applyNumberFormat="0" applyFill="0" applyBorder="0" applyAlignment="0" applyProtection="0">
      <alignment vertical="center"/>
    </xf>
    <xf numFmtId="176" fontId="12" fillId="0" borderId="0" applyFont="0" applyFill="0" applyBorder="0" applyAlignment="0" applyProtection="0">
      <alignment vertical="center"/>
    </xf>
    <xf numFmtId="176" fontId="12" fillId="0" borderId="0" applyFont="0" applyFill="0" applyBorder="0" applyAlignment="0" applyProtection="0">
      <alignment vertical="center"/>
    </xf>
    <xf numFmtId="176" fontId="12" fillId="0" borderId="0" applyFont="0" applyFill="0" applyBorder="0" applyAlignment="0" applyProtection="0">
      <alignment vertical="center"/>
    </xf>
    <xf numFmtId="176" fontId="12" fillId="0" borderId="0" applyFont="0" applyFill="0" applyBorder="0" applyAlignment="0" applyProtection="0">
      <alignment vertical="center"/>
    </xf>
    <xf numFmtId="0" fontId="32" fillId="2" borderId="19" applyNumberFormat="0" applyAlignment="0" applyProtection="0">
      <alignment vertical="center"/>
    </xf>
    <xf numFmtId="0" fontId="12" fillId="0" borderId="0"/>
    <xf numFmtId="0" fontId="12" fillId="0" borderId="0"/>
    <xf numFmtId="0" fontId="12" fillId="0" borderId="0"/>
    <xf numFmtId="0" fontId="33" fillId="32" borderId="0" applyNumberFormat="0" applyBorder="0" applyAlignment="0" applyProtection="0">
      <alignment vertical="center"/>
    </xf>
    <xf numFmtId="0" fontId="1" fillId="0" borderId="0">
      <alignment vertical="center"/>
    </xf>
    <xf numFmtId="176" fontId="12" fillId="0" borderId="0" applyFont="0" applyFill="0" applyBorder="0" applyAlignment="0" applyProtection="0">
      <alignment vertical="center"/>
    </xf>
    <xf numFmtId="176" fontId="12" fillId="0" borderId="0" applyFont="0" applyFill="0" applyBorder="0" applyAlignment="0" applyProtection="0">
      <alignment vertical="center"/>
    </xf>
    <xf numFmtId="176" fontId="12" fillId="0" borderId="0" applyFont="0" applyFill="0" applyBorder="0" applyAlignment="0" applyProtection="0">
      <alignment vertical="center"/>
    </xf>
    <xf numFmtId="176" fontId="12" fillId="0" borderId="0" applyFont="0" applyFill="0" applyBorder="0" applyAlignment="0" applyProtection="0">
      <alignment vertical="center"/>
    </xf>
  </cellStyleXfs>
  <cellXfs count="1081">
    <xf numFmtId="0" fontId="0" fillId="0" borderId="0" xfId="0"/>
    <xf numFmtId="0" fontId="6" fillId="0" borderId="2" xfId="0" applyFont="1" applyFill="1" applyBorder="1" applyAlignment="1">
      <alignment horizontal="center"/>
    </xf>
    <xf numFmtId="0" fontId="6" fillId="0" borderId="3" xfId="0" applyFont="1" applyFill="1" applyBorder="1"/>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8" xfId="0" applyFont="1" applyFill="1" applyBorder="1" applyAlignment="1">
      <alignment horizontal="center" vertical="center"/>
    </xf>
    <xf numFmtId="0" fontId="5" fillId="0" borderId="9" xfId="0" applyFont="1" applyFill="1" applyBorder="1"/>
    <xf numFmtId="0" fontId="5" fillId="0" borderId="4" xfId="0" applyFont="1" applyFill="1" applyBorder="1" applyAlignment="1">
      <alignment horizontal="center"/>
    </xf>
    <xf numFmtId="0" fontId="5" fillId="0" borderId="8" xfId="0" applyFont="1" applyFill="1" applyBorder="1" applyAlignment="1">
      <alignment horizontal="center"/>
    </xf>
    <xf numFmtId="0" fontId="7" fillId="0" borderId="5" xfId="0" applyFont="1" applyFill="1" applyBorder="1" applyAlignment="1">
      <alignment horizontal="right"/>
    </xf>
    <xf numFmtId="0" fontId="5" fillId="0" borderId="8" xfId="0" applyFont="1" applyFill="1" applyBorder="1" applyAlignment="1">
      <alignment horizontal="center" vertical="center"/>
    </xf>
    <xf numFmtId="0" fontId="5" fillId="0" borderId="8" xfId="0" applyFont="1" applyFill="1" applyBorder="1"/>
    <xf numFmtId="3" fontId="7" fillId="0" borderId="5" xfId="0" applyNumberFormat="1" applyFont="1" applyFill="1" applyBorder="1"/>
    <xf numFmtId="3" fontId="7" fillId="0" borderId="4" xfId="0" applyNumberFormat="1" applyFont="1" applyFill="1" applyBorder="1" applyAlignment="1">
      <alignment horizontal="right"/>
    </xf>
    <xf numFmtId="0" fontId="5" fillId="0" borderId="0" xfId="0" applyFont="1" applyFill="1" applyBorder="1" applyAlignment="1">
      <alignment horizontal="right"/>
    </xf>
    <xf numFmtId="0" fontId="4" fillId="0" borderId="0" xfId="0" applyFont="1" applyFill="1"/>
    <xf numFmtId="0" fontId="7" fillId="0" borderId="0" xfId="0" applyFont="1" applyFill="1" applyBorder="1" applyAlignment="1">
      <alignment horizontal="center" vertical="center"/>
    </xf>
    <xf numFmtId="0" fontId="6" fillId="0" borderId="0" xfId="0" applyFont="1" applyFill="1" applyBorder="1" applyAlignment="1">
      <alignment horizontal="left" vertical="center"/>
    </xf>
    <xf numFmtId="0" fontId="5" fillId="0" borderId="0" xfId="0" applyFont="1" applyFill="1" applyBorder="1" applyAlignment="1">
      <alignment horizontal="center" vertical="center"/>
    </xf>
    <xf numFmtId="0" fontId="5" fillId="0" borderId="5" xfId="0" applyNumberFormat="1" applyFont="1" applyFill="1" applyBorder="1" applyAlignment="1"/>
    <xf numFmtId="3" fontId="7" fillId="0" borderId="5" xfId="0" applyNumberFormat="1" applyFont="1" applyFill="1" applyBorder="1" applyAlignment="1"/>
    <xf numFmtId="0" fontId="5" fillId="0" borderId="5" xfId="0" applyFont="1" applyFill="1" applyBorder="1" applyAlignment="1">
      <alignment horizontal="center"/>
    </xf>
    <xf numFmtId="0" fontId="9" fillId="0" borderId="5" xfId="0" applyFont="1" applyFill="1" applyBorder="1" applyAlignment="1">
      <alignment horizontal="center"/>
    </xf>
    <xf numFmtId="0" fontId="9" fillId="0" borderId="9" xfId="0" applyFont="1" applyFill="1" applyBorder="1" applyAlignment="1">
      <alignment horizontal="center"/>
    </xf>
    <xf numFmtId="0" fontId="5" fillId="0" borderId="0" xfId="0" applyFont="1" applyFill="1"/>
    <xf numFmtId="0" fontId="6" fillId="0" borderId="1" xfId="0" applyFont="1" applyFill="1" applyBorder="1" applyAlignment="1">
      <alignment horizontal="center"/>
    </xf>
    <xf numFmtId="0" fontId="5" fillId="0" borderId="9" xfId="0" applyFont="1" applyFill="1" applyBorder="1" applyAlignment="1" applyProtection="1">
      <alignment horizontal="center"/>
      <protection locked="0"/>
    </xf>
    <xf numFmtId="0" fontId="7" fillId="0" borderId="0" xfId="0" applyNumberFormat="1" applyFont="1" applyFill="1"/>
    <xf numFmtId="0" fontId="9" fillId="0" borderId="0" xfId="0" applyFont="1" applyFill="1"/>
    <xf numFmtId="0" fontId="6" fillId="0" borderId="4" xfId="0" applyNumberFormat="1" applyFont="1" applyFill="1" applyBorder="1" applyAlignment="1">
      <alignment horizontal="center" vertical="center"/>
    </xf>
    <xf numFmtId="0" fontId="6" fillId="0" borderId="8" xfId="0" applyNumberFormat="1" applyFont="1" applyFill="1" applyBorder="1" applyAlignment="1">
      <alignment horizontal="center" vertical="center"/>
    </xf>
    <xf numFmtId="0" fontId="6" fillId="0" borderId="4" xfId="0" applyFont="1" applyFill="1" applyBorder="1" applyAlignment="1">
      <alignment horizontal="center"/>
    </xf>
    <xf numFmtId="0" fontId="6" fillId="0" borderId="8" xfId="0" applyFont="1" applyFill="1" applyBorder="1" applyAlignment="1">
      <alignment horizontal="center"/>
    </xf>
    <xf numFmtId="0" fontId="6" fillId="0" borderId="0" xfId="0" applyFont="1" applyFill="1"/>
    <xf numFmtId="0" fontId="6" fillId="0" borderId="0" xfId="0" applyFont="1" applyFill="1" applyBorder="1"/>
    <xf numFmtId="0" fontId="6" fillId="0" borderId="5" xfId="0" applyFont="1" applyFill="1" applyBorder="1" applyAlignment="1">
      <alignment vertical="center"/>
    </xf>
    <xf numFmtId="0" fontId="5" fillId="0" borderId="2" xfId="0" applyFont="1" applyFill="1" applyBorder="1"/>
    <xf numFmtId="0" fontId="5" fillId="0" borderId="3" xfId="0" applyFont="1" applyFill="1" applyBorder="1" applyAlignment="1">
      <alignment horizontal="right"/>
    </xf>
    <xf numFmtId="0" fontId="5" fillId="0" borderId="6" xfId="0" applyFont="1" applyFill="1" applyBorder="1"/>
    <xf numFmtId="0" fontId="5" fillId="0" borderId="11" xfId="0" applyFont="1" applyFill="1" applyBorder="1"/>
    <xf numFmtId="0" fontId="5" fillId="0" borderId="7" xfId="0" applyFont="1" applyFill="1" applyBorder="1" applyAlignment="1">
      <alignment horizontal="right"/>
    </xf>
    <xf numFmtId="0" fontId="6" fillId="0" borderId="14" xfId="0" applyFont="1" applyFill="1" applyBorder="1"/>
    <xf numFmtId="0" fontId="5" fillId="0" borderId="15" xfId="0" applyFont="1" applyFill="1" applyBorder="1" applyAlignment="1">
      <alignment horizontal="left"/>
    </xf>
    <xf numFmtId="0" fontId="6" fillId="0" borderId="10" xfId="0" applyFont="1" applyFill="1" applyBorder="1"/>
    <xf numFmtId="9" fontId="5" fillId="0" borderId="0" xfId="0" applyNumberFormat="1" applyFont="1" applyFill="1" applyBorder="1" applyAlignment="1">
      <alignment horizontal="left"/>
    </xf>
    <xf numFmtId="0" fontId="5" fillId="0" borderId="0" xfId="0" applyFont="1" applyFill="1" applyBorder="1" applyAlignment="1">
      <alignment horizontal="left"/>
    </xf>
    <xf numFmtId="0" fontId="6" fillId="0" borderId="7" xfId="0" applyFont="1" applyFill="1" applyBorder="1"/>
    <xf numFmtId="0" fontId="5" fillId="0" borderId="10" xfId="0" applyFont="1" applyFill="1" applyBorder="1" applyAlignment="1">
      <alignment horizontal="left"/>
    </xf>
    <xf numFmtId="0" fontId="5" fillId="0" borderId="6" xfId="0" applyFont="1" applyFill="1" applyBorder="1" applyAlignment="1">
      <alignment horizontal="left"/>
    </xf>
    <xf numFmtId="0" fontId="6" fillId="0" borderId="15" xfId="0" applyFont="1" applyFill="1" applyBorder="1" applyAlignment="1">
      <alignment vertical="center"/>
    </xf>
    <xf numFmtId="0" fontId="6" fillId="0" borderId="5" xfId="0" applyFont="1" applyFill="1" applyBorder="1" applyAlignment="1">
      <alignment horizontal="left" vertical="center"/>
    </xf>
    <xf numFmtId="0" fontId="6" fillId="0" borderId="8" xfId="0" applyFont="1" applyFill="1" applyBorder="1" applyAlignment="1">
      <alignment horizontal="left" vertical="center"/>
    </xf>
    <xf numFmtId="0" fontId="5" fillId="0" borderId="7" xfId="0" applyFont="1" applyFill="1" applyBorder="1" applyAlignment="1">
      <alignment horizontal="left"/>
    </xf>
    <xf numFmtId="0" fontId="5" fillId="0" borderId="0" xfId="0" applyFont="1" applyFill="1" applyBorder="1" applyAlignment="1">
      <alignment horizontal="center" vertical="top"/>
    </xf>
    <xf numFmtId="0" fontId="5" fillId="0" borderId="15" xfId="0" applyFont="1" applyFill="1" applyBorder="1" applyAlignment="1">
      <alignment horizontal="left" vertical="center"/>
    </xf>
    <xf numFmtId="0" fontId="5" fillId="0" borderId="6" xfId="0" applyFont="1" applyFill="1" applyBorder="1" applyAlignment="1"/>
    <xf numFmtId="0" fontId="6" fillId="0" borderId="11" xfId="0" applyFont="1" applyFill="1" applyBorder="1" applyAlignment="1">
      <alignment vertical="center"/>
    </xf>
    <xf numFmtId="0" fontId="5" fillId="0" borderId="11" xfId="0" applyFont="1" applyFill="1" applyBorder="1" applyAlignment="1"/>
    <xf numFmtId="0" fontId="5" fillId="0" borderId="10" xfId="0" applyFont="1" applyFill="1" applyBorder="1" applyAlignment="1"/>
    <xf numFmtId="0" fontId="5" fillId="0" borderId="3" xfId="0" applyFont="1" applyFill="1" applyBorder="1" applyAlignment="1">
      <alignment horizontal="center"/>
    </xf>
    <xf numFmtId="0" fontId="5" fillId="0" borderId="2" xfId="0" applyFont="1" applyFill="1" applyBorder="1" applyAlignment="1"/>
    <xf numFmtId="0" fontId="6" fillId="0" borderId="3" xfId="0" applyFont="1" applyFill="1" applyBorder="1" applyAlignment="1"/>
    <xf numFmtId="0" fontId="7" fillId="0" borderId="8" xfId="0" applyFont="1" applyFill="1" applyBorder="1" applyAlignment="1">
      <alignment horizontal="center" vertical="center"/>
    </xf>
    <xf numFmtId="0" fontId="5" fillId="0" borderId="1" xfId="0" applyFont="1" applyFill="1" applyBorder="1" applyAlignment="1">
      <alignment horizontal="left" vertical="center"/>
    </xf>
    <xf numFmtId="0" fontId="5" fillId="0" borderId="13" xfId="0" applyFont="1" applyFill="1" applyBorder="1" applyAlignment="1">
      <alignment horizontal="left" vertical="center"/>
    </xf>
    <xf numFmtId="0" fontId="6" fillId="0" borderId="13" xfId="0" applyFont="1" applyFill="1" applyBorder="1" applyAlignment="1">
      <alignment horizontal="left"/>
    </xf>
    <xf numFmtId="0" fontId="6" fillId="0" borderId="13" xfId="0" applyFont="1" applyFill="1" applyBorder="1"/>
    <xf numFmtId="0" fontId="6" fillId="0" borderId="12" xfId="0" applyFont="1" applyFill="1" applyBorder="1"/>
    <xf numFmtId="0" fontId="6" fillId="0" borderId="13" xfId="0" applyFont="1" applyFill="1" applyBorder="1" applyAlignment="1"/>
    <xf numFmtId="0" fontId="6" fillId="0" borderId="12" xfId="0" applyFont="1" applyFill="1" applyBorder="1" applyAlignment="1"/>
    <xf numFmtId="0" fontId="6" fillId="0" borderId="13" xfId="0" applyFont="1" applyFill="1" applyBorder="1" applyAlignment="1">
      <alignment horizontal="right"/>
    </xf>
    <xf numFmtId="0" fontId="5" fillId="0" borderId="12" xfId="0" applyFont="1" applyFill="1" applyBorder="1" applyAlignment="1">
      <alignment horizontal="right"/>
    </xf>
    <xf numFmtId="0" fontId="9" fillId="0" borderId="1" xfId="0" applyFont="1" applyFill="1" applyBorder="1" applyAlignment="1"/>
    <xf numFmtId="0" fontId="9" fillId="0" borderId="14" xfId="0" applyFont="1" applyFill="1" applyBorder="1"/>
    <xf numFmtId="0" fontId="9" fillId="0" borderId="13" xfId="0" applyFont="1" applyFill="1" applyBorder="1" applyAlignment="1"/>
    <xf numFmtId="0" fontId="9" fillId="0" borderId="0" xfId="0" applyFont="1" applyFill="1" applyBorder="1"/>
    <xf numFmtId="0" fontId="9" fillId="0" borderId="0" xfId="0" applyFont="1" applyFill="1" applyBorder="1" applyAlignment="1"/>
    <xf numFmtId="0" fontId="5" fillId="0" borderId="0" xfId="0" applyFont="1" applyFill="1" applyBorder="1" applyAlignment="1">
      <alignment vertical="center"/>
    </xf>
    <xf numFmtId="0" fontId="6" fillId="0" borderId="11" xfId="0" applyFont="1" applyFill="1" applyBorder="1"/>
    <xf numFmtId="0" fontId="9" fillId="0" borderId="15" xfId="0" applyFont="1" applyFill="1" applyBorder="1"/>
    <xf numFmtId="0" fontId="9" fillId="0" borderId="14" xfId="0" applyFont="1" applyFill="1" applyBorder="1" applyAlignment="1">
      <alignment horizontal="right"/>
    </xf>
    <xf numFmtId="9" fontId="9" fillId="0" borderId="14" xfId="0" applyNumberFormat="1" applyFont="1" applyFill="1" applyBorder="1" applyAlignment="1">
      <alignment horizontal="left"/>
    </xf>
    <xf numFmtId="0" fontId="9" fillId="0" borderId="6" xfId="0" applyFont="1" applyFill="1" applyBorder="1"/>
    <xf numFmtId="0" fontId="6" fillId="0" borderId="8" xfId="0" applyFont="1" applyFill="1" applyBorder="1" applyAlignment="1">
      <alignment vertical="center"/>
    </xf>
    <xf numFmtId="0" fontId="5" fillId="0" borderId="12" xfId="0" applyFont="1" applyFill="1" applyBorder="1" applyAlignment="1">
      <alignment horizontal="left"/>
    </xf>
    <xf numFmtId="9" fontId="5" fillId="0" borderId="12" xfId="0" applyNumberFormat="1" applyFont="1" applyFill="1" applyBorder="1" applyAlignment="1">
      <alignment horizontal="center"/>
    </xf>
    <xf numFmtId="9" fontId="6" fillId="0" borderId="0" xfId="0" quotePrefix="1" applyNumberFormat="1" applyFont="1" applyFill="1" applyBorder="1" applyAlignment="1">
      <alignment horizontal="center"/>
    </xf>
    <xf numFmtId="0" fontId="5" fillId="0" borderId="6" xfId="0" applyNumberFormat="1" applyFont="1" applyFill="1" applyBorder="1" applyAlignment="1"/>
    <xf numFmtId="0" fontId="5" fillId="0" borderId="14" xfId="0" applyNumberFormat="1" applyFont="1" applyFill="1" applyBorder="1" applyAlignment="1"/>
    <xf numFmtId="0" fontId="5" fillId="0" borderId="2" xfId="0" applyNumberFormat="1" applyFont="1" applyFill="1" applyBorder="1" applyAlignment="1"/>
    <xf numFmtId="0" fontId="5" fillId="0" borderId="7" xfId="0" applyNumberFormat="1" applyFont="1" applyFill="1" applyBorder="1" applyAlignment="1"/>
    <xf numFmtId="0" fontId="5" fillId="0" borderId="10" xfId="0" applyNumberFormat="1" applyFont="1" applyFill="1" applyBorder="1" applyAlignment="1"/>
    <xf numFmtId="0" fontId="5" fillId="0" borderId="12" xfId="0" applyNumberFormat="1" applyFont="1" applyFill="1" applyBorder="1" applyAlignment="1"/>
    <xf numFmtId="0" fontId="7" fillId="0" borderId="1" xfId="0" applyFont="1" applyFill="1" applyBorder="1" applyAlignment="1">
      <alignment horizontal="center" vertical="center"/>
    </xf>
    <xf numFmtId="0" fontId="5" fillId="0" borderId="5" xfId="0" applyFont="1" applyFill="1" applyBorder="1" applyAlignment="1">
      <alignment horizontal="left" vertical="center"/>
    </xf>
    <xf numFmtId="0" fontId="5" fillId="0" borderId="0" xfId="0" applyNumberFormat="1" applyFont="1" applyFill="1" applyBorder="1" applyAlignment="1"/>
    <xf numFmtId="0" fontId="5" fillId="0" borderId="5" xfId="0" applyFont="1" applyFill="1" applyBorder="1" applyAlignment="1">
      <alignment vertical="center"/>
    </xf>
    <xf numFmtId="0" fontId="5" fillId="0" borderId="13" xfId="0" applyNumberFormat="1" applyFont="1" applyFill="1" applyBorder="1" applyAlignment="1">
      <alignment textRotation="255"/>
    </xf>
    <xf numFmtId="0" fontId="5" fillId="0" borderId="11" xfId="0" applyNumberFormat="1" applyFont="1" applyFill="1" applyBorder="1" applyAlignment="1">
      <alignment textRotation="255"/>
    </xf>
    <xf numFmtId="0" fontId="5" fillId="0" borderId="7" xfId="0" applyFont="1" applyFill="1" applyBorder="1" applyAlignment="1">
      <alignment vertical="center"/>
    </xf>
    <xf numFmtId="0" fontId="7" fillId="0" borderId="0" xfId="0" applyFont="1" applyFill="1" applyBorder="1" applyAlignment="1">
      <alignment horizontal="right"/>
    </xf>
    <xf numFmtId="0" fontId="5" fillId="0" borderId="15" xfId="0" applyFont="1" applyFill="1" applyBorder="1" applyAlignment="1">
      <alignment vertical="center"/>
    </xf>
    <xf numFmtId="3" fontId="6" fillId="0" borderId="2" xfId="0" applyNumberFormat="1" applyFont="1" applyFill="1" applyBorder="1" applyAlignment="1">
      <alignment horizontal="right"/>
    </xf>
    <xf numFmtId="9" fontId="5" fillId="0" borderId="14" xfId="0" applyNumberFormat="1" applyFont="1" applyFill="1" applyBorder="1" applyAlignment="1">
      <alignment horizontal="right"/>
    </xf>
    <xf numFmtId="0" fontId="6" fillId="0" borderId="10" xfId="0" applyFont="1" applyFill="1" applyBorder="1" applyAlignment="1"/>
    <xf numFmtId="0" fontId="5" fillId="0" borderId="2" xfId="0" applyFont="1" applyFill="1" applyBorder="1" applyAlignment="1">
      <alignment vertical="center"/>
    </xf>
    <xf numFmtId="3" fontId="7" fillId="0" borderId="14" xfId="0" applyNumberFormat="1" applyFont="1" applyFill="1" applyBorder="1" applyAlignment="1">
      <alignment horizontal="right"/>
    </xf>
    <xf numFmtId="38" fontId="7" fillId="0" borderId="5" xfId="0" applyNumberFormat="1" applyFont="1" applyFill="1" applyBorder="1" applyAlignment="1">
      <alignment horizontal="right"/>
    </xf>
    <xf numFmtId="38" fontId="7" fillId="0" borderId="10" xfId="0" applyNumberFormat="1" applyFont="1" applyFill="1" applyBorder="1" applyAlignment="1">
      <alignment horizontal="right"/>
    </xf>
    <xf numFmtId="9" fontId="5" fillId="0" borderId="0" xfId="0" applyNumberFormat="1" applyFont="1" applyFill="1" applyBorder="1" applyAlignment="1">
      <alignment horizontal="center"/>
    </xf>
    <xf numFmtId="0" fontId="6" fillId="0" borderId="3" xfId="0" applyFont="1" applyFill="1" applyBorder="1" applyAlignment="1">
      <alignment horizontal="center"/>
    </xf>
    <xf numFmtId="0" fontId="9" fillId="0" borderId="1" xfId="0" applyFont="1" applyFill="1" applyBorder="1"/>
    <xf numFmtId="0" fontId="9" fillId="0" borderId="11" xfId="0" applyFont="1" applyFill="1" applyBorder="1" applyAlignment="1"/>
    <xf numFmtId="3" fontId="7" fillId="0" borderId="15" xfId="0" applyNumberFormat="1" applyFont="1" applyFill="1" applyBorder="1" applyAlignment="1">
      <alignment horizontal="right"/>
    </xf>
    <xf numFmtId="0" fontId="5" fillId="0" borderId="11" xfId="0" applyFont="1" applyFill="1" applyBorder="1" applyAlignment="1">
      <alignment horizontal="right"/>
    </xf>
    <xf numFmtId="0" fontId="9" fillId="0" borderId="7" xfId="0" applyFont="1" applyFill="1" applyBorder="1" applyAlignment="1"/>
    <xf numFmtId="0" fontId="5" fillId="0" borderId="13" xfId="0" applyNumberFormat="1" applyFont="1" applyFill="1" applyBorder="1" applyAlignment="1"/>
    <xf numFmtId="0" fontId="6" fillId="0" borderId="11" xfId="0" applyFont="1" applyFill="1" applyBorder="1" applyAlignment="1"/>
    <xf numFmtId="0" fontId="6" fillId="0" borderId="14" xfId="0" applyFont="1" applyFill="1" applyBorder="1" applyAlignment="1">
      <alignment vertical="center"/>
    </xf>
    <xf numFmtId="0" fontId="6" fillId="0" borderId="9" xfId="0" applyFont="1" applyFill="1" applyBorder="1" applyAlignment="1">
      <alignment horizontal="right"/>
    </xf>
    <xf numFmtId="0" fontId="6" fillId="0" borderId="5" xfId="0" applyFont="1" applyFill="1" applyBorder="1" applyAlignment="1">
      <alignment vertical="center" shrinkToFit="1"/>
    </xf>
    <xf numFmtId="0" fontId="10" fillId="0" borderId="5" xfId="0" applyFont="1" applyFill="1" applyBorder="1" applyAlignment="1">
      <alignment horizontal="center"/>
    </xf>
    <xf numFmtId="0" fontId="6" fillId="0" borderId="9" xfId="0" applyFont="1" applyFill="1" applyBorder="1"/>
    <xf numFmtId="0" fontId="5" fillId="0" borderId="9" xfId="0" applyFont="1" applyFill="1" applyBorder="1" applyAlignment="1">
      <alignment horizontal="right"/>
    </xf>
    <xf numFmtId="0" fontId="5" fillId="0" borderId="8" xfId="0" applyFont="1" applyFill="1" applyBorder="1" applyAlignment="1">
      <alignment horizontal="right"/>
    </xf>
    <xf numFmtId="0" fontId="7" fillId="0" borderId="9" xfId="0" applyFont="1" applyFill="1" applyBorder="1" applyAlignment="1">
      <alignment horizontal="right"/>
    </xf>
    <xf numFmtId="0" fontId="7" fillId="0" borderId="9" xfId="0" applyFont="1" applyFill="1" applyBorder="1" applyAlignment="1" applyProtection="1">
      <alignment horizontal="right"/>
      <protection locked="0"/>
    </xf>
    <xf numFmtId="0" fontId="5" fillId="0" borderId="0" xfId="0" applyFont="1" applyFill="1" applyBorder="1" applyAlignment="1">
      <alignment horizontal="center"/>
    </xf>
    <xf numFmtId="0" fontId="6" fillId="0" borderId="0" xfId="0" applyFont="1" applyFill="1" applyBorder="1" applyAlignment="1">
      <alignment vertical="center"/>
    </xf>
    <xf numFmtId="0" fontId="5" fillId="0" borderId="0" xfId="0" applyNumberFormat="1" applyFont="1" applyFill="1" applyBorder="1" applyAlignment="1">
      <alignment horizontal="center" vertical="top" textRotation="255" wrapText="1"/>
    </xf>
    <xf numFmtId="38" fontId="7" fillId="0" borderId="0" xfId="0" applyNumberFormat="1" applyFont="1" applyFill="1" applyBorder="1" applyAlignment="1">
      <alignment horizontal="right"/>
    </xf>
    <xf numFmtId="0" fontId="5" fillId="0" borderId="4" xfId="0" applyFont="1" applyFill="1" applyBorder="1" applyAlignment="1">
      <alignment horizontal="center" shrinkToFit="1"/>
    </xf>
    <xf numFmtId="0" fontId="5" fillId="0" borderId="11" xfId="0" applyFont="1" applyFill="1" applyBorder="1" applyAlignment="1">
      <alignment vertical="center"/>
    </xf>
    <xf numFmtId="0" fontId="5" fillId="0" borderId="10" xfId="0" applyFont="1" applyFill="1" applyBorder="1" applyAlignment="1">
      <alignment vertical="center"/>
    </xf>
    <xf numFmtId="0" fontId="7" fillId="0" borderId="14" xfId="0" applyFont="1" applyFill="1" applyBorder="1" applyAlignment="1">
      <alignment horizontal="center" vertical="center"/>
    </xf>
    <xf numFmtId="0" fontId="5" fillId="0" borderId="13" xfId="0" applyFont="1" applyFill="1" applyBorder="1" applyAlignment="1">
      <alignment horizontal="center" vertical="top"/>
    </xf>
    <xf numFmtId="0" fontId="5" fillId="0" borderId="11" xfId="0" applyFont="1" applyFill="1" applyBorder="1" applyAlignment="1">
      <alignment horizontal="center" vertical="top"/>
    </xf>
    <xf numFmtId="0" fontId="7" fillId="0" borderId="10" xfId="0" applyFont="1" applyFill="1" applyBorder="1" applyAlignment="1">
      <alignment horizontal="center" vertical="center"/>
    </xf>
    <xf numFmtId="0" fontId="4" fillId="0" borderId="0" xfId="0" applyFont="1" applyFill="1" applyAlignment="1">
      <alignment vertical="center"/>
    </xf>
    <xf numFmtId="0" fontId="5" fillId="0" borderId="14" xfId="0" applyFont="1" applyFill="1" applyBorder="1" applyAlignment="1">
      <alignment vertical="top"/>
    </xf>
    <xf numFmtId="0" fontId="9" fillId="0" borderId="15" xfId="0" applyFont="1" applyFill="1" applyBorder="1" applyAlignment="1"/>
    <xf numFmtId="0" fontId="5" fillId="0" borderId="14" xfId="0" applyFont="1" applyFill="1" applyBorder="1" applyAlignment="1">
      <alignment horizontal="center" vertical="top" wrapText="1"/>
    </xf>
    <xf numFmtId="0" fontId="5" fillId="0" borderId="14" xfId="0" applyFont="1" applyFill="1" applyBorder="1" applyAlignment="1">
      <alignment horizontal="center" vertical="top" textRotation="255" wrapText="1"/>
    </xf>
    <xf numFmtId="0" fontId="6" fillId="0" borderId="14" xfId="0" applyFont="1" applyFill="1" applyBorder="1" applyAlignment="1">
      <alignment horizontal="left"/>
    </xf>
    <xf numFmtId="0" fontId="6" fillId="0" borderId="12" xfId="0" applyFont="1" applyFill="1" applyBorder="1" applyAlignment="1">
      <alignment horizontal="center"/>
    </xf>
    <xf numFmtId="0" fontId="6" fillId="0" borderId="1" xfId="0" applyFont="1" applyFill="1" applyBorder="1" applyAlignment="1">
      <alignment horizontal="center" vertical="center"/>
    </xf>
    <xf numFmtId="3" fontId="6" fillId="0" borderId="7" xfId="0" applyNumberFormat="1" applyFont="1" applyFill="1" applyBorder="1" applyAlignment="1"/>
    <xf numFmtId="0" fontId="5" fillId="0" borderId="7" xfId="0" applyFont="1" applyFill="1" applyBorder="1" applyAlignment="1">
      <alignment horizontal="left" shrinkToFit="1"/>
    </xf>
    <xf numFmtId="0" fontId="6" fillId="0" borderId="6" xfId="0" applyFont="1" applyFill="1" applyBorder="1"/>
    <xf numFmtId="0" fontId="6" fillId="0" borderId="14" xfId="0" applyFont="1" applyFill="1" applyBorder="1" applyAlignment="1">
      <alignment shrinkToFit="1"/>
    </xf>
    <xf numFmtId="0" fontId="6" fillId="0" borderId="14" xfId="0" applyFont="1" applyFill="1" applyBorder="1" applyAlignment="1">
      <alignment horizontal="left" shrinkToFit="1"/>
    </xf>
    <xf numFmtId="0" fontId="5" fillId="0" borderId="14" xfId="0" applyFont="1" applyFill="1" applyBorder="1" applyAlignment="1">
      <alignment wrapText="1"/>
    </xf>
    <xf numFmtId="0" fontId="5" fillId="0" borderId="14" xfId="0" applyFont="1" applyFill="1" applyBorder="1" applyAlignment="1">
      <alignment horizontal="center" vertical="center" wrapText="1"/>
    </xf>
    <xf numFmtId="0" fontId="5" fillId="0" borderId="14" xfId="0" applyFont="1" applyFill="1" applyBorder="1" applyAlignment="1">
      <alignment horizontal="center" wrapText="1"/>
    </xf>
    <xf numFmtId="0" fontId="8" fillId="0" borderId="5" xfId="0" applyFont="1" applyFill="1" applyBorder="1" applyAlignment="1">
      <alignment vertical="center"/>
    </xf>
    <xf numFmtId="0" fontId="6" fillId="0" borderId="7" xfId="0" applyNumberFormat="1" applyFont="1" applyFill="1" applyBorder="1" applyAlignment="1">
      <alignment horizontal="center"/>
    </xf>
    <xf numFmtId="0" fontId="7" fillId="0" borderId="6" xfId="0" quotePrefix="1" applyNumberFormat="1" applyFont="1" applyFill="1" applyBorder="1" applyAlignment="1">
      <alignment horizontal="right"/>
    </xf>
    <xf numFmtId="0" fontId="6" fillId="0" borderId="7" xfId="0" applyFont="1" applyFill="1" applyBorder="1" applyAlignment="1">
      <alignment shrinkToFit="1"/>
    </xf>
    <xf numFmtId="0" fontId="6" fillId="0" borderId="5" xfId="0" applyFont="1" applyFill="1" applyBorder="1" applyAlignment="1"/>
    <xf numFmtId="0" fontId="5" fillId="0" borderId="0" xfId="0" applyFont="1" applyFill="1" applyBorder="1" applyAlignment="1">
      <alignment horizontal="right" wrapText="1"/>
    </xf>
    <xf numFmtId="0" fontId="5" fillId="0" borderId="7" xfId="0" applyFont="1" applyFill="1" applyBorder="1" applyAlignment="1">
      <alignment horizontal="right" wrapText="1"/>
    </xf>
    <xf numFmtId="0" fontId="5" fillId="0" borderId="7" xfId="0" applyFont="1" applyFill="1" applyBorder="1" applyAlignment="1">
      <alignment horizontal="center" vertical="top" wrapText="1"/>
    </xf>
    <xf numFmtId="0" fontId="5" fillId="0" borderId="12" xfId="0" applyFont="1" applyFill="1" applyBorder="1" applyAlignment="1">
      <alignment horizontal="center"/>
    </xf>
    <xf numFmtId="0" fontId="6" fillId="0" borderId="1" xfId="0" applyFont="1" applyFill="1" applyBorder="1"/>
    <xf numFmtId="0" fontId="5" fillId="0" borderId="2" xfId="0" applyFont="1" applyFill="1" applyBorder="1" applyAlignment="1">
      <alignment horizontal="right"/>
    </xf>
    <xf numFmtId="0" fontId="5" fillId="0" borderId="13" xfId="0" applyFont="1" applyFill="1" applyBorder="1" applyAlignment="1">
      <alignment horizontal="right"/>
    </xf>
    <xf numFmtId="0" fontId="6" fillId="0" borderId="6" xfId="0" applyFont="1" applyFill="1" applyBorder="1" applyAlignment="1"/>
    <xf numFmtId="0" fontId="5" fillId="0" borderId="3" xfId="0" applyFont="1" applyFill="1" applyBorder="1" applyAlignment="1">
      <alignment horizontal="left"/>
    </xf>
    <xf numFmtId="0" fontId="9" fillId="0" borderId="13" xfId="0" applyFont="1" applyFill="1" applyBorder="1"/>
    <xf numFmtId="177" fontId="5" fillId="0" borderId="0" xfId="0" applyNumberFormat="1" applyFont="1" applyFill="1" applyBorder="1" applyAlignment="1"/>
    <xf numFmtId="0" fontId="5" fillId="0" borderId="2" xfId="0" applyFont="1" applyFill="1" applyBorder="1" applyAlignment="1">
      <alignment horizontal="center"/>
    </xf>
    <xf numFmtId="3" fontId="6" fillId="0" borderId="10" xfId="0" applyNumberFormat="1" applyFont="1" applyFill="1" applyBorder="1" applyAlignment="1"/>
    <xf numFmtId="0" fontId="5" fillId="0" borderId="2" xfId="0" applyFont="1" applyFill="1" applyBorder="1" applyAlignment="1">
      <alignment horizontal="left"/>
    </xf>
    <xf numFmtId="3" fontId="5" fillId="0" borderId="3" xfId="0" applyNumberFormat="1" applyFont="1" applyFill="1" applyBorder="1" applyAlignment="1"/>
    <xf numFmtId="3" fontId="6" fillId="0" borderId="0" xfId="0" applyNumberFormat="1" applyFont="1" applyFill="1" applyBorder="1" applyAlignment="1"/>
    <xf numFmtId="3" fontId="6" fillId="0" borderId="3" xfId="0" applyNumberFormat="1" applyFont="1" applyFill="1" applyBorder="1" applyAlignment="1"/>
    <xf numFmtId="0" fontId="5" fillId="0" borderId="6" xfId="0" applyFont="1" applyFill="1" applyBorder="1" applyAlignment="1">
      <alignment vertical="top"/>
    </xf>
    <xf numFmtId="0" fontId="7" fillId="0" borderId="15" xfId="0" applyFont="1" applyFill="1" applyBorder="1" applyAlignment="1">
      <alignment horizontal="center" vertical="center"/>
    </xf>
    <xf numFmtId="0" fontId="0" fillId="0" borderId="0" xfId="0" applyFont="1" applyFill="1" applyAlignment="1">
      <alignment horizontal="right"/>
    </xf>
    <xf numFmtId="0" fontId="0" fillId="0" borderId="3" xfId="0" applyFont="1" applyFill="1" applyBorder="1" applyAlignment="1">
      <alignment horizontal="right"/>
    </xf>
    <xf numFmtId="0" fontId="0" fillId="0" borderId="0" xfId="0" applyFont="1" applyFill="1" applyAlignment="1"/>
    <xf numFmtId="0" fontId="0" fillId="0" borderId="7" xfId="0" applyFont="1" applyFill="1" applyBorder="1" applyAlignment="1"/>
    <xf numFmtId="0" fontId="9" fillId="0" borderId="3" xfId="0" applyFont="1" applyFill="1" applyBorder="1"/>
    <xf numFmtId="0" fontId="9" fillId="0" borderId="7" xfId="0" applyFont="1" applyFill="1" applyBorder="1"/>
    <xf numFmtId="0" fontId="0" fillId="0" borderId="10" xfId="0" applyFont="1" applyFill="1" applyBorder="1" applyAlignment="1">
      <alignment horizontal="left"/>
    </xf>
    <xf numFmtId="0" fontId="0" fillId="0" borderId="13" xfId="0" applyFont="1" applyFill="1" applyBorder="1" applyAlignment="1">
      <alignment horizontal="center"/>
    </xf>
    <xf numFmtId="9" fontId="0" fillId="0" borderId="14" xfId="0" applyNumberFormat="1" applyFont="1" applyFill="1" applyBorder="1" applyAlignment="1">
      <alignment horizontal="left"/>
    </xf>
    <xf numFmtId="0" fontId="0" fillId="0" borderId="14" xfId="0" applyFont="1" applyFill="1" applyBorder="1" applyAlignment="1">
      <alignment horizontal="left"/>
    </xf>
    <xf numFmtId="0" fontId="0" fillId="0" borderId="8" xfId="0" applyFont="1" applyFill="1" applyBorder="1"/>
    <xf numFmtId="0" fontId="0" fillId="0" borderId="10" xfId="0" applyFont="1" applyFill="1" applyBorder="1" applyAlignment="1"/>
    <xf numFmtId="0" fontId="0" fillId="0" borderId="2" xfId="0" applyFont="1" applyFill="1" applyBorder="1" applyAlignment="1"/>
    <xf numFmtId="0" fontId="0" fillId="0" borderId="1" xfId="0" applyFont="1" applyFill="1" applyBorder="1" applyAlignment="1"/>
    <xf numFmtId="0" fontId="0" fillId="0" borderId="0" xfId="0" applyFont="1" applyFill="1" applyBorder="1" applyAlignment="1">
      <alignment horizontal="left" vertical="top"/>
    </xf>
    <xf numFmtId="0" fontId="0" fillId="0" borderId="13" xfId="0" applyFont="1" applyFill="1" applyBorder="1" applyAlignment="1">
      <alignment horizontal="left" vertical="top"/>
    </xf>
    <xf numFmtId="0" fontId="0" fillId="0" borderId="3"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6" xfId="0" applyFont="1" applyFill="1" applyBorder="1" applyAlignment="1">
      <alignment vertical="center"/>
    </xf>
    <xf numFmtId="0" fontId="0" fillId="0" borderId="14" xfId="0" applyFont="1" applyFill="1" applyBorder="1" applyAlignment="1">
      <alignment horizontal="center" vertical="top" wrapText="1"/>
    </xf>
    <xf numFmtId="0" fontId="0" fillId="0" borderId="0" xfId="0" applyNumberFormat="1" applyFont="1" applyFill="1"/>
    <xf numFmtId="0" fontId="0" fillId="0" borderId="0" xfId="0" applyFont="1" applyFill="1" applyBorder="1" applyAlignment="1">
      <alignment vertical="center"/>
    </xf>
    <xf numFmtId="0" fontId="0" fillId="0" borderId="12" xfId="0" applyFont="1" applyFill="1" applyBorder="1" applyAlignment="1">
      <alignment vertical="center"/>
    </xf>
    <xf numFmtId="0" fontId="0" fillId="0" borderId="13" xfId="0" applyFont="1" applyFill="1" applyBorder="1" applyAlignment="1">
      <alignment vertical="center"/>
    </xf>
    <xf numFmtId="0" fontId="0" fillId="0" borderId="11" xfId="0" applyFont="1" applyFill="1" applyBorder="1" applyAlignment="1">
      <alignment vertical="center"/>
    </xf>
    <xf numFmtId="0" fontId="0" fillId="0" borderId="7" xfId="0" applyFont="1" applyFill="1" applyBorder="1" applyAlignment="1">
      <alignment vertical="center"/>
    </xf>
    <xf numFmtId="0" fontId="0" fillId="0" borderId="10" xfId="0" applyFont="1" applyFill="1" applyBorder="1" applyAlignment="1">
      <alignment vertical="center"/>
    </xf>
    <xf numFmtId="0" fontId="0" fillId="0" borderId="13" xfId="0" applyFont="1" applyFill="1" applyBorder="1" applyAlignment="1">
      <alignment vertical="top"/>
    </xf>
    <xf numFmtId="0" fontId="0" fillId="0" borderId="2" xfId="0" applyFont="1" applyFill="1" applyBorder="1" applyAlignment="1">
      <alignment vertical="center"/>
    </xf>
    <xf numFmtId="0" fontId="5" fillId="0" borderId="1" xfId="0" applyFont="1" applyFill="1" applyBorder="1" applyAlignment="1">
      <alignment vertical="center"/>
    </xf>
    <xf numFmtId="0" fontId="6" fillId="0" borderId="8" xfId="0" applyFont="1" applyFill="1" applyBorder="1" applyAlignment="1">
      <alignment vertical="center" shrinkToFit="1"/>
    </xf>
    <xf numFmtId="0" fontId="6" fillId="0" borderId="15" xfId="0" applyFont="1" applyFill="1" applyBorder="1" applyAlignment="1">
      <alignment vertical="center" shrinkToFit="1"/>
    </xf>
    <xf numFmtId="0" fontId="5" fillId="0" borderId="4" xfId="0" applyFont="1" applyFill="1" applyBorder="1" applyAlignment="1">
      <alignment shrinkToFit="1"/>
    </xf>
    <xf numFmtId="0" fontId="5" fillId="0" borderId="13" xfId="0" applyFont="1" applyFill="1" applyBorder="1" applyAlignment="1">
      <alignment horizontal="left" vertical="top"/>
    </xf>
    <xf numFmtId="0" fontId="5" fillId="0" borderId="12" xfId="0" applyFont="1" applyFill="1" applyBorder="1" applyAlignment="1">
      <alignment horizontal="left" vertical="top"/>
    </xf>
    <xf numFmtId="0" fontId="5" fillId="0" borderId="11" xfId="0" applyFont="1" applyFill="1" applyBorder="1" applyAlignment="1">
      <alignment horizontal="left" vertical="top"/>
    </xf>
    <xf numFmtId="0" fontId="5" fillId="0" borderId="10" xfId="0" applyFont="1" applyFill="1" applyBorder="1" applyAlignment="1">
      <alignment horizontal="left" vertical="top"/>
    </xf>
    <xf numFmtId="0" fontId="4" fillId="0" borderId="0" xfId="0" applyFont="1" applyFill="1" applyBorder="1" applyAlignment="1">
      <alignment horizontal="center" vertical="center"/>
    </xf>
    <xf numFmtId="0" fontId="7" fillId="0" borderId="0" xfId="0" applyFont="1" applyFill="1" applyBorder="1"/>
    <xf numFmtId="49" fontId="7" fillId="0" borderId="0" xfId="0" applyNumberFormat="1" applyFont="1" applyFill="1" applyBorder="1" applyAlignment="1">
      <alignment horizontal="center" vertical="center"/>
    </xf>
    <xf numFmtId="0" fontId="6" fillId="0" borderId="0" xfId="0" applyFont="1" applyFill="1" applyAlignment="1">
      <alignment vertical="center"/>
    </xf>
    <xf numFmtId="49" fontId="9" fillId="0" borderId="0" xfId="0" applyNumberFormat="1" applyFont="1" applyFill="1" applyAlignment="1">
      <alignment vertical="center"/>
    </xf>
    <xf numFmtId="0" fontId="9" fillId="0" borderId="0" xfId="0" applyFont="1" applyFill="1" applyAlignment="1">
      <alignment vertical="center"/>
    </xf>
    <xf numFmtId="0" fontId="9" fillId="0" borderId="0" xfId="0" applyFont="1" applyFill="1" applyAlignment="1">
      <alignment horizontal="center" vertical="center"/>
    </xf>
    <xf numFmtId="0" fontId="6" fillId="0" borderId="0" xfId="0" applyFont="1" applyFill="1" applyAlignment="1">
      <alignment horizontal="center" vertical="center"/>
    </xf>
    <xf numFmtId="0" fontId="6" fillId="0" borderId="15" xfId="0" applyFont="1" applyFill="1" applyBorder="1"/>
    <xf numFmtId="0" fontId="6" fillId="0" borderId="13" xfId="0" applyFont="1" applyFill="1" applyBorder="1" applyAlignment="1">
      <alignment vertical="center"/>
    </xf>
    <xf numFmtId="0" fontId="6" fillId="0" borderId="0" xfId="0" applyFont="1" applyFill="1" applyBorder="1" applyAlignment="1">
      <alignment vertical="center" shrinkToFit="1"/>
    </xf>
    <xf numFmtId="0" fontId="6" fillId="0" borderId="12" xfId="0" applyFont="1" applyFill="1" applyBorder="1" applyAlignment="1">
      <alignment vertical="center"/>
    </xf>
    <xf numFmtId="0" fontId="6" fillId="0" borderId="13" xfId="0" applyFont="1" applyFill="1" applyBorder="1" applyAlignment="1">
      <alignment vertical="center" shrinkToFit="1"/>
    </xf>
    <xf numFmtId="0" fontId="6" fillId="0" borderId="11" xfId="0" applyFont="1" applyFill="1" applyBorder="1" applyAlignment="1">
      <alignment vertical="center" shrinkToFit="1"/>
    </xf>
    <xf numFmtId="0" fontId="6" fillId="0" borderId="7" xfId="0" applyFont="1" applyFill="1" applyBorder="1" applyAlignment="1">
      <alignment vertical="center" shrinkToFit="1"/>
    </xf>
    <xf numFmtId="0" fontId="6" fillId="0" borderId="10" xfId="0" applyFont="1" applyFill="1" applyBorder="1" applyAlignment="1">
      <alignment vertical="center"/>
    </xf>
    <xf numFmtId="0" fontId="6" fillId="0" borderId="7" xfId="0" applyFont="1" applyFill="1" applyBorder="1" applyAlignment="1">
      <alignment vertical="center"/>
    </xf>
    <xf numFmtId="9" fontId="5" fillId="0" borderId="7" xfId="0" applyNumberFormat="1" applyFont="1" applyFill="1" applyBorder="1" applyAlignment="1">
      <alignment horizontal="left"/>
    </xf>
    <xf numFmtId="0" fontId="6" fillId="0" borderId="7" xfId="0" applyFont="1" applyFill="1" applyBorder="1" applyAlignment="1">
      <alignment horizontal="center"/>
    </xf>
    <xf numFmtId="0" fontId="5" fillId="0" borderId="7" xfId="0" applyFont="1" applyFill="1" applyBorder="1" applyAlignment="1">
      <alignment horizontal="left" vertical="top"/>
    </xf>
    <xf numFmtId="9" fontId="5" fillId="0" borderId="10" xfId="0" applyNumberFormat="1" applyFont="1" applyFill="1" applyBorder="1" applyAlignment="1">
      <alignment horizontal="left"/>
    </xf>
    <xf numFmtId="0" fontId="5" fillId="0" borderId="0" xfId="0" applyFont="1" applyFill="1" applyBorder="1" applyAlignment="1">
      <alignment horizontal="left" vertical="top"/>
    </xf>
    <xf numFmtId="0" fontId="4" fillId="0" borderId="0" xfId="0" quotePrefix="1" applyFont="1" applyFill="1"/>
    <xf numFmtId="0" fontId="5" fillId="0" borderId="15" xfId="0" applyFont="1" applyFill="1" applyBorder="1" applyAlignment="1">
      <alignment vertical="top"/>
    </xf>
    <xf numFmtId="49" fontId="6" fillId="0" borderId="16" xfId="0" applyNumberFormat="1" applyFont="1" applyFill="1" applyBorder="1" applyAlignment="1">
      <alignment vertical="center" shrinkToFit="1"/>
    </xf>
    <xf numFmtId="49" fontId="6" fillId="0" borderId="5" xfId="0" applyNumberFormat="1" applyFont="1" applyFill="1" applyBorder="1" applyAlignment="1">
      <alignment vertical="center" shrinkToFit="1"/>
    </xf>
    <xf numFmtId="0" fontId="6" fillId="0" borderId="0" xfId="0" applyFont="1" applyFill="1" applyBorder="1" applyAlignment="1">
      <alignment horizontal="center"/>
    </xf>
    <xf numFmtId="9" fontId="6" fillId="0" borderId="0" xfId="0" applyNumberFormat="1" applyFont="1" applyFill="1" applyBorder="1" applyAlignment="1"/>
    <xf numFmtId="0" fontId="5" fillId="0" borderId="0" xfId="0" applyFont="1" applyFill="1" applyBorder="1" applyAlignment="1"/>
    <xf numFmtId="0" fontId="5" fillId="0" borderId="13" xfId="0" applyFont="1" applyFill="1" applyBorder="1" applyAlignment="1"/>
    <xf numFmtId="0" fontId="5" fillId="0" borderId="12" xfId="0" applyFont="1" applyFill="1" applyBorder="1" applyAlignment="1"/>
    <xf numFmtId="0" fontId="5" fillId="0" borderId="13" xfId="0" applyFont="1" applyFill="1" applyBorder="1" applyAlignment="1">
      <alignment vertical="center"/>
    </xf>
    <xf numFmtId="0" fontId="10" fillId="0" borderId="11" xfId="0" applyFont="1" applyFill="1" applyBorder="1" applyAlignment="1"/>
    <xf numFmtId="3" fontId="5" fillId="0" borderId="3" xfId="0" applyNumberFormat="1" applyFont="1" applyFill="1" applyBorder="1" applyAlignment="1">
      <alignment horizontal="right"/>
    </xf>
    <xf numFmtId="0" fontId="0" fillId="0" borderId="0" xfId="0" applyFont="1" applyFill="1"/>
    <xf numFmtId="0" fontId="0" fillId="0" borderId="6" xfId="0" applyFont="1" applyFill="1" applyBorder="1" applyAlignment="1">
      <alignment vertical="center" wrapText="1"/>
    </xf>
    <xf numFmtId="0" fontId="5" fillId="0" borderId="12" xfId="0" applyFont="1" applyFill="1" applyBorder="1" applyAlignment="1">
      <alignment vertical="center"/>
    </xf>
    <xf numFmtId="0" fontId="6" fillId="0" borderId="2" xfId="0" applyFont="1" applyFill="1" applyBorder="1" applyAlignment="1"/>
    <xf numFmtId="0" fontId="5" fillId="0" borderId="10" xfId="0" applyFont="1" applyFill="1" applyBorder="1" applyAlignment="1">
      <alignment horizontal="center" vertical="top" wrapText="1"/>
    </xf>
    <xf numFmtId="0" fontId="3" fillId="0" borderId="6" xfId="0" applyFont="1" applyFill="1" applyBorder="1"/>
    <xf numFmtId="0" fontId="5" fillId="0" borderId="10" xfId="0" applyFont="1" applyFill="1" applyBorder="1" applyAlignment="1">
      <alignment horizontal="right"/>
    </xf>
    <xf numFmtId="0" fontId="6" fillId="0" borderId="14" xfId="0" applyFont="1" applyFill="1" applyBorder="1" applyAlignment="1">
      <alignment horizontal="right" shrinkToFit="1"/>
    </xf>
    <xf numFmtId="0" fontId="5" fillId="0" borderId="13" xfId="0" applyFont="1" applyFill="1" applyBorder="1" applyAlignment="1">
      <alignment horizontal="center"/>
    </xf>
    <xf numFmtId="0" fontId="5" fillId="0" borderId="0" xfId="0" applyFont="1" applyFill="1" applyBorder="1" applyAlignment="1">
      <alignment horizontal="left" vertical="center"/>
    </xf>
    <xf numFmtId="0" fontId="13" fillId="0" borderId="0" xfId="0" applyFont="1" applyFill="1"/>
    <xf numFmtId="0" fontId="9" fillId="0" borderId="1"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5" fillId="0" borderId="3" xfId="0" applyFont="1" applyFill="1" applyBorder="1" applyAlignment="1">
      <alignment horizontal="left" vertical="top"/>
    </xf>
    <xf numFmtId="0" fontId="6" fillId="0" borderId="15" xfId="0" applyFont="1" applyFill="1" applyBorder="1" applyAlignment="1"/>
    <xf numFmtId="0" fontId="6" fillId="0" borderId="9" xfId="0" applyFont="1" applyFill="1" applyBorder="1" applyAlignment="1">
      <alignment horizontal="center"/>
    </xf>
    <xf numFmtId="0" fontId="5" fillId="0" borderId="5" xfId="0" applyFont="1" applyFill="1" applyBorder="1" applyAlignment="1">
      <alignment horizontal="center" vertical="center"/>
    </xf>
    <xf numFmtId="0" fontId="9" fillId="0" borderId="4" xfId="0" applyFont="1" applyFill="1" applyBorder="1" applyAlignment="1">
      <alignment horizontal="center"/>
    </xf>
    <xf numFmtId="0" fontId="5" fillId="0" borderId="10" xfId="0" applyFont="1" applyFill="1" applyBorder="1" applyAlignment="1">
      <alignment horizontal="center" vertical="top"/>
    </xf>
    <xf numFmtId="0" fontId="6" fillId="0" borderId="8" xfId="0" applyFont="1" applyFill="1" applyBorder="1" applyAlignment="1">
      <alignment horizontal="right"/>
    </xf>
    <xf numFmtId="9" fontId="5" fillId="0" borderId="6" xfId="0" applyNumberFormat="1" applyFont="1" applyFill="1" applyBorder="1" applyAlignment="1">
      <alignment horizontal="right"/>
    </xf>
    <xf numFmtId="0" fontId="0" fillId="0" borderId="0" xfId="0" applyFont="1" applyFill="1" applyBorder="1" applyAlignment="1">
      <alignment horizontal="center" vertical="top"/>
    </xf>
    <xf numFmtId="0" fontId="0" fillId="0" borderId="12" xfId="0" applyFont="1" applyFill="1" applyBorder="1" applyAlignment="1">
      <alignment horizontal="center" vertical="top"/>
    </xf>
    <xf numFmtId="0" fontId="5" fillId="0" borderId="7" xfId="0" applyFont="1" applyFill="1" applyBorder="1" applyAlignment="1">
      <alignment horizontal="center" vertical="center" textRotation="255"/>
    </xf>
    <xf numFmtId="0" fontId="5" fillId="0" borderId="1" xfId="0" applyFont="1" applyFill="1" applyBorder="1" applyAlignment="1">
      <alignment horizontal="center" vertical="top" textRotation="255"/>
    </xf>
    <xf numFmtId="3" fontId="5" fillId="0" borderId="0" xfId="0" applyNumberFormat="1" applyFont="1" applyFill="1" applyBorder="1" applyAlignment="1"/>
    <xf numFmtId="0" fontId="6" fillId="0" borderId="13" xfId="0" applyFont="1" applyFill="1" applyBorder="1" applyAlignment="1">
      <alignment horizontal="center"/>
    </xf>
    <xf numFmtId="0" fontId="6" fillId="0" borderId="11" xfId="0" applyFont="1" applyFill="1" applyBorder="1" applyAlignment="1">
      <alignment horizontal="right"/>
    </xf>
    <xf numFmtId="0" fontId="6" fillId="0" borderId="7" xfId="0" applyFont="1" applyFill="1" applyBorder="1" applyAlignment="1">
      <alignment horizontal="left"/>
    </xf>
    <xf numFmtId="0" fontId="9" fillId="0" borderId="2" xfId="0" applyFont="1" applyFill="1" applyBorder="1" applyAlignment="1">
      <alignment horizontal="center" vertical="top" wrapText="1"/>
    </xf>
    <xf numFmtId="0" fontId="5" fillId="0" borderId="13" xfId="0" applyFont="1" applyFill="1" applyBorder="1" applyAlignment="1">
      <alignment vertical="center" textRotation="255"/>
    </xf>
    <xf numFmtId="0" fontId="5" fillId="0" borderId="0" xfId="0" applyFont="1" applyFill="1" applyBorder="1" applyAlignment="1">
      <alignment vertical="center" textRotation="255"/>
    </xf>
    <xf numFmtId="0" fontId="5" fillId="0" borderId="12" xfId="0" applyFont="1" applyFill="1" applyBorder="1" applyAlignment="1">
      <alignment vertical="center" textRotation="255"/>
    </xf>
    <xf numFmtId="0" fontId="9" fillId="0" borderId="12" xfId="0" applyFont="1" applyFill="1" applyBorder="1" applyAlignment="1">
      <alignment horizontal="center" vertical="top" wrapText="1"/>
    </xf>
    <xf numFmtId="0" fontId="9" fillId="0" borderId="10" xfId="0" applyFont="1" applyFill="1" applyBorder="1" applyAlignment="1">
      <alignment wrapText="1"/>
    </xf>
    <xf numFmtId="0" fontId="5" fillId="0" borderId="6" xfId="0" applyFont="1" applyFill="1" applyBorder="1" applyAlignment="1">
      <alignment vertical="center"/>
    </xf>
    <xf numFmtId="0" fontId="9" fillId="0" borderId="1" xfId="0" quotePrefix="1" applyFont="1" applyFill="1" applyBorder="1" applyAlignment="1">
      <alignment horizontal="center"/>
    </xf>
    <xf numFmtId="0" fontId="9" fillId="0" borderId="13" xfId="0" quotePrefix="1" applyFont="1" applyFill="1" applyBorder="1" applyAlignment="1">
      <alignment horizontal="center"/>
    </xf>
    <xf numFmtId="0" fontId="5" fillId="0" borderId="12" xfId="0" applyFont="1" applyFill="1" applyBorder="1" applyAlignment="1">
      <alignment vertical="top" textRotation="255"/>
    </xf>
    <xf numFmtId="0" fontId="5" fillId="0" borderId="0" xfId="0" applyFont="1" applyFill="1" applyBorder="1" applyAlignment="1">
      <alignment vertical="top" textRotation="255"/>
    </xf>
    <xf numFmtId="0" fontId="5" fillId="0" borderId="13" xfId="0" applyFont="1" applyFill="1" applyBorder="1" applyAlignment="1">
      <alignment horizontal="left"/>
    </xf>
    <xf numFmtId="9" fontId="6" fillId="0" borderId="7" xfId="0" applyNumberFormat="1" applyFont="1" applyFill="1" applyBorder="1" applyAlignment="1"/>
    <xf numFmtId="0" fontId="7" fillId="0" borderId="8" xfId="0" applyFont="1" applyFill="1" applyBorder="1" applyAlignment="1">
      <alignment horizontal="right"/>
    </xf>
    <xf numFmtId="0" fontId="6" fillId="0" borderId="10" xfId="0" applyFont="1" applyFill="1" applyBorder="1" applyAlignment="1">
      <alignment horizontal="center"/>
    </xf>
    <xf numFmtId="0" fontId="5" fillId="0" borderId="11" xfId="0" applyFont="1" applyFill="1" applyBorder="1" applyAlignment="1">
      <alignment horizontal="left"/>
    </xf>
    <xf numFmtId="0" fontId="5" fillId="0" borderId="15" xfId="0" applyFont="1" applyFill="1" applyBorder="1" applyAlignment="1">
      <alignment horizontal="left" vertical="top"/>
    </xf>
    <xf numFmtId="0" fontId="5" fillId="0" borderId="14" xfId="0" applyFont="1" applyFill="1" applyBorder="1" applyAlignment="1">
      <alignment horizontal="left" vertical="top"/>
    </xf>
    <xf numFmtId="0" fontId="5" fillId="0" borderId="1" xfId="0" applyFont="1" applyFill="1" applyBorder="1" applyAlignment="1">
      <alignment horizontal="left"/>
    </xf>
    <xf numFmtId="0" fontId="5" fillId="0" borderId="5" xfId="0" applyFont="1" applyFill="1" applyBorder="1" applyAlignment="1"/>
    <xf numFmtId="0" fontId="4" fillId="0" borderId="0" xfId="0" applyFont="1" applyFill="1" applyBorder="1"/>
    <xf numFmtId="0" fontId="0" fillId="0" borderId="0" xfId="0" applyFont="1" applyFill="1" applyBorder="1" applyAlignment="1">
      <alignment horizontal="right"/>
    </xf>
    <xf numFmtId="0" fontId="5" fillId="0" borderId="13" xfId="0" applyFont="1" applyFill="1" applyBorder="1" applyAlignment="1">
      <alignment vertical="top" textRotation="255"/>
    </xf>
    <xf numFmtId="0" fontId="0" fillId="0" borderId="7" xfId="0" applyFont="1" applyFill="1" applyBorder="1" applyAlignment="1">
      <alignment horizontal="left"/>
    </xf>
    <xf numFmtId="0" fontId="5" fillId="0" borderId="13" xfId="0" applyFont="1" applyFill="1" applyBorder="1" applyAlignment="1">
      <alignment vertical="top" shrinkToFit="1"/>
    </xf>
    <xf numFmtId="0" fontId="5" fillId="0" borderId="0" xfId="0" applyFont="1" applyFill="1" applyBorder="1" applyAlignment="1">
      <alignment vertical="top" shrinkToFit="1"/>
    </xf>
    <xf numFmtId="0" fontId="5" fillId="0" borderId="12" xfId="0" applyFont="1" applyFill="1" applyBorder="1" applyAlignment="1">
      <alignment vertical="top" shrinkToFit="1"/>
    </xf>
    <xf numFmtId="0" fontId="5" fillId="0" borderId="3" xfId="0" applyFont="1" applyFill="1" applyBorder="1" applyAlignment="1">
      <alignment horizontal="left" shrinkToFit="1"/>
    </xf>
    <xf numFmtId="0" fontId="5" fillId="0" borderId="4" xfId="0" applyFont="1" applyFill="1" applyBorder="1" applyAlignment="1">
      <alignment horizontal="right"/>
    </xf>
    <xf numFmtId="0" fontId="0" fillId="0" borderId="9" xfId="0" applyFont="1" applyFill="1" applyBorder="1" applyAlignment="1">
      <alignment vertical="top" wrapText="1"/>
    </xf>
    <xf numFmtId="0" fontId="0" fillId="0" borderId="0" xfId="0" applyFont="1" applyFill="1" applyBorder="1" applyAlignment="1">
      <alignment vertical="top"/>
    </xf>
    <xf numFmtId="0" fontId="0" fillId="0" borderId="12" xfId="0" applyFont="1" applyFill="1" applyBorder="1" applyAlignment="1">
      <alignment vertical="top"/>
    </xf>
    <xf numFmtId="0" fontId="0" fillId="0" borderId="11" xfId="0" applyFont="1" applyFill="1" applyBorder="1" applyAlignment="1">
      <alignment vertical="top"/>
    </xf>
    <xf numFmtId="0" fontId="0" fillId="0" borderId="10" xfId="0" applyFont="1" applyFill="1" applyBorder="1" applyAlignment="1">
      <alignment vertical="top"/>
    </xf>
    <xf numFmtId="0" fontId="7" fillId="0" borderId="6" xfId="0" applyNumberFormat="1" applyFont="1" applyFill="1" applyBorder="1" applyAlignment="1">
      <alignment horizontal="center" vertical="center"/>
    </xf>
    <xf numFmtId="0" fontId="10" fillId="0" borderId="4" xfId="0" applyFont="1" applyFill="1" applyBorder="1" applyAlignment="1">
      <alignment horizontal="center"/>
    </xf>
    <xf numFmtId="0" fontId="6" fillId="0" borderId="4" xfId="0" applyFont="1" applyFill="1" applyBorder="1" applyAlignment="1">
      <alignment vertical="center"/>
    </xf>
    <xf numFmtId="0" fontId="5" fillId="0" borderId="7" xfId="0" applyFont="1" applyFill="1" applyBorder="1" applyAlignment="1">
      <alignment horizontal="center"/>
    </xf>
    <xf numFmtId="3" fontId="0" fillId="0" borderId="0" xfId="0" applyNumberFormat="1" applyFont="1" applyFill="1"/>
    <xf numFmtId="3" fontId="7" fillId="0" borderId="2" xfId="0" applyNumberFormat="1" applyFont="1" applyFill="1" applyBorder="1" applyAlignment="1">
      <alignment horizontal="right"/>
    </xf>
    <xf numFmtId="3" fontId="7" fillId="0" borderId="6" xfId="0" applyNumberFormat="1" applyFont="1" applyFill="1" applyBorder="1" applyAlignment="1">
      <alignment horizontal="right"/>
    </xf>
    <xf numFmtId="3" fontId="7" fillId="0" borderId="10" xfId="0" applyNumberFormat="1" applyFont="1" applyFill="1" applyBorder="1" applyAlignment="1">
      <alignment horizontal="right"/>
    </xf>
    <xf numFmtId="0" fontId="0" fillId="0" borderId="1" xfId="0" applyFont="1" applyFill="1" applyBorder="1" applyAlignment="1">
      <alignment shrinkToFit="1"/>
    </xf>
    <xf numFmtId="0" fontId="5" fillId="0" borderId="7" xfId="0" applyFont="1" applyFill="1" applyBorder="1" applyAlignment="1">
      <alignment horizontal="center" vertical="center"/>
    </xf>
    <xf numFmtId="0" fontId="5" fillId="0" borderId="10" xfId="0" applyFont="1" applyFill="1" applyBorder="1" applyAlignment="1">
      <alignment horizontal="center" vertical="center"/>
    </xf>
    <xf numFmtId="0" fontId="11" fillId="0" borderId="14" xfId="0" applyFont="1" applyFill="1" applyBorder="1" applyAlignment="1">
      <alignment vertical="center" textRotation="255" wrapText="1"/>
    </xf>
    <xf numFmtId="0" fontId="11" fillId="0" borderId="11" xfId="0" applyFont="1" applyFill="1" applyBorder="1" applyAlignment="1">
      <alignment horizontal="center" vertical="center" textRotation="255"/>
    </xf>
    <xf numFmtId="0" fontId="5" fillId="0" borderId="14" xfId="0" applyFont="1" applyFill="1" applyBorder="1" applyAlignment="1">
      <alignment vertical="center" wrapText="1"/>
    </xf>
    <xf numFmtId="9" fontId="6" fillId="0" borderId="15" xfId="0" applyNumberFormat="1" applyFont="1" applyFill="1" applyBorder="1" applyAlignment="1">
      <alignment horizontal="center"/>
    </xf>
    <xf numFmtId="0" fontId="0" fillId="0" borderId="2" xfId="0" applyFont="1" applyFill="1" applyBorder="1" applyAlignment="1">
      <alignment horizontal="left"/>
    </xf>
    <xf numFmtId="3" fontId="7" fillId="0" borderId="4" xfId="0" applyNumberFormat="1" applyFont="1" applyFill="1" applyBorder="1"/>
    <xf numFmtId="3" fontId="7" fillId="0" borderId="15" xfId="3" applyNumberFormat="1" applyFont="1" applyFill="1" applyBorder="1" applyAlignment="1"/>
    <xf numFmtId="0" fontId="9" fillId="0" borderId="14" xfId="0" applyFont="1" applyFill="1" applyBorder="1" applyAlignment="1">
      <alignment vertical="center" textRotation="255" shrinkToFit="1"/>
    </xf>
    <xf numFmtId="0" fontId="9" fillId="0" borderId="14" xfId="0" applyFont="1" applyFill="1" applyBorder="1" applyAlignment="1">
      <alignment vertical="top" wrapText="1"/>
    </xf>
    <xf numFmtId="0" fontId="15" fillId="0" borderId="14" xfId="0" applyFont="1" applyFill="1" applyBorder="1" applyAlignment="1">
      <alignment horizontal="center" vertical="center" textRotation="255" shrinkToFit="1"/>
    </xf>
    <xf numFmtId="0" fontId="9" fillId="0" borderId="14" xfId="0" applyFont="1" applyFill="1" applyBorder="1" applyAlignment="1">
      <alignment horizontal="center" vertical="top" wrapText="1"/>
    </xf>
    <xf numFmtId="0" fontId="9" fillId="0" borderId="14" xfId="0" applyFont="1" applyFill="1" applyBorder="1" applyAlignment="1">
      <alignment horizontal="center" wrapText="1" shrinkToFit="1"/>
    </xf>
    <xf numFmtId="0" fontId="5" fillId="0" borderId="14" xfId="0" applyFont="1" applyFill="1" applyBorder="1" applyAlignment="1">
      <alignment horizontal="center" wrapText="1" shrinkToFit="1"/>
    </xf>
    <xf numFmtId="0" fontId="9" fillId="0" borderId="3" xfId="0" applyFont="1" applyFill="1" applyBorder="1" applyAlignment="1">
      <alignment vertical="center" textRotation="255" shrinkToFit="1"/>
    </xf>
    <xf numFmtId="0" fontId="15" fillId="0" borderId="3" xfId="0" applyFont="1" applyFill="1" applyBorder="1" applyAlignment="1">
      <alignment horizontal="center" vertical="center" textRotation="255" shrinkToFit="1"/>
    </xf>
    <xf numFmtId="0" fontId="9" fillId="0" borderId="3" xfId="0" applyFont="1" applyFill="1" applyBorder="1" applyAlignment="1">
      <alignment horizontal="center" vertical="top" wrapText="1"/>
    </xf>
    <xf numFmtId="0" fontId="9" fillId="0" borderId="3" xfId="0" applyFont="1" applyFill="1" applyBorder="1" applyAlignment="1">
      <alignment horizontal="center" wrapText="1" shrinkToFit="1"/>
    </xf>
    <xf numFmtId="0" fontId="5" fillId="0" borderId="3" xfId="0" applyFont="1" applyFill="1" applyBorder="1" applyAlignment="1">
      <alignment horizontal="center" wrapText="1" shrinkToFit="1"/>
    </xf>
    <xf numFmtId="0" fontId="9" fillId="0" borderId="7" xfId="0" applyFont="1" applyFill="1" applyBorder="1" applyAlignment="1">
      <alignment vertical="center" textRotation="255" shrinkToFit="1"/>
    </xf>
    <xf numFmtId="0" fontId="15" fillId="0" borderId="7" xfId="0" applyFont="1" applyFill="1" applyBorder="1" applyAlignment="1">
      <alignment horizontal="center" vertical="center" textRotation="255" shrinkToFit="1"/>
    </xf>
    <xf numFmtId="0" fontId="9" fillId="0" borderId="7" xfId="0" applyFont="1" applyFill="1" applyBorder="1" applyAlignment="1">
      <alignment horizontal="center" vertical="top" wrapText="1"/>
    </xf>
    <xf numFmtId="0" fontId="9" fillId="0" borderId="7" xfId="0" applyFont="1" applyFill="1" applyBorder="1" applyAlignment="1">
      <alignment horizontal="center" wrapText="1" shrinkToFit="1"/>
    </xf>
    <xf numFmtId="0" fontId="5" fillId="0" borderId="7" xfId="0" applyFont="1" applyFill="1" applyBorder="1" applyAlignment="1">
      <alignment horizontal="center" wrapText="1" shrinkToFit="1"/>
    </xf>
    <xf numFmtId="0" fontId="9" fillId="0" borderId="8" xfId="0" applyFont="1" applyFill="1" applyBorder="1" applyAlignment="1">
      <alignment horizontal="center"/>
    </xf>
    <xf numFmtId="9" fontId="6" fillId="0" borderId="1" xfId="0" applyNumberFormat="1" applyFont="1" applyFill="1" applyBorder="1" applyAlignment="1">
      <alignment vertical="top" wrapText="1"/>
    </xf>
    <xf numFmtId="9" fontId="6" fillId="0" borderId="3" xfId="0" applyNumberFormat="1" applyFont="1" applyFill="1" applyBorder="1" applyAlignment="1">
      <alignment vertical="top" wrapText="1"/>
    </xf>
    <xf numFmtId="9" fontId="6" fillId="0" borderId="2" xfId="0" applyNumberFormat="1" applyFont="1" applyFill="1" applyBorder="1" applyAlignment="1">
      <alignment vertical="top" wrapText="1"/>
    </xf>
    <xf numFmtId="9" fontId="6" fillId="0" borderId="13" xfId="0" applyNumberFormat="1" applyFont="1" applyFill="1" applyBorder="1" applyAlignment="1">
      <alignment vertical="top" wrapText="1"/>
    </xf>
    <xf numFmtId="9" fontId="6" fillId="0" borderId="0" xfId="0" applyNumberFormat="1" applyFont="1" applyFill="1" applyBorder="1" applyAlignment="1">
      <alignment vertical="top" wrapText="1"/>
    </xf>
    <xf numFmtId="9" fontId="6" fillId="0" borderId="12" xfId="0" applyNumberFormat="1" applyFont="1" applyFill="1" applyBorder="1" applyAlignment="1">
      <alignment vertical="top" wrapText="1"/>
    </xf>
    <xf numFmtId="3" fontId="7" fillId="0" borderId="8" xfId="0" applyNumberFormat="1" applyFont="1" applyFill="1" applyBorder="1"/>
    <xf numFmtId="0" fontId="6" fillId="0" borderId="14" xfId="0" applyFont="1" applyFill="1" applyBorder="1" applyAlignment="1">
      <alignment vertical="center" shrinkToFit="1"/>
    </xf>
    <xf numFmtId="3" fontId="7" fillId="0" borderId="5" xfId="3" applyNumberFormat="1" applyFont="1" applyFill="1" applyBorder="1" applyAlignment="1">
      <alignment horizontal="right"/>
    </xf>
    <xf numFmtId="3" fontId="7" fillId="0" borderId="9" xfId="0" applyNumberFormat="1" applyFont="1" applyFill="1" applyBorder="1"/>
    <xf numFmtId="0" fontId="7" fillId="0" borderId="5" xfId="0" applyFont="1" applyFill="1" applyBorder="1"/>
    <xf numFmtId="0" fontId="7" fillId="0" borderId="4" xfId="0" applyNumberFormat="1" applyFont="1" applyFill="1" applyBorder="1"/>
    <xf numFmtId="0" fontId="7" fillId="0" borderId="5" xfId="0" applyNumberFormat="1" applyFont="1" applyFill="1" applyBorder="1"/>
    <xf numFmtId="0" fontId="7" fillId="0" borderId="9" xfId="0" applyNumberFormat="1" applyFont="1" applyFill="1" applyBorder="1"/>
    <xf numFmtId="3" fontId="7" fillId="0" borderId="5" xfId="3" applyNumberFormat="1" applyFont="1" applyFill="1" applyBorder="1" applyAlignment="1"/>
    <xf numFmtId="0" fontId="5" fillId="0" borderId="14" xfId="0" applyFont="1" applyFill="1" applyBorder="1" applyAlignment="1">
      <alignment vertical="top" shrinkToFit="1"/>
    </xf>
    <xf numFmtId="0" fontId="0" fillId="0" borderId="14" xfId="0" applyFont="1" applyFill="1" applyBorder="1" applyAlignment="1">
      <alignment vertical="top" shrinkToFit="1"/>
    </xf>
    <xf numFmtId="0" fontId="9" fillId="0" borderId="7" xfId="0" applyFont="1" applyFill="1" applyBorder="1" applyAlignment="1">
      <alignment vertical="center"/>
    </xf>
    <xf numFmtId="0" fontId="3" fillId="0" borderId="7" xfId="0" applyFont="1" applyFill="1" applyBorder="1" applyAlignment="1">
      <alignment vertical="center"/>
    </xf>
    <xf numFmtId="0" fontId="5" fillId="0" borderId="3" xfId="0" applyNumberFormat="1" applyFont="1" applyFill="1" applyBorder="1" applyAlignment="1"/>
    <xf numFmtId="0" fontId="9" fillId="0" borderId="3" xfId="0" applyFont="1" applyFill="1" applyBorder="1" applyAlignment="1">
      <alignment vertical="top"/>
    </xf>
    <xf numFmtId="0" fontId="7" fillId="0" borderId="6" xfId="0" applyNumberFormat="1" applyFont="1" applyFill="1" applyBorder="1" applyAlignment="1">
      <alignment horizontal="right"/>
    </xf>
    <xf numFmtId="0" fontId="9" fillId="0" borderId="7" xfId="0" applyFont="1" applyFill="1" applyBorder="1" applyAlignment="1">
      <alignment vertical="top"/>
    </xf>
    <xf numFmtId="0" fontId="5" fillId="0" borderId="7" xfId="0" applyNumberFormat="1" applyFont="1" applyFill="1" applyBorder="1" applyAlignment="1">
      <alignment shrinkToFit="1"/>
    </xf>
    <xf numFmtId="0" fontId="0" fillId="0" borderId="7" xfId="0" applyFont="1" applyFill="1" applyBorder="1" applyAlignment="1">
      <alignment horizontal="right"/>
    </xf>
    <xf numFmtId="0" fontId="5" fillId="0" borderId="0" xfId="2" applyNumberFormat="1" applyFont="1" applyFill="1" applyBorder="1" applyAlignment="1"/>
    <xf numFmtId="0" fontId="5" fillId="0" borderId="3" xfId="2" applyNumberFormat="1" applyFont="1" applyFill="1" applyBorder="1" applyAlignment="1"/>
    <xf numFmtId="0" fontId="5" fillId="0" borderId="3" xfId="2" applyNumberFormat="1" applyFont="1" applyFill="1" applyBorder="1" applyAlignment="1">
      <alignment vertical="center"/>
    </xf>
    <xf numFmtId="0" fontId="5" fillId="0" borderId="2" xfId="2" applyNumberFormat="1" applyFont="1" applyFill="1" applyBorder="1" applyAlignment="1">
      <alignment vertical="center"/>
    </xf>
    <xf numFmtId="0" fontId="5" fillId="0" borderId="14" xfId="2" applyNumberFormat="1" applyFont="1" applyFill="1" applyBorder="1" applyAlignment="1">
      <alignment vertical="center"/>
    </xf>
    <xf numFmtId="3" fontId="7" fillId="0" borderId="5" xfId="2" applyNumberFormat="1" applyFont="1" applyFill="1" applyBorder="1"/>
    <xf numFmtId="0" fontId="7" fillId="0" borderId="9" xfId="0" applyNumberFormat="1" applyFont="1" applyFill="1" applyBorder="1" applyAlignment="1">
      <alignment horizontal="right"/>
    </xf>
    <xf numFmtId="0" fontId="5" fillId="0" borderId="7" xfId="2" applyFont="1" applyFill="1" applyBorder="1" applyAlignment="1">
      <alignment vertical="center"/>
    </xf>
    <xf numFmtId="0" fontId="5" fillId="0" borderId="3" xfId="2" applyFont="1" applyFill="1" applyBorder="1" applyAlignment="1">
      <alignment vertical="center"/>
    </xf>
    <xf numFmtId="0" fontId="5" fillId="0" borderId="2" xfId="2" applyFont="1" applyFill="1" applyBorder="1" applyAlignment="1">
      <alignment vertical="center"/>
    </xf>
    <xf numFmtId="0" fontId="5" fillId="0" borderId="0" xfId="2" applyFont="1" applyFill="1" applyBorder="1" applyAlignment="1">
      <alignment vertical="center"/>
    </xf>
    <xf numFmtId="0" fontId="9" fillId="0" borderId="10" xfId="2" applyNumberFormat="1" applyFont="1" applyFill="1" applyBorder="1" applyAlignment="1">
      <alignment vertical="center" shrinkToFit="1"/>
    </xf>
    <xf numFmtId="0" fontId="5" fillId="0" borderId="9" xfId="0" applyNumberFormat="1" applyFont="1" applyFill="1" applyBorder="1" applyAlignment="1">
      <alignment vertical="top" textRotation="255"/>
    </xf>
    <xf numFmtId="0" fontId="5" fillId="0" borderId="7" xfId="2" applyNumberFormat="1" applyFont="1" applyFill="1" applyBorder="1" applyAlignment="1">
      <alignment vertical="center" shrinkToFit="1"/>
    </xf>
    <xf numFmtId="0" fontId="5" fillId="0" borderId="10" xfId="2" applyNumberFormat="1" applyFont="1" applyFill="1" applyBorder="1" applyAlignment="1">
      <alignment vertical="center" shrinkToFit="1"/>
    </xf>
    <xf numFmtId="0" fontId="5" fillId="0" borderId="14" xfId="2" applyNumberFormat="1" applyFont="1" applyFill="1" applyBorder="1" applyAlignment="1">
      <alignment vertical="center" shrinkToFit="1"/>
    </xf>
    <xf numFmtId="0" fontId="5" fillId="0" borderId="6" xfId="2" applyFont="1" applyFill="1" applyBorder="1" applyAlignment="1">
      <alignment vertical="center"/>
    </xf>
    <xf numFmtId="0" fontId="5" fillId="0" borderId="14" xfId="2" applyFont="1" applyFill="1" applyBorder="1" applyAlignment="1">
      <alignment vertical="center"/>
    </xf>
    <xf numFmtId="0" fontId="6" fillId="0" borderId="14" xfId="0" applyNumberFormat="1" applyFont="1" applyFill="1" applyBorder="1" applyAlignment="1">
      <alignment horizontal="center"/>
    </xf>
    <xf numFmtId="0" fontId="0" fillId="0" borderId="6" xfId="0" applyFont="1" applyFill="1" applyBorder="1" applyAlignment="1">
      <alignment shrinkToFit="1"/>
    </xf>
    <xf numFmtId="0" fontId="5" fillId="0" borderId="4" xfId="0" applyFont="1" applyFill="1" applyBorder="1" applyAlignment="1">
      <alignment horizontal="center" vertical="center" shrinkToFit="1"/>
    </xf>
    <xf numFmtId="0" fontId="5" fillId="0" borderId="5" xfId="0" applyFont="1" applyFill="1" applyBorder="1" applyAlignment="1">
      <alignment horizontal="center" vertical="center" shrinkToFit="1"/>
    </xf>
    <xf numFmtId="0" fontId="5" fillId="0" borderId="8" xfId="0" applyFont="1" applyFill="1" applyBorder="1" applyAlignment="1">
      <alignment horizontal="center" shrinkToFit="1"/>
    </xf>
    <xf numFmtId="0" fontId="5" fillId="0" borderId="9" xfId="0" applyFont="1" applyFill="1" applyBorder="1" applyAlignment="1">
      <alignment horizontal="center" vertical="center" shrinkToFit="1"/>
    </xf>
    <xf numFmtId="0" fontId="5" fillId="0" borderId="9" xfId="0" applyFont="1" applyFill="1" applyBorder="1" applyAlignment="1">
      <alignment horizontal="center" shrinkToFit="1"/>
    </xf>
    <xf numFmtId="0" fontId="9" fillId="0" borderId="0" xfId="0" applyFont="1" applyFill="1" applyBorder="1" applyAlignment="1">
      <alignment vertical="top"/>
    </xf>
    <xf numFmtId="0" fontId="9" fillId="0" borderId="12" xfId="0" applyFont="1" applyFill="1" applyBorder="1" applyAlignment="1">
      <alignment vertical="top"/>
    </xf>
    <xf numFmtId="3" fontId="7" fillId="0" borderId="5" xfId="0" applyNumberFormat="1" applyFont="1" applyFill="1" applyBorder="1" applyAlignment="1">
      <alignment horizontal="right"/>
    </xf>
    <xf numFmtId="0" fontId="5" fillId="0" borderId="9" xfId="0" applyFont="1" applyFill="1" applyBorder="1" applyAlignment="1">
      <alignment horizontal="center"/>
    </xf>
    <xf numFmtId="0" fontId="7" fillId="0" borderId="4" xfId="0" applyFont="1" applyFill="1" applyBorder="1" applyAlignment="1">
      <alignment horizontal="center" vertical="center"/>
    </xf>
    <xf numFmtId="0" fontId="5" fillId="0" borderId="9" xfId="0" applyFont="1" applyFill="1" applyBorder="1" applyAlignment="1">
      <alignment vertical="center"/>
    </xf>
    <xf numFmtId="0" fontId="6" fillId="0" borderId="1" xfId="0" applyFont="1" applyFill="1" applyBorder="1" applyAlignment="1">
      <alignment vertical="center"/>
    </xf>
    <xf numFmtId="0" fontId="6" fillId="0" borderId="4"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 xfId="0" applyFont="1" applyFill="1" applyBorder="1" applyAlignment="1">
      <alignment vertical="center"/>
    </xf>
    <xf numFmtId="0" fontId="0" fillId="0" borderId="3" xfId="0" applyFont="1" applyFill="1" applyBorder="1" applyAlignment="1">
      <alignment vertical="center"/>
    </xf>
    <xf numFmtId="0" fontId="0" fillId="0" borderId="6" xfId="0" applyFont="1" applyFill="1" applyBorder="1" applyAlignment="1">
      <alignment horizontal="left"/>
    </xf>
    <xf numFmtId="0" fontId="0" fillId="0" borderId="0" xfId="0" applyFont="1" applyFill="1" applyBorder="1" applyAlignment="1">
      <alignment horizontal="left"/>
    </xf>
    <xf numFmtId="0" fontId="0" fillId="0" borderId="14" xfId="0" applyFont="1" applyFill="1" applyBorder="1" applyAlignment="1">
      <alignment vertical="center"/>
    </xf>
    <xf numFmtId="0" fontId="0" fillId="0" borderId="14" xfId="0" applyFont="1" applyFill="1" applyBorder="1" applyAlignment="1">
      <alignment vertical="top"/>
    </xf>
    <xf numFmtId="0" fontId="0" fillId="0" borderId="7" xfId="0" applyFont="1" applyFill="1" applyBorder="1" applyAlignment="1">
      <alignment vertical="top"/>
    </xf>
    <xf numFmtId="0" fontId="0" fillId="0" borderId="1" xfId="0" applyFont="1" applyFill="1" applyBorder="1"/>
    <xf numFmtId="0" fontId="5" fillId="0" borderId="3" xfId="0" applyFont="1" applyFill="1" applyBorder="1"/>
    <xf numFmtId="0" fontId="5" fillId="0" borderId="7" xfId="0" applyFont="1" applyFill="1" applyBorder="1"/>
    <xf numFmtId="0" fontId="5" fillId="0" borderId="0" xfId="0" applyFont="1" applyFill="1" applyBorder="1"/>
    <xf numFmtId="0" fontId="5" fillId="0" borderId="12" xfId="0" applyFont="1" applyFill="1" applyBorder="1"/>
    <xf numFmtId="0" fontId="5" fillId="0" borderId="10" xfId="0" applyFont="1" applyFill="1" applyBorder="1"/>
    <xf numFmtId="0" fontId="5" fillId="0" borderId="13" xfId="0" applyFont="1" applyFill="1" applyBorder="1"/>
    <xf numFmtId="0" fontId="5" fillId="0" borderId="14" xfId="0" applyFont="1" applyFill="1" applyBorder="1"/>
    <xf numFmtId="0" fontId="5" fillId="0" borderId="15" xfId="0" applyFont="1" applyFill="1" applyBorder="1"/>
    <xf numFmtId="0" fontId="5" fillId="0" borderId="14" xfId="0" applyFont="1" applyFill="1" applyBorder="1" applyAlignment="1">
      <alignment horizontal="left"/>
    </xf>
    <xf numFmtId="9" fontId="5" fillId="0" borderId="14" xfId="0" applyNumberFormat="1" applyFont="1" applyFill="1" applyBorder="1" applyAlignment="1">
      <alignment horizontal="left"/>
    </xf>
    <xf numFmtId="0" fontId="5" fillId="0" borderId="7" xfId="0" applyFont="1" applyFill="1" applyBorder="1" applyAlignment="1"/>
    <xf numFmtId="0" fontId="5" fillId="0" borderId="1" xfId="0" applyFont="1" applyFill="1" applyBorder="1"/>
    <xf numFmtId="0" fontId="6" fillId="0" borderId="2" xfId="0" applyFont="1" applyFill="1" applyBorder="1" applyAlignment="1">
      <alignment horizontal="center" vertical="center"/>
    </xf>
    <xf numFmtId="0" fontId="0" fillId="0" borderId="9" xfId="0" applyFont="1" applyFill="1" applyBorder="1"/>
    <xf numFmtId="0" fontId="5" fillId="0" borderId="1" xfId="0" applyFont="1" applyFill="1" applyBorder="1" applyAlignment="1">
      <alignment horizontal="center" vertical="top"/>
    </xf>
    <xf numFmtId="0" fontId="5" fillId="0" borderId="15" xfId="0" applyFont="1" applyFill="1" applyBorder="1" applyAlignment="1">
      <alignment horizontal="center" vertical="top"/>
    </xf>
    <xf numFmtId="0" fontId="0" fillId="0" borderId="10" xfId="0" applyFont="1" applyFill="1" applyBorder="1"/>
    <xf numFmtId="0" fontId="7" fillId="0" borderId="6" xfId="0" applyFont="1" applyFill="1" applyBorder="1" applyAlignment="1">
      <alignment horizontal="center" vertical="center"/>
    </xf>
    <xf numFmtId="0" fontId="5" fillId="0" borderId="14" xfId="0" applyFont="1" applyFill="1" applyBorder="1" applyAlignment="1">
      <alignment vertical="center"/>
    </xf>
    <xf numFmtId="0" fontId="5"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3" xfId="0" applyFont="1" applyFill="1" applyBorder="1" applyAlignment="1">
      <alignment vertical="center"/>
    </xf>
    <xf numFmtId="0" fontId="5" fillId="0" borderId="3" xfId="0" applyFont="1" applyFill="1" applyBorder="1" applyAlignment="1"/>
    <xf numFmtId="0" fontId="5" fillId="0" borderId="1" xfId="0" applyFont="1" applyFill="1" applyBorder="1" applyAlignment="1">
      <alignment vertical="top"/>
    </xf>
    <xf numFmtId="0" fontId="6" fillId="0" borderId="5" xfId="0" applyFont="1" applyFill="1" applyBorder="1" applyAlignment="1">
      <alignment shrinkToFit="1"/>
    </xf>
    <xf numFmtId="0" fontId="0" fillId="0" borderId="13" xfId="0" applyFont="1" applyFill="1" applyBorder="1"/>
    <xf numFmtId="0" fontId="5" fillId="0" borderId="14" xfId="0" applyFont="1" applyFill="1" applyBorder="1" applyAlignment="1">
      <alignment horizontal="right"/>
    </xf>
    <xf numFmtId="0" fontId="5" fillId="0" borderId="15" xfId="0" applyFont="1" applyFill="1" applyBorder="1" applyAlignment="1"/>
    <xf numFmtId="0" fontId="5" fillId="0" borderId="14" xfId="0" applyFont="1" applyFill="1" applyBorder="1" applyAlignment="1"/>
    <xf numFmtId="0" fontId="0" fillId="0" borderId="11" xfId="0" applyFont="1" applyFill="1" applyBorder="1"/>
    <xf numFmtId="0" fontId="5" fillId="0" borderId="3" xfId="0" applyFont="1" applyFill="1" applyBorder="1" applyAlignment="1">
      <alignment vertical="top"/>
    </xf>
    <xf numFmtId="0" fontId="5" fillId="0" borderId="13" xfId="0" applyFont="1" applyFill="1" applyBorder="1" applyAlignment="1">
      <alignment vertical="top"/>
    </xf>
    <xf numFmtId="0" fontId="5" fillId="0" borderId="0" xfId="0" applyFont="1" applyFill="1" applyBorder="1" applyAlignment="1">
      <alignment vertical="top"/>
    </xf>
    <xf numFmtId="0" fontId="5" fillId="0" borderId="12" xfId="0" applyFont="1" applyFill="1" applyBorder="1" applyAlignment="1">
      <alignment vertical="top"/>
    </xf>
    <xf numFmtId="0" fontId="0" fillId="0" borderId="11" xfId="0" applyFont="1" applyFill="1" applyBorder="1" applyAlignment="1"/>
    <xf numFmtId="0" fontId="5" fillId="0" borderId="2" xfId="0" applyFont="1" applyFill="1" applyBorder="1" applyAlignment="1">
      <alignment vertical="top"/>
    </xf>
    <xf numFmtId="0" fontId="5" fillId="0" borderId="1" xfId="0" applyFont="1" applyFill="1" applyBorder="1" applyAlignment="1"/>
    <xf numFmtId="0" fontId="5" fillId="0" borderId="7" xfId="0" applyFont="1" applyFill="1" applyBorder="1" applyAlignment="1">
      <alignment horizontal="center" vertical="top"/>
    </xf>
    <xf numFmtId="0" fontId="6" fillId="0" borderId="6" xfId="0" applyFont="1" applyFill="1" applyBorder="1" applyAlignment="1">
      <alignment shrinkToFit="1"/>
    </xf>
    <xf numFmtId="3" fontId="7" fillId="0" borderId="4" xfId="3" applyNumberFormat="1" applyFont="1" applyFill="1" applyBorder="1" applyAlignment="1">
      <alignment horizontal="right"/>
    </xf>
    <xf numFmtId="0" fontId="6" fillId="0" borderId="10" xfId="0" applyFont="1" applyFill="1" applyBorder="1" applyAlignment="1">
      <alignment shrinkToFit="1"/>
    </xf>
    <xf numFmtId="3" fontId="7" fillId="0" borderId="6" xfId="3" applyNumberFormat="1" applyFont="1" applyFill="1" applyBorder="1" applyAlignment="1">
      <alignment horizontal="right"/>
    </xf>
    <xf numFmtId="3" fontId="7" fillId="0" borderId="2" xfId="3" applyNumberFormat="1" applyFont="1" applyFill="1" applyBorder="1" applyAlignment="1">
      <alignment horizontal="right"/>
    </xf>
    <xf numFmtId="3" fontId="7" fillId="0" borderId="10" xfId="3" applyNumberFormat="1" applyFont="1" applyFill="1" applyBorder="1" applyAlignment="1">
      <alignment horizontal="right"/>
    </xf>
    <xf numFmtId="0" fontId="5" fillId="0" borderId="5" xfId="0" applyFont="1" applyFill="1" applyBorder="1" applyAlignment="1">
      <alignment horizontal="center" shrinkToFit="1"/>
    </xf>
    <xf numFmtId="0" fontId="6" fillId="0" borderId="8" xfId="0" applyFont="1" applyFill="1" applyBorder="1" applyAlignment="1">
      <alignment horizontal="left" vertical="center" shrinkToFit="1"/>
    </xf>
    <xf numFmtId="0" fontId="9" fillId="0" borderId="11" xfId="0" applyFont="1" applyFill="1" applyBorder="1" applyAlignment="1">
      <alignment vertical="top"/>
    </xf>
    <xf numFmtId="0" fontId="9" fillId="0" borderId="14" xfId="0" applyFont="1" applyFill="1" applyBorder="1" applyAlignment="1"/>
    <xf numFmtId="0" fontId="5" fillId="0" borderId="13" xfId="0" applyFont="1" applyFill="1" applyBorder="1" applyAlignment="1">
      <alignment shrinkToFit="1"/>
    </xf>
    <xf numFmtId="0" fontId="0" fillId="0" borderId="12" xfId="0" applyFont="1" applyFill="1" applyBorder="1" applyAlignment="1">
      <alignment shrinkToFit="1"/>
    </xf>
    <xf numFmtId="0" fontId="5" fillId="0" borderId="12" xfId="0" applyFont="1" applyFill="1" applyBorder="1" applyAlignment="1">
      <alignment horizontal="right" vertical="top"/>
    </xf>
    <xf numFmtId="0" fontId="6" fillId="0" borderId="12" xfId="0" applyFont="1" applyFill="1" applyBorder="1" applyAlignment="1">
      <alignment horizontal="right"/>
    </xf>
    <xf numFmtId="0" fontId="6" fillId="0" borderId="2" xfId="0" applyFont="1" applyFill="1" applyBorder="1"/>
    <xf numFmtId="0" fontId="9" fillId="0" borderId="3" xfId="2" applyNumberFormat="1" applyFont="1" applyFill="1" applyBorder="1" applyAlignment="1">
      <alignment shrinkToFit="1"/>
    </xf>
    <xf numFmtId="0" fontId="5" fillId="0" borderId="0" xfId="0" applyNumberFormat="1" applyFont="1" applyFill="1" applyBorder="1" applyAlignment="1">
      <alignment shrinkToFit="1"/>
    </xf>
    <xf numFmtId="0" fontId="5" fillId="0" borderId="12" xfId="2" applyNumberFormat="1" applyFont="1" applyFill="1" applyBorder="1" applyAlignment="1"/>
    <xf numFmtId="0" fontId="6" fillId="0" borderId="0" xfId="2" applyNumberFormat="1" applyFont="1" applyFill="1" applyBorder="1" applyAlignment="1">
      <alignment horizontal="right" vertical="center"/>
    </xf>
    <xf numFmtId="0" fontId="0" fillId="0" borderId="12" xfId="2" applyFont="1" applyFill="1" applyBorder="1"/>
    <xf numFmtId="0" fontId="9" fillId="0" borderId="12" xfId="2" applyNumberFormat="1" applyFont="1" applyFill="1" applyBorder="1" applyAlignment="1">
      <alignment vertical="center"/>
    </xf>
    <xf numFmtId="0" fontId="5" fillId="0" borderId="12" xfId="2" applyFont="1" applyFill="1" applyBorder="1" applyAlignment="1">
      <alignment vertical="center"/>
    </xf>
    <xf numFmtId="0" fontId="5" fillId="0" borderId="1" xfId="2" applyNumberFormat="1" applyFont="1" applyFill="1" applyBorder="1" applyAlignment="1"/>
    <xf numFmtId="0" fontId="11" fillId="0" borderId="1" xfId="2" applyNumberFormat="1" applyFont="1" applyFill="1" applyBorder="1" applyAlignment="1"/>
    <xf numFmtId="0" fontId="11" fillId="0" borderId="11" xfId="2" applyNumberFormat="1" applyFont="1" applyFill="1" applyBorder="1" applyAlignment="1">
      <alignment shrinkToFit="1"/>
    </xf>
    <xf numFmtId="0" fontId="9" fillId="0" borderId="13" xfId="0" applyFont="1" applyFill="1" applyBorder="1" applyAlignment="1">
      <alignment vertical="top"/>
    </xf>
    <xf numFmtId="0" fontId="5" fillId="0" borderId="1" xfId="0" applyNumberFormat="1" applyFont="1" applyFill="1" applyBorder="1" applyAlignment="1"/>
    <xf numFmtId="0" fontId="5" fillId="0" borderId="11" xfId="0" applyNumberFormat="1" applyFont="1" applyFill="1" applyBorder="1" applyAlignment="1">
      <alignment vertical="top"/>
    </xf>
    <xf numFmtId="9" fontId="6" fillId="0" borderId="14" xfId="0" applyNumberFormat="1" applyFont="1" applyFill="1" applyBorder="1" applyAlignment="1"/>
    <xf numFmtId="9" fontId="6" fillId="0" borderId="10" xfId="0" applyNumberFormat="1" applyFont="1" applyFill="1" applyBorder="1" applyAlignment="1"/>
    <xf numFmtId="0" fontId="9" fillId="0" borderId="10" xfId="0" applyFont="1" applyFill="1" applyBorder="1" applyAlignment="1">
      <alignment horizontal="center" vertical="top" wrapText="1"/>
    </xf>
    <xf numFmtId="0" fontId="10" fillId="0" borderId="8" xfId="0" applyFont="1" applyFill="1" applyBorder="1" applyAlignment="1">
      <alignment horizontal="center"/>
    </xf>
    <xf numFmtId="0" fontId="5" fillId="0" borderId="8" xfId="0" applyFont="1" applyFill="1" applyBorder="1" applyAlignment="1">
      <alignment vertical="top" wrapText="1"/>
    </xf>
    <xf numFmtId="0" fontId="5" fillId="0" borderId="13" xfId="0" applyFont="1" applyFill="1" applyBorder="1" applyAlignment="1">
      <alignment horizontal="right" shrinkToFit="1"/>
    </xf>
    <xf numFmtId="0" fontId="5" fillId="0" borderId="14" xfId="0" applyNumberFormat="1" applyFont="1" applyFill="1" applyBorder="1" applyAlignment="1">
      <alignment vertical="top" wrapText="1"/>
    </xf>
    <xf numFmtId="0" fontId="5" fillId="0" borderId="8" xfId="0" applyNumberFormat="1" applyFont="1" applyFill="1" applyBorder="1" applyAlignment="1">
      <alignment horizontal="center" vertical="top" textRotation="255"/>
    </xf>
    <xf numFmtId="0" fontId="6" fillId="0" borderId="0" xfId="0" applyFont="1" applyFill="1" applyBorder="1" applyAlignment="1"/>
    <xf numFmtId="0" fontId="0" fillId="0" borderId="7" xfId="0" applyFont="1" applyFill="1" applyBorder="1"/>
    <xf numFmtId="0" fontId="0" fillId="0" borderId="3" xfId="0" applyFont="1" applyFill="1" applyBorder="1"/>
    <xf numFmtId="0" fontId="0" fillId="0" borderId="2" xfId="0" applyFont="1" applyFill="1" applyBorder="1"/>
    <xf numFmtId="0" fontId="0" fillId="0" borderId="0" xfId="0" applyFont="1" applyFill="1" applyBorder="1" applyAlignment="1"/>
    <xf numFmtId="0" fontId="0" fillId="0" borderId="0" xfId="0" applyFont="1" applyFill="1" applyBorder="1"/>
    <xf numFmtId="0" fontId="0" fillId="0" borderId="12" xfId="0" applyFont="1" applyFill="1" applyBorder="1"/>
    <xf numFmtId="0" fontId="5" fillId="0" borderId="14" xfId="0" applyFont="1" applyFill="1" applyBorder="1" applyAlignment="1">
      <alignment horizontal="center"/>
    </xf>
    <xf numFmtId="3" fontId="7" fillId="0" borderId="11" xfId="3" applyNumberFormat="1" applyFont="1" applyFill="1" applyBorder="1" applyAlignment="1"/>
    <xf numFmtId="0" fontId="0" fillId="0" borderId="1" xfId="0" applyFont="1" applyFill="1" applyBorder="1" applyAlignment="1">
      <alignment horizontal="center"/>
    </xf>
    <xf numFmtId="0" fontId="0" fillId="0" borderId="3" xfId="0" applyFont="1" applyFill="1" applyBorder="1" applyAlignment="1">
      <alignment horizontal="center"/>
    </xf>
    <xf numFmtId="0" fontId="0" fillId="0" borderId="2" xfId="0" applyFont="1" applyFill="1" applyBorder="1" applyAlignment="1">
      <alignment horizontal="center"/>
    </xf>
    <xf numFmtId="0" fontId="0" fillId="0" borderId="3" xfId="0" applyFont="1" applyFill="1" applyBorder="1" applyAlignment="1">
      <alignment wrapText="1"/>
    </xf>
    <xf numFmtId="0" fontId="0" fillId="0" borderId="2" xfId="0" applyFont="1" applyFill="1" applyBorder="1" applyAlignment="1">
      <alignment wrapText="1"/>
    </xf>
    <xf numFmtId="0" fontId="0" fillId="0" borderId="13" xfId="0" applyFont="1" applyFill="1" applyBorder="1" applyAlignment="1">
      <alignment wrapText="1"/>
    </xf>
    <xf numFmtId="0" fontId="0" fillId="0" borderId="12" xfId="0" applyFont="1" applyFill="1" applyBorder="1" applyAlignment="1">
      <alignment wrapText="1"/>
    </xf>
    <xf numFmtId="0" fontId="0" fillId="0" borderId="10" xfId="0" applyFont="1" applyFill="1" applyBorder="1" applyAlignment="1">
      <alignment wrapText="1"/>
    </xf>
    <xf numFmtId="0" fontId="5" fillId="0" borderId="1" xfId="0" applyFont="1" applyFill="1" applyBorder="1" applyAlignment="1">
      <alignment vertical="top" wrapText="1"/>
    </xf>
    <xf numFmtId="0" fontId="5" fillId="0" borderId="3" xfId="0" applyFont="1" applyFill="1" applyBorder="1" applyAlignment="1">
      <alignment vertical="top" wrapText="1"/>
    </xf>
    <xf numFmtId="0" fontId="5" fillId="0" borderId="13" xfId="0" applyFont="1" applyFill="1" applyBorder="1" applyAlignment="1">
      <alignment vertical="top" wrapText="1"/>
    </xf>
    <xf numFmtId="0" fontId="5" fillId="0" borderId="0" xfId="0" applyFont="1" applyFill="1" applyBorder="1" applyAlignment="1">
      <alignment vertical="top" wrapText="1"/>
    </xf>
    <xf numFmtId="0" fontId="5" fillId="0" borderId="2" xfId="0" applyFont="1" applyFill="1" applyBorder="1" applyAlignment="1">
      <alignment vertical="top" wrapText="1"/>
    </xf>
    <xf numFmtId="0" fontId="5" fillId="0" borderId="12" xfId="0" applyFont="1" applyFill="1" applyBorder="1" applyAlignment="1">
      <alignment vertical="top" wrapText="1"/>
    </xf>
    <xf numFmtId="9" fontId="6" fillId="0" borderId="14" xfId="0" applyNumberFormat="1" applyFont="1" applyFill="1" applyBorder="1" applyAlignment="1">
      <alignment horizontal="right"/>
    </xf>
    <xf numFmtId="0" fontId="6" fillId="0" borderId="14" xfId="0" applyFont="1" applyFill="1" applyBorder="1" applyAlignment="1">
      <alignment horizontal="right"/>
    </xf>
    <xf numFmtId="0" fontId="9" fillId="0" borderId="3" xfId="0" applyFont="1" applyFill="1" applyBorder="1" applyAlignment="1">
      <alignment vertical="top" wrapText="1"/>
    </xf>
    <xf numFmtId="0" fontId="9" fillId="0" borderId="7" xfId="0" applyFont="1" applyFill="1" applyBorder="1" applyAlignment="1">
      <alignment vertical="top" wrapText="1"/>
    </xf>
    <xf numFmtId="0" fontId="9" fillId="0" borderId="10" xfId="0" applyFont="1" applyFill="1" applyBorder="1" applyAlignment="1">
      <alignment vertical="top" wrapText="1"/>
    </xf>
    <xf numFmtId="0" fontId="5" fillId="0" borderId="14" xfId="0" applyFont="1" applyFill="1" applyBorder="1" applyAlignment="1">
      <alignment shrinkToFit="1"/>
    </xf>
    <xf numFmtId="9" fontId="6" fillId="0" borderId="0" xfId="0" applyNumberFormat="1" applyFont="1" applyFill="1" applyBorder="1" applyAlignment="1">
      <alignment horizontal="right"/>
    </xf>
    <xf numFmtId="0" fontId="6" fillId="0" borderId="0" xfId="0" applyFont="1" applyFill="1" applyBorder="1" applyAlignment="1">
      <alignment horizontal="right"/>
    </xf>
    <xf numFmtId="9" fontId="6" fillId="0" borderId="7" xfId="0" applyNumberFormat="1" applyFont="1" applyFill="1" applyBorder="1" applyAlignment="1">
      <alignment horizontal="right"/>
    </xf>
    <xf numFmtId="0" fontId="6" fillId="0" borderId="7" xfId="0" applyFont="1" applyFill="1" applyBorder="1" applyAlignment="1">
      <alignment horizontal="right"/>
    </xf>
    <xf numFmtId="0" fontId="5" fillId="0" borderId="7" xfId="0" applyFont="1" applyFill="1" applyBorder="1" applyAlignment="1">
      <alignment shrinkToFit="1"/>
    </xf>
    <xf numFmtId="3" fontId="6" fillId="0" borderId="0" xfId="0" applyNumberFormat="1" applyFont="1" applyFill="1" applyBorder="1" applyAlignment="1">
      <alignment horizontal="right"/>
    </xf>
    <xf numFmtId="3" fontId="6" fillId="0" borderId="14" xfId="0" applyNumberFormat="1" applyFont="1" applyFill="1" applyBorder="1" applyAlignment="1">
      <alignment horizontal="right"/>
    </xf>
    <xf numFmtId="0" fontId="5" fillId="0" borderId="13" xfId="0" applyFont="1" applyFill="1" applyBorder="1" applyAlignment="1">
      <alignment horizontal="center" vertical="center" wrapText="1"/>
    </xf>
    <xf numFmtId="0" fontId="5" fillId="0" borderId="12" xfId="0" applyFont="1" applyFill="1" applyBorder="1" applyAlignment="1">
      <alignment horizontal="center" vertical="center" wrapText="1"/>
    </xf>
    <xf numFmtId="9" fontId="6" fillId="0" borderId="14" xfId="0" applyNumberFormat="1" applyFont="1" applyFill="1" applyBorder="1" applyAlignment="1">
      <alignment horizontal="center"/>
    </xf>
    <xf numFmtId="0" fontId="6" fillId="0" borderId="14" xfId="0" applyFont="1" applyFill="1" applyBorder="1" applyAlignment="1">
      <alignment horizontal="center"/>
    </xf>
    <xf numFmtId="0" fontId="9" fillId="0" borderId="13" xfId="0" applyFont="1" applyFill="1" applyBorder="1" applyAlignment="1">
      <alignment vertical="top" wrapText="1"/>
    </xf>
    <xf numFmtId="0" fontId="9" fillId="0" borderId="0" xfId="0" applyFont="1" applyFill="1" applyBorder="1" applyAlignment="1">
      <alignment vertical="top" wrapText="1"/>
    </xf>
    <xf numFmtId="0" fontId="9" fillId="0" borderId="12" xfId="0" applyFont="1" applyFill="1" applyBorder="1" applyAlignment="1">
      <alignment vertical="top" wrapText="1"/>
    </xf>
    <xf numFmtId="0" fontId="0" fillId="0" borderId="14" xfId="0" applyFont="1" applyFill="1" applyBorder="1" applyAlignment="1">
      <alignment shrinkToFit="1"/>
    </xf>
    <xf numFmtId="0" fontId="5" fillId="0" borderId="13" xfId="0" applyFont="1" applyFill="1" applyBorder="1" applyAlignment="1">
      <alignment horizontal="center" vertical="top" wrapText="1"/>
    </xf>
    <xf numFmtId="0" fontId="5" fillId="0" borderId="0" xfId="0" applyFont="1" applyFill="1" applyBorder="1" applyAlignment="1">
      <alignment horizontal="center" vertical="top" wrapText="1"/>
    </xf>
    <xf numFmtId="0" fontId="5" fillId="0" borderId="12" xfId="0" applyFont="1" applyFill="1" applyBorder="1" applyAlignment="1">
      <alignment horizontal="center" vertical="top" wrapText="1"/>
    </xf>
    <xf numFmtId="0" fontId="5" fillId="0" borderId="9" xfId="0" applyFont="1" applyFill="1" applyBorder="1" applyAlignment="1">
      <alignment horizontal="center" vertical="top" wrapText="1"/>
    </xf>
    <xf numFmtId="9" fontId="6" fillId="0" borderId="0" xfId="0" applyNumberFormat="1" applyFont="1" applyFill="1" applyBorder="1" applyAlignment="1">
      <alignment horizontal="left"/>
    </xf>
    <xf numFmtId="0" fontId="5" fillId="0" borderId="3" xfId="0" applyFont="1" applyFill="1" applyBorder="1" applyAlignment="1">
      <alignment vertical="top" wrapText="1" shrinkToFit="1"/>
    </xf>
    <xf numFmtId="0" fontId="5" fillId="0" borderId="2" xfId="0" applyFont="1" applyFill="1" applyBorder="1" applyAlignment="1">
      <alignment vertical="top" wrapText="1" shrinkToFit="1"/>
    </xf>
    <xf numFmtId="0" fontId="5" fillId="0" borderId="13" xfId="0" applyFont="1" applyFill="1" applyBorder="1" applyAlignment="1">
      <alignment vertical="top" wrapText="1" shrinkToFit="1"/>
    </xf>
    <xf numFmtId="0" fontId="5" fillId="0" borderId="0" xfId="0" applyFont="1" applyFill="1" applyBorder="1" applyAlignment="1">
      <alignment vertical="top" wrapText="1" shrinkToFit="1"/>
    </xf>
    <xf numFmtId="0" fontId="5" fillId="0" borderId="12" xfId="0" applyFont="1" applyFill="1" applyBorder="1" applyAlignment="1">
      <alignment vertical="top" wrapText="1" shrinkToFit="1"/>
    </xf>
    <xf numFmtId="0" fontId="6" fillId="0" borderId="0" xfId="0" applyFont="1" applyFill="1" applyBorder="1" applyAlignment="1"/>
    <xf numFmtId="9" fontId="6" fillId="0" borderId="12" xfId="0" applyNumberFormat="1" applyFont="1" applyFill="1" applyBorder="1" applyAlignment="1">
      <alignment horizontal="left"/>
    </xf>
    <xf numFmtId="0" fontId="5" fillId="0" borderId="13"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11" xfId="0" applyFont="1" applyFill="1" applyBorder="1" applyAlignment="1">
      <alignment vertical="top" wrapText="1"/>
    </xf>
    <xf numFmtId="0" fontId="5" fillId="0" borderId="7" xfId="0" applyFont="1" applyFill="1" applyBorder="1" applyAlignment="1">
      <alignment vertical="top" wrapText="1"/>
    </xf>
    <xf numFmtId="0" fontId="5" fillId="0" borderId="10" xfId="0" applyFont="1" applyFill="1" applyBorder="1" applyAlignment="1">
      <alignment vertical="top" wrapText="1"/>
    </xf>
    <xf numFmtId="0" fontId="6" fillId="0" borderId="7" xfId="0" applyFont="1" applyFill="1" applyBorder="1" applyAlignment="1"/>
    <xf numFmtId="0" fontId="5" fillId="0" borderId="15" xfId="0" applyFont="1" applyFill="1" applyBorder="1" applyAlignment="1">
      <alignment vertical="top" wrapText="1"/>
    </xf>
    <xf numFmtId="0" fontId="5" fillId="0" borderId="14" xfId="0" applyFont="1" applyFill="1" applyBorder="1" applyAlignment="1">
      <alignment vertical="top" wrapText="1"/>
    </xf>
    <xf numFmtId="0" fontId="5" fillId="0" borderId="6" xfId="0" applyFont="1" applyFill="1" applyBorder="1" applyAlignment="1">
      <alignment vertical="top" wrapText="1"/>
    </xf>
    <xf numFmtId="0" fontId="0" fillId="0" borderId="0" xfId="0" applyFont="1" applyFill="1" applyBorder="1" applyAlignment="1">
      <alignment vertical="top" wrapText="1"/>
    </xf>
    <xf numFmtId="0" fontId="0" fillId="0" borderId="12" xfId="0" applyFont="1" applyFill="1" applyBorder="1" applyAlignment="1">
      <alignment vertical="top" wrapText="1"/>
    </xf>
    <xf numFmtId="0" fontId="6" fillId="0" borderId="3" xfId="0" applyFont="1" applyFill="1" applyBorder="1" applyAlignment="1">
      <alignment horizontal="right"/>
    </xf>
    <xf numFmtId="0" fontId="5" fillId="0" borderId="1" xfId="0" applyFont="1" applyFill="1" applyBorder="1" applyAlignment="1">
      <alignment shrinkToFit="1"/>
    </xf>
    <xf numFmtId="0" fontId="5" fillId="0" borderId="3" xfId="0" applyFont="1" applyFill="1" applyBorder="1" applyAlignment="1">
      <alignment shrinkToFit="1"/>
    </xf>
    <xf numFmtId="0" fontId="5" fillId="0" borderId="2" xfId="0" applyFont="1" applyFill="1" applyBorder="1" applyAlignment="1">
      <alignment shrinkToFit="1"/>
    </xf>
    <xf numFmtId="0" fontId="9" fillId="0" borderId="11" xfId="0" applyFont="1" applyFill="1" applyBorder="1" applyAlignment="1">
      <alignment vertical="top" wrapText="1"/>
    </xf>
    <xf numFmtId="0" fontId="0" fillId="0" borderId="14" xfId="0" applyFont="1" applyFill="1" applyBorder="1" applyAlignment="1"/>
    <xf numFmtId="0" fontId="0" fillId="0" borderId="11" xfId="0" applyFont="1" applyFill="1" applyBorder="1" applyAlignment="1">
      <alignment vertical="center" wrapText="1"/>
    </xf>
    <xf numFmtId="0" fontId="0" fillId="0" borderId="7" xfId="0" applyFont="1" applyFill="1" applyBorder="1" applyAlignment="1">
      <alignment vertical="center" wrapText="1"/>
    </xf>
    <xf numFmtId="0" fontId="0" fillId="0" borderId="10" xfId="0" applyFont="1" applyFill="1" applyBorder="1" applyAlignment="1">
      <alignment vertical="center" wrapText="1"/>
    </xf>
    <xf numFmtId="0" fontId="0" fillId="0" borderId="11" xfId="0" applyFont="1" applyFill="1" applyBorder="1" applyAlignment="1">
      <alignment vertical="top" wrapText="1"/>
    </xf>
    <xf numFmtId="0" fontId="0" fillId="0" borderId="7" xfId="0" applyFont="1" applyFill="1" applyBorder="1" applyAlignment="1">
      <alignment vertical="top" wrapText="1"/>
    </xf>
    <xf numFmtId="0" fontId="0" fillId="0" borderId="10" xfId="0" applyFont="1" applyFill="1" applyBorder="1" applyAlignment="1">
      <alignment vertical="top" wrapText="1"/>
    </xf>
    <xf numFmtId="0" fontId="0" fillId="0" borderId="7" xfId="0" applyFont="1" applyFill="1" applyBorder="1" applyAlignment="1">
      <alignment horizontal="left" vertical="top" wrapText="1"/>
    </xf>
    <xf numFmtId="0" fontId="0" fillId="0" borderId="13" xfId="0" applyFont="1" applyFill="1" applyBorder="1" applyAlignment="1">
      <alignment vertical="top" wrapText="1"/>
    </xf>
    <xf numFmtId="177" fontId="6" fillId="0" borderId="0" xfId="0" applyNumberFormat="1" applyFont="1" applyFill="1" applyBorder="1" applyAlignment="1">
      <alignment wrapText="1"/>
    </xf>
    <xf numFmtId="0" fontId="5" fillId="0" borderId="13" xfId="0" applyFont="1" applyFill="1" applyBorder="1" applyAlignment="1">
      <alignment horizontal="center" vertical="center" textRotation="255" wrapText="1"/>
    </xf>
    <xf numFmtId="0" fontId="5" fillId="0" borderId="12" xfId="0" applyFont="1" applyFill="1" applyBorder="1" applyAlignment="1">
      <alignment horizontal="center" vertical="center" textRotation="255" wrapText="1"/>
    </xf>
    <xf numFmtId="0" fontId="5" fillId="0" borderId="11" xfId="0" applyFont="1" applyFill="1" applyBorder="1" applyAlignment="1">
      <alignment vertical="top"/>
    </xf>
    <xf numFmtId="0" fontId="5" fillId="0" borderId="7" xfId="0" applyFont="1" applyFill="1" applyBorder="1" applyAlignment="1">
      <alignment vertical="top"/>
    </xf>
    <xf numFmtId="0" fontId="5" fillId="0" borderId="10" xfId="0" applyFont="1" applyFill="1" applyBorder="1" applyAlignment="1">
      <alignment vertical="top"/>
    </xf>
    <xf numFmtId="3" fontId="6" fillId="0" borderId="7" xfId="0" applyNumberFormat="1" applyFont="1" applyFill="1" applyBorder="1" applyAlignment="1">
      <alignment horizontal="right"/>
    </xf>
    <xf numFmtId="9" fontId="6" fillId="0" borderId="14" xfId="0" applyNumberFormat="1" applyFont="1" applyFill="1" applyBorder="1" applyAlignment="1">
      <alignment horizontal="left"/>
    </xf>
    <xf numFmtId="9" fontId="6" fillId="0" borderId="0" xfId="0" applyNumberFormat="1" applyFont="1" applyFill="1" applyBorder="1" applyAlignment="1">
      <alignment horizontal="center"/>
    </xf>
    <xf numFmtId="0" fontId="5" fillId="0" borderId="11" xfId="0" applyFont="1" applyFill="1" applyBorder="1" applyAlignment="1">
      <alignment shrinkToFit="1"/>
    </xf>
    <xf numFmtId="0" fontId="0" fillId="0" borderId="7" xfId="0" applyFont="1" applyFill="1" applyBorder="1" applyAlignment="1">
      <alignment shrinkToFit="1"/>
    </xf>
    <xf numFmtId="0" fontId="0" fillId="0" borderId="10" xfId="0" applyFont="1" applyFill="1" applyBorder="1" applyAlignment="1">
      <alignment shrinkToFit="1"/>
    </xf>
    <xf numFmtId="0" fontId="5" fillId="0" borderId="8" xfId="0" applyFont="1" applyFill="1" applyBorder="1" applyAlignment="1">
      <alignment horizontal="center" vertical="top" wrapText="1"/>
    </xf>
    <xf numFmtId="0" fontId="5" fillId="0" borderId="11" xfId="0" applyFont="1" applyFill="1" applyBorder="1" applyAlignment="1">
      <alignment horizontal="center" vertical="top" wrapText="1"/>
    </xf>
    <xf numFmtId="0" fontId="5" fillId="0" borderId="12" xfId="0" applyFont="1" applyFill="1" applyBorder="1" applyAlignment="1">
      <alignment horizontal="center" wrapText="1"/>
    </xf>
    <xf numFmtId="0" fontId="5" fillId="0" borderId="10" xfId="0" applyFont="1" applyFill="1" applyBorder="1" applyAlignment="1">
      <alignment horizontal="center" wrapText="1"/>
    </xf>
    <xf numFmtId="0" fontId="5" fillId="0" borderId="13" xfId="0" applyFont="1" applyFill="1" applyBorder="1" applyAlignment="1">
      <alignment vertical="center" shrinkToFit="1"/>
    </xf>
    <xf numFmtId="0" fontId="5" fillId="0" borderId="0" xfId="0" applyFont="1" applyFill="1" applyBorder="1" applyAlignment="1">
      <alignment vertical="center" shrinkToFit="1"/>
    </xf>
    <xf numFmtId="0" fontId="5" fillId="0" borderId="12" xfId="0" applyFont="1" applyFill="1" applyBorder="1" applyAlignment="1">
      <alignment vertical="center" shrinkToFit="1"/>
    </xf>
    <xf numFmtId="0" fontId="0" fillId="0" borderId="3" xfId="0" applyFont="1" applyFill="1" applyBorder="1" applyAlignment="1">
      <alignment shrinkToFit="1"/>
    </xf>
    <xf numFmtId="0" fontId="5" fillId="0" borderId="0" xfId="0" applyFont="1" applyFill="1" applyBorder="1" applyAlignment="1">
      <alignment horizontal="center" vertical="center" textRotation="255" wrapText="1"/>
    </xf>
    <xf numFmtId="0" fontId="0" fillId="0" borderId="0" xfId="0" applyFont="1" applyFill="1" applyBorder="1" applyAlignment="1">
      <alignment horizontal="center" vertical="center" textRotation="255" wrapText="1"/>
    </xf>
    <xf numFmtId="0" fontId="0" fillId="0" borderId="12" xfId="0" applyFont="1" applyFill="1" applyBorder="1" applyAlignment="1">
      <alignment horizontal="center" vertical="center" textRotation="255" wrapText="1"/>
    </xf>
    <xf numFmtId="0" fontId="0" fillId="0" borderId="13" xfId="0" applyFont="1" applyFill="1" applyBorder="1" applyAlignment="1">
      <alignment horizontal="center" vertical="center" textRotation="255" wrapText="1"/>
    </xf>
    <xf numFmtId="0" fontId="5" fillId="0" borderId="11" xfId="0" applyFont="1" applyFill="1" applyBorder="1" applyAlignment="1">
      <alignment vertical="top" shrinkToFit="1"/>
    </xf>
    <xf numFmtId="0" fontId="5" fillId="0" borderId="7" xfId="0" applyFont="1" applyFill="1" applyBorder="1" applyAlignment="1">
      <alignment vertical="top" shrinkToFit="1"/>
    </xf>
    <xf numFmtId="0" fontId="5" fillId="0" borderId="10" xfId="0" applyFont="1" applyFill="1" applyBorder="1" applyAlignment="1">
      <alignment vertical="top" shrinkToFit="1"/>
    </xf>
    <xf numFmtId="0" fontId="9" fillId="0" borderId="7" xfId="0" applyFont="1" applyFill="1" applyBorder="1" applyAlignment="1">
      <alignment vertical="top" wrapText="1" shrinkToFit="1"/>
    </xf>
    <xf numFmtId="0" fontId="6" fillId="0" borderId="1" xfId="0" applyFont="1" applyFill="1" applyBorder="1" applyAlignment="1">
      <alignment vertical="top" wrapText="1"/>
    </xf>
    <xf numFmtId="0" fontId="6" fillId="0" borderId="3" xfId="0" applyFont="1" applyFill="1" applyBorder="1" applyAlignment="1">
      <alignment vertical="top" wrapText="1"/>
    </xf>
    <xf numFmtId="0" fontId="6" fillId="0" borderId="13" xfId="0" applyFont="1" applyFill="1" applyBorder="1" applyAlignment="1">
      <alignment vertical="top" wrapText="1"/>
    </xf>
    <xf numFmtId="0" fontId="6" fillId="0" borderId="0" xfId="0" applyFont="1" applyFill="1" applyBorder="1" applyAlignment="1">
      <alignment vertical="top" wrapText="1"/>
    </xf>
    <xf numFmtId="0" fontId="5" fillId="0" borderId="7" xfId="0" applyFont="1" applyFill="1" applyBorder="1" applyAlignment="1">
      <alignment vertical="top" wrapText="1" shrinkToFit="1"/>
    </xf>
    <xf numFmtId="0" fontId="5" fillId="0" borderId="10" xfId="0" applyFont="1" applyFill="1" applyBorder="1" applyAlignment="1">
      <alignment vertical="top" wrapText="1" shrinkToFit="1"/>
    </xf>
    <xf numFmtId="0" fontId="0" fillId="0" borderId="7" xfId="0" applyFont="1" applyFill="1" applyBorder="1"/>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0" fillId="0" borderId="0" xfId="0" applyFont="1" applyFill="1" applyBorder="1" applyAlignment="1">
      <alignment vertical="center" wrapText="1"/>
    </xf>
    <xf numFmtId="9" fontId="6" fillId="0" borderId="7" xfId="0" applyNumberFormat="1" applyFont="1" applyFill="1" applyBorder="1" applyAlignment="1">
      <alignment horizontal="left"/>
    </xf>
    <xf numFmtId="0" fontId="5" fillId="0" borderId="13" xfId="0" applyFont="1" applyFill="1" applyBorder="1" applyAlignment="1">
      <alignment vertical="center" wrapText="1"/>
    </xf>
    <xf numFmtId="0" fontId="0" fillId="0" borderId="12" xfId="0" applyFont="1" applyFill="1" applyBorder="1" applyAlignment="1">
      <alignment vertical="center" wrapText="1"/>
    </xf>
    <xf numFmtId="0" fontId="0" fillId="0" borderId="13" xfId="0" applyFont="1" applyFill="1" applyBorder="1" applyAlignment="1">
      <alignment vertical="center" wrapText="1"/>
    </xf>
    <xf numFmtId="0" fontId="5" fillId="0" borderId="12" xfId="0" applyFont="1" applyFill="1" applyBorder="1" applyAlignment="1">
      <alignment vertical="center" wrapText="1"/>
    </xf>
    <xf numFmtId="0" fontId="5" fillId="0" borderId="0" xfId="0" applyFont="1" applyFill="1" applyBorder="1" applyAlignment="1">
      <alignment shrinkToFit="1"/>
    </xf>
    <xf numFmtId="0" fontId="5" fillId="0" borderId="12" xfId="0" applyFont="1" applyFill="1" applyBorder="1" applyAlignment="1">
      <alignment shrinkToFit="1"/>
    </xf>
    <xf numFmtId="0" fontId="5" fillId="0" borderId="14" xfId="0" applyFont="1" applyFill="1" applyBorder="1" applyAlignment="1">
      <alignment vertical="top" wrapText="1" shrinkToFit="1"/>
    </xf>
    <xf numFmtId="0" fontId="0" fillId="0" borderId="14" xfId="0" applyFont="1" applyFill="1" applyBorder="1" applyAlignment="1">
      <alignment vertical="top" wrapText="1"/>
    </xf>
    <xf numFmtId="0" fontId="0" fillId="0" borderId="6" xfId="0" applyFont="1" applyFill="1" applyBorder="1" applyAlignment="1">
      <alignment vertical="top" wrapText="1"/>
    </xf>
    <xf numFmtId="0" fontId="0" fillId="0" borderId="14" xfId="0" applyFont="1" applyFill="1" applyBorder="1"/>
    <xf numFmtId="0" fontId="0" fillId="0" borderId="6" xfId="0" applyFont="1" applyFill="1" applyBorder="1"/>
    <xf numFmtId="0" fontId="0" fillId="0" borderId="15" xfId="0" applyFont="1" applyFill="1" applyBorder="1"/>
    <xf numFmtId="0" fontId="5" fillId="0" borderId="1" xfId="0" applyFont="1" applyFill="1" applyBorder="1" applyAlignment="1">
      <alignment horizontal="center" vertical="center" textRotation="255"/>
    </xf>
    <xf numFmtId="0" fontId="5" fillId="0" borderId="13" xfId="0" applyFont="1" applyFill="1" applyBorder="1" applyAlignment="1">
      <alignment horizontal="center" vertical="center" textRotation="255"/>
    </xf>
    <xf numFmtId="0" fontId="5" fillId="0" borderId="0" xfId="0" applyFont="1" applyFill="1" applyBorder="1" applyAlignment="1">
      <alignment horizontal="center" vertical="center" textRotation="255"/>
    </xf>
    <xf numFmtId="0" fontId="5" fillId="0" borderId="12" xfId="0" applyFont="1" applyFill="1" applyBorder="1" applyAlignment="1">
      <alignment horizontal="center" vertical="center" textRotation="255"/>
    </xf>
    <xf numFmtId="3" fontId="6" fillId="0" borderId="3" xfId="0" applyNumberFormat="1" applyFont="1" applyFill="1" applyBorder="1" applyAlignment="1">
      <alignment horizontal="right"/>
    </xf>
    <xf numFmtId="0" fontId="5" fillId="0" borderId="10" xfId="0" applyFont="1" applyFill="1" applyBorder="1" applyAlignment="1">
      <alignment shrinkToFit="1"/>
    </xf>
    <xf numFmtId="0" fontId="0" fillId="0" borderId="9" xfId="0" applyFont="1" applyFill="1" applyBorder="1" applyAlignment="1">
      <alignment horizontal="center" vertical="top" wrapText="1"/>
    </xf>
    <xf numFmtId="0" fontId="9" fillId="0" borderId="12" xfId="0" applyFont="1" applyFill="1" applyBorder="1" applyAlignment="1">
      <alignment wrapText="1"/>
    </xf>
    <xf numFmtId="0" fontId="0" fillId="0" borderId="3" xfId="0" applyFont="1" applyFill="1" applyBorder="1" applyAlignment="1"/>
    <xf numFmtId="0" fontId="0" fillId="0" borderId="3" xfId="0" applyFont="1" applyFill="1" applyBorder="1"/>
    <xf numFmtId="0" fontId="0" fillId="0" borderId="2" xfId="0" applyFont="1" applyFill="1" applyBorder="1"/>
    <xf numFmtId="0" fontId="0" fillId="0" borderId="13" xfId="0" applyFont="1" applyFill="1" applyBorder="1" applyAlignment="1"/>
    <xf numFmtId="0" fontId="0" fillId="0" borderId="0" xfId="0" applyFont="1" applyFill="1" applyBorder="1" applyAlignment="1"/>
    <xf numFmtId="0" fontId="0" fillId="0" borderId="0" xfId="0" applyFont="1" applyFill="1" applyBorder="1"/>
    <xf numFmtId="0" fontId="0" fillId="0" borderId="12" xfId="0" applyFont="1" applyFill="1" applyBorder="1"/>
    <xf numFmtId="0" fontId="5" fillId="0" borderId="7" xfId="0" applyFont="1" applyFill="1" applyBorder="1" applyAlignment="1">
      <alignment horizontal="left" vertical="top" shrinkToFit="1"/>
    </xf>
    <xf numFmtId="0" fontId="5" fillId="0" borderId="3" xfId="0" applyFont="1" applyFill="1" applyBorder="1" applyAlignment="1">
      <alignment wrapText="1"/>
    </xf>
    <xf numFmtId="0" fontId="5" fillId="0" borderId="13" xfId="0" applyFont="1" applyFill="1" applyBorder="1" applyAlignment="1">
      <alignment wrapText="1"/>
    </xf>
    <xf numFmtId="0" fontId="0" fillId="0" borderId="14" xfId="0" applyFont="1" applyFill="1" applyBorder="1" applyAlignment="1">
      <alignment horizontal="right"/>
    </xf>
    <xf numFmtId="0" fontId="5" fillId="0" borderId="0" xfId="0" applyFont="1" applyFill="1" applyBorder="1" applyAlignment="1">
      <alignment horizontal="center" vertical="top" textRotation="255"/>
    </xf>
    <xf numFmtId="0" fontId="0" fillId="0" borderId="12" xfId="0" applyFont="1" applyFill="1" applyBorder="1" applyAlignment="1"/>
    <xf numFmtId="0" fontId="0" fillId="0" borderId="9" xfId="0" applyFont="1" applyFill="1" applyBorder="1" applyAlignment="1"/>
    <xf numFmtId="0" fontId="6" fillId="0" borderId="10" xfId="0" applyFont="1" applyFill="1" applyBorder="1" applyAlignment="1">
      <alignment horizontal="left"/>
    </xf>
    <xf numFmtId="0" fontId="5" fillId="0" borderId="13" xfId="0" applyFont="1" applyFill="1" applyBorder="1" applyAlignment="1">
      <alignment horizontal="center" vertical="top" textRotation="255"/>
    </xf>
    <xf numFmtId="3" fontId="5" fillId="0" borderId="14" xfId="0" applyNumberFormat="1" applyFont="1" applyFill="1" applyBorder="1" applyAlignment="1">
      <alignment horizontal="right"/>
    </xf>
    <xf numFmtId="0" fontId="5" fillId="0" borderId="9" xfId="0" applyFont="1" applyFill="1" applyBorder="1" applyAlignment="1">
      <alignment vertical="top" wrapText="1"/>
    </xf>
    <xf numFmtId="0" fontId="5" fillId="0" borderId="14" xfId="0" applyFont="1" applyFill="1" applyBorder="1" applyAlignment="1">
      <alignment vertical="center" shrinkToFit="1"/>
    </xf>
    <xf numFmtId="0" fontId="0" fillId="0" borderId="14" xfId="0" applyFont="1" applyFill="1" applyBorder="1" applyAlignment="1">
      <alignment wrapText="1"/>
    </xf>
    <xf numFmtId="3" fontId="6" fillId="0" borderId="14" xfId="0" applyNumberFormat="1" applyFont="1" applyFill="1" applyBorder="1" applyAlignment="1"/>
    <xf numFmtId="0" fontId="6" fillId="0" borderId="14" xfId="0" applyFont="1" applyFill="1" applyBorder="1" applyAlignment="1"/>
    <xf numFmtId="0" fontId="5" fillId="0" borderId="14" xfId="0" applyFont="1" applyFill="1" applyBorder="1" applyAlignment="1">
      <alignment horizontal="left" wrapText="1"/>
    </xf>
    <xf numFmtId="9" fontId="5" fillId="0" borderId="14" xfId="0" applyNumberFormat="1" applyFont="1" applyFill="1" applyBorder="1" applyAlignment="1">
      <alignment horizontal="center"/>
    </xf>
    <xf numFmtId="0" fontId="5" fillId="0" borderId="9" xfId="0" applyNumberFormat="1" applyFont="1" applyFill="1" applyBorder="1" applyAlignment="1">
      <alignment horizontal="center" vertical="top" textRotation="255"/>
    </xf>
    <xf numFmtId="9" fontId="6" fillId="0" borderId="13" xfId="2" applyNumberFormat="1" applyFont="1" applyFill="1" applyBorder="1" applyAlignment="1">
      <alignment vertical="center"/>
    </xf>
    <xf numFmtId="9" fontId="6" fillId="0" borderId="0" xfId="2" applyNumberFormat="1" applyFont="1" applyFill="1" applyBorder="1" applyAlignment="1">
      <alignment vertical="center"/>
    </xf>
    <xf numFmtId="9" fontId="6" fillId="0" borderId="3" xfId="2" applyNumberFormat="1" applyFont="1" applyFill="1" applyBorder="1" applyAlignment="1">
      <alignment horizontal="right" vertical="center"/>
    </xf>
    <xf numFmtId="9" fontId="6" fillId="0" borderId="14" xfId="2" applyNumberFormat="1" applyFont="1" applyFill="1" applyBorder="1" applyAlignment="1">
      <alignment horizontal="right" vertical="center"/>
    </xf>
    <xf numFmtId="0" fontId="5" fillId="0" borderId="14" xfId="0" applyFont="1" applyFill="1" applyBorder="1" applyAlignment="1">
      <alignment horizontal="left" shrinkToFit="1"/>
    </xf>
    <xf numFmtId="3" fontId="6" fillId="0" borderId="14" xfId="0" applyNumberFormat="1" applyFont="1" applyFill="1" applyBorder="1"/>
    <xf numFmtId="0" fontId="4" fillId="0" borderId="1" xfId="0" applyFont="1" applyFill="1" applyBorder="1" applyAlignment="1">
      <alignment horizontal="center" vertical="center" wrapText="1"/>
    </xf>
    <xf numFmtId="0" fontId="0" fillId="0" borderId="3" xfId="0" applyFont="1" applyFill="1" applyBorder="1" applyAlignment="1">
      <alignment wrapText="1"/>
    </xf>
    <xf numFmtId="0" fontId="0" fillId="0" borderId="2" xfId="0" applyFont="1" applyFill="1" applyBorder="1" applyAlignment="1">
      <alignment wrapText="1"/>
    </xf>
    <xf numFmtId="0" fontId="0" fillId="0" borderId="13" xfId="0" applyFont="1" applyFill="1" applyBorder="1" applyAlignment="1">
      <alignment wrapText="1"/>
    </xf>
    <xf numFmtId="0" fontId="0" fillId="0" borderId="0" xfId="0" applyFont="1" applyFill="1" applyBorder="1" applyAlignment="1">
      <alignment wrapText="1"/>
    </xf>
    <xf numFmtId="0" fontId="0" fillId="0" borderId="12" xfId="0" applyFont="1" applyFill="1" applyBorder="1" applyAlignment="1">
      <alignment wrapText="1"/>
    </xf>
    <xf numFmtId="0" fontId="0" fillId="0" borderId="11" xfId="0" applyFont="1" applyFill="1" applyBorder="1" applyAlignment="1">
      <alignment wrapText="1"/>
    </xf>
    <xf numFmtId="0" fontId="0" fillId="0" borderId="7" xfId="0" applyFont="1" applyFill="1" applyBorder="1" applyAlignment="1">
      <alignment wrapText="1"/>
    </xf>
    <xf numFmtId="0" fontId="0" fillId="0" borderId="10" xfId="0" applyFont="1" applyFill="1" applyBorder="1" applyAlignment="1">
      <alignment wrapText="1"/>
    </xf>
    <xf numFmtId="0" fontId="7" fillId="0" borderId="1" xfId="0" applyFont="1" applyFill="1" applyBorder="1" applyAlignment="1">
      <alignment horizontal="center" vertical="center" wrapText="1"/>
    </xf>
    <xf numFmtId="0" fontId="6" fillId="0" borderId="0" xfId="0" applyFont="1" applyFill="1" applyAlignment="1">
      <alignment shrinkToFit="1"/>
    </xf>
    <xf numFmtId="0" fontId="5" fillId="0" borderId="14" xfId="0" applyFont="1" applyFill="1" applyBorder="1" applyAlignment="1">
      <alignment horizontal="center"/>
    </xf>
    <xf numFmtId="9" fontId="6" fillId="0" borderId="14" xfId="0" applyNumberFormat="1" applyFont="1" applyFill="1" applyBorder="1" applyAlignment="1">
      <alignment wrapText="1"/>
    </xf>
    <xf numFmtId="0" fontId="6" fillId="0" borderId="14" xfId="0" applyFont="1" applyFill="1" applyBorder="1" applyAlignment="1">
      <alignment wrapText="1"/>
    </xf>
    <xf numFmtId="0" fontId="5" fillId="0" borderId="1" xfId="0" applyFont="1" applyFill="1" applyBorder="1" applyAlignment="1">
      <alignment vertical="top" wrapText="1"/>
    </xf>
    <xf numFmtId="0" fontId="5" fillId="0" borderId="3" xfId="0" applyFont="1" applyFill="1" applyBorder="1" applyAlignment="1">
      <alignment vertical="top" wrapText="1"/>
    </xf>
    <xf numFmtId="0" fontId="5" fillId="0" borderId="2" xfId="0" applyFont="1" applyFill="1" applyBorder="1" applyAlignment="1">
      <alignment vertical="top" wrapText="1"/>
    </xf>
    <xf numFmtId="0" fontId="5" fillId="0" borderId="13" xfId="0" applyFont="1" applyFill="1" applyBorder="1" applyAlignment="1">
      <alignment vertical="top" wrapText="1"/>
    </xf>
    <xf numFmtId="0" fontId="5" fillId="0" borderId="0" xfId="0" applyFont="1" applyFill="1" applyBorder="1" applyAlignment="1">
      <alignment vertical="top" wrapText="1"/>
    </xf>
    <xf numFmtId="0" fontId="5" fillId="0" borderId="12" xfId="0" applyFont="1" applyFill="1" applyBorder="1" applyAlignment="1">
      <alignment vertical="top" wrapText="1"/>
    </xf>
    <xf numFmtId="9" fontId="6" fillId="0" borderId="0" xfId="0" applyNumberFormat="1" applyFont="1" applyFill="1" applyBorder="1" applyAlignment="1">
      <alignment horizontal="right"/>
    </xf>
    <xf numFmtId="0" fontId="6" fillId="0" borderId="0" xfId="0" applyFont="1" applyFill="1" applyBorder="1" applyAlignment="1">
      <alignment horizontal="right"/>
    </xf>
    <xf numFmtId="3" fontId="6" fillId="0" borderId="14" xfId="0" applyNumberFormat="1" applyFont="1" applyFill="1" applyBorder="1" applyAlignment="1">
      <alignment horizontal="right"/>
    </xf>
    <xf numFmtId="0" fontId="6" fillId="0" borderId="14" xfId="0" applyFont="1" applyFill="1" applyBorder="1" applyAlignment="1">
      <alignment horizontal="right"/>
    </xf>
    <xf numFmtId="9" fontId="6" fillId="0" borderId="14" xfId="0" applyNumberFormat="1" applyFont="1" applyFill="1" applyBorder="1" applyAlignment="1">
      <alignment horizontal="right"/>
    </xf>
    <xf numFmtId="3" fontId="6" fillId="0" borderId="0" xfId="0" applyNumberFormat="1" applyFont="1" applyFill="1" applyBorder="1" applyAlignment="1">
      <alignment horizontal="right"/>
    </xf>
    <xf numFmtId="9" fontId="6" fillId="0" borderId="7" xfId="0" applyNumberFormat="1" applyFont="1" applyFill="1" applyBorder="1" applyAlignment="1">
      <alignment horizontal="right"/>
    </xf>
    <xf numFmtId="0" fontId="6" fillId="0" borderId="7" xfId="0" applyFont="1" applyFill="1" applyBorder="1" applyAlignment="1">
      <alignment horizontal="right"/>
    </xf>
    <xf numFmtId="0" fontId="5" fillId="0" borderId="15" xfId="0" applyFont="1" applyFill="1" applyBorder="1" applyAlignment="1">
      <alignment shrinkToFit="1"/>
    </xf>
    <xf numFmtId="0" fontId="5" fillId="0" borderId="14" xfId="0" applyFont="1" applyFill="1" applyBorder="1" applyAlignment="1">
      <alignment shrinkToFit="1"/>
    </xf>
    <xf numFmtId="0" fontId="5" fillId="0" borderId="7" xfId="0" applyFont="1" applyFill="1" applyBorder="1" applyAlignment="1">
      <alignment shrinkToFit="1"/>
    </xf>
    <xf numFmtId="0" fontId="9" fillId="0" borderId="3" xfId="0" applyFont="1" applyFill="1" applyBorder="1" applyAlignment="1">
      <alignment vertical="top" wrapText="1"/>
    </xf>
    <xf numFmtId="0" fontId="9" fillId="0" borderId="2" xfId="0" applyFont="1" applyFill="1" applyBorder="1" applyAlignment="1">
      <alignment vertical="top" wrapText="1"/>
    </xf>
    <xf numFmtId="0" fontId="9" fillId="0" borderId="7" xfId="0" applyFont="1" applyFill="1" applyBorder="1" applyAlignment="1">
      <alignment vertical="top" wrapText="1"/>
    </xf>
    <xf numFmtId="0" fontId="9" fillId="0" borderId="10" xfId="0" applyFont="1" applyFill="1" applyBorder="1" applyAlignment="1">
      <alignment vertical="top" wrapText="1"/>
    </xf>
    <xf numFmtId="0" fontId="5" fillId="0" borderId="14" xfId="0" applyFont="1" applyFill="1" applyBorder="1" applyAlignment="1">
      <alignment horizontal="center" shrinkToFit="1"/>
    </xf>
    <xf numFmtId="0" fontId="6" fillId="0" borderId="7" xfId="0" applyFont="1" applyFill="1" applyBorder="1" applyAlignment="1">
      <alignment horizontal="right" shrinkToFit="1"/>
    </xf>
    <xf numFmtId="0" fontId="5" fillId="0" borderId="5" xfId="0" applyFont="1" applyFill="1" applyBorder="1" applyAlignment="1">
      <alignment horizontal="center" vertical="center" wrapText="1"/>
    </xf>
    <xf numFmtId="9" fontId="6" fillId="0" borderId="14" xfId="0" applyNumberFormat="1" applyFont="1" applyFill="1" applyBorder="1" applyAlignment="1">
      <alignment horizontal="center"/>
    </xf>
    <xf numFmtId="0" fontId="6" fillId="0" borderId="0" xfId="0" applyFont="1" applyFill="1" applyBorder="1" applyAlignment="1">
      <alignment horizontal="right" shrinkToFit="1"/>
    </xf>
    <xf numFmtId="0" fontId="5" fillId="0" borderId="1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7" xfId="0" applyFont="1" applyFill="1" applyBorder="1" applyAlignment="1">
      <alignment horizontal="center" shrinkToFit="1"/>
    </xf>
    <xf numFmtId="0" fontId="6" fillId="0" borderId="14" xfId="0" applyFont="1" applyFill="1" applyBorder="1" applyAlignment="1">
      <alignment horizontal="center"/>
    </xf>
    <xf numFmtId="0" fontId="6" fillId="0" borderId="0" xfId="0" applyFont="1" applyFill="1" applyBorder="1" applyAlignment="1">
      <alignment horizontal="left" shrinkToFit="1"/>
    </xf>
    <xf numFmtId="0" fontId="6" fillId="0" borderId="12" xfId="0" applyFont="1" applyFill="1" applyBorder="1" applyAlignment="1">
      <alignment horizontal="left" shrinkToFit="1"/>
    </xf>
    <xf numFmtId="9" fontId="6" fillId="0" borderId="13" xfId="0" applyNumberFormat="1" applyFont="1" applyFill="1" applyBorder="1" applyAlignment="1">
      <alignment horizontal="right"/>
    </xf>
    <xf numFmtId="0" fontId="5" fillId="0" borderId="4" xfId="0" applyFont="1" applyFill="1" applyBorder="1" applyAlignment="1">
      <alignment horizontal="center" vertical="top" wrapText="1"/>
    </xf>
    <xf numFmtId="0" fontId="5" fillId="0" borderId="9" xfId="0" applyFont="1" applyFill="1" applyBorder="1" applyAlignment="1">
      <alignment horizontal="center" vertical="top" wrapText="1"/>
    </xf>
    <xf numFmtId="0" fontId="5" fillId="0" borderId="1" xfId="0" applyFont="1" applyFill="1" applyBorder="1" applyAlignment="1">
      <alignment vertical="top" wrapText="1" shrinkToFit="1"/>
    </xf>
    <xf numFmtId="0" fontId="5" fillId="0" borderId="3" xfId="0" applyFont="1" applyFill="1" applyBorder="1" applyAlignment="1">
      <alignment vertical="top" wrapText="1" shrinkToFit="1"/>
    </xf>
    <xf numFmtId="0" fontId="5" fillId="0" borderId="2" xfId="0" applyFont="1" applyFill="1" applyBorder="1" applyAlignment="1">
      <alignment vertical="top" wrapText="1" shrinkToFit="1"/>
    </xf>
    <xf numFmtId="0" fontId="5" fillId="0" borderId="13" xfId="0" applyFont="1" applyFill="1" applyBorder="1" applyAlignment="1">
      <alignment vertical="top" wrapText="1" shrinkToFit="1"/>
    </xf>
    <xf numFmtId="0" fontId="5" fillId="0" borderId="0" xfId="0" applyFont="1" applyFill="1" applyBorder="1" applyAlignment="1">
      <alignment vertical="top" wrapText="1" shrinkToFit="1"/>
    </xf>
    <xf numFmtId="0" fontId="5" fillId="0" borderId="12" xfId="0" applyFont="1" applyFill="1" applyBorder="1" applyAlignment="1">
      <alignment vertical="top" wrapText="1" shrinkToFit="1"/>
    </xf>
    <xf numFmtId="9" fontId="6" fillId="0" borderId="0" xfId="0" applyNumberFormat="1" applyFont="1" applyFill="1" applyBorder="1" applyAlignment="1">
      <alignment horizontal="left"/>
    </xf>
    <xf numFmtId="0" fontId="6" fillId="0" borderId="12" xfId="0" applyFont="1" applyFill="1" applyBorder="1" applyAlignment="1">
      <alignment horizontal="left"/>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5" fillId="0" borderId="3" xfId="0" applyFont="1" applyFill="1" applyBorder="1" applyAlignment="1">
      <alignment horizontal="center" vertical="top" wrapText="1"/>
    </xf>
    <xf numFmtId="0" fontId="5" fillId="0" borderId="2"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0" xfId="0" applyFont="1" applyFill="1" applyBorder="1" applyAlignment="1">
      <alignment horizontal="center" vertical="top" wrapText="1"/>
    </xf>
    <xf numFmtId="0" fontId="5" fillId="0" borderId="12" xfId="0" applyFont="1" applyFill="1" applyBorder="1" applyAlignment="1">
      <alignment horizontal="center" vertical="top" wrapText="1"/>
    </xf>
    <xf numFmtId="0" fontId="5" fillId="0" borderId="8" xfId="0" applyFont="1" applyFill="1" applyBorder="1" applyAlignment="1">
      <alignment horizontal="center" vertical="center" wrapText="1"/>
    </xf>
    <xf numFmtId="0" fontId="9" fillId="0" borderId="1" xfId="0" applyFont="1" applyFill="1" applyBorder="1" applyAlignment="1">
      <alignment vertical="top" wrapText="1"/>
    </xf>
    <xf numFmtId="0" fontId="9" fillId="0" borderId="13" xfId="0" applyFont="1" applyFill="1" applyBorder="1" applyAlignment="1">
      <alignment vertical="top" wrapText="1"/>
    </xf>
    <xf numFmtId="0" fontId="9" fillId="0" borderId="0" xfId="0" applyFont="1" applyFill="1" applyBorder="1" applyAlignment="1">
      <alignment vertical="top" wrapText="1"/>
    </xf>
    <xf numFmtId="0" fontId="9" fillId="0" borderId="12" xfId="0" applyFont="1" applyFill="1" applyBorder="1" applyAlignment="1">
      <alignment vertical="top" wrapText="1"/>
    </xf>
    <xf numFmtId="0" fontId="11" fillId="0" borderId="1" xfId="0" applyFont="1" applyFill="1" applyBorder="1" applyAlignment="1">
      <alignment vertical="center" textRotation="255" wrapText="1"/>
    </xf>
    <xf numFmtId="0" fontId="11" fillId="0" borderId="2" xfId="0" applyFont="1" applyFill="1" applyBorder="1" applyAlignment="1">
      <alignment vertical="center" textRotation="255" wrapText="1"/>
    </xf>
    <xf numFmtId="0" fontId="11" fillId="0" borderId="13" xfId="0" applyFont="1" applyFill="1" applyBorder="1" applyAlignment="1">
      <alignment vertical="center" textRotation="255" wrapText="1"/>
    </xf>
    <xf numFmtId="0" fontId="11" fillId="0" borderId="12" xfId="0" applyFont="1" applyFill="1" applyBorder="1" applyAlignment="1">
      <alignment vertical="center" textRotation="255" wrapText="1"/>
    </xf>
    <xf numFmtId="0" fontId="11" fillId="0" borderId="11" xfId="0" applyFont="1" applyFill="1" applyBorder="1" applyAlignment="1">
      <alignment vertical="center" textRotation="255" wrapText="1"/>
    </xf>
    <xf numFmtId="0" fontId="11" fillId="0" borderId="10" xfId="0" applyFont="1" applyFill="1" applyBorder="1" applyAlignment="1">
      <alignment vertical="center" textRotation="255" wrapText="1"/>
    </xf>
    <xf numFmtId="0" fontId="6" fillId="0" borderId="0" xfId="0" applyFont="1" applyFill="1" applyBorder="1" applyAlignment="1"/>
    <xf numFmtId="9" fontId="6" fillId="0" borderId="12" xfId="0" applyNumberFormat="1" applyFont="1" applyFill="1" applyBorder="1" applyAlignment="1">
      <alignment horizontal="left"/>
    </xf>
    <xf numFmtId="0" fontId="9" fillId="0" borderId="3" xfId="0" applyFont="1" applyFill="1" applyBorder="1" applyAlignment="1">
      <alignment horizontal="left" vertical="top" wrapText="1" shrinkToFit="1"/>
    </xf>
    <xf numFmtId="0" fontId="9" fillId="0" borderId="2" xfId="0" applyFont="1" applyFill="1" applyBorder="1" applyAlignment="1">
      <alignment horizontal="left" vertical="top" wrapText="1" shrinkToFit="1"/>
    </xf>
    <xf numFmtId="0" fontId="9" fillId="0" borderId="7" xfId="0" applyFont="1" applyFill="1" applyBorder="1" applyAlignment="1">
      <alignment horizontal="left" vertical="top" wrapText="1" shrinkToFit="1"/>
    </xf>
    <xf numFmtId="0" fontId="9" fillId="0" borderId="10" xfId="0" applyFont="1" applyFill="1" applyBorder="1" applyAlignment="1">
      <alignment horizontal="left" vertical="top" wrapText="1" shrinkToFit="1"/>
    </xf>
    <xf numFmtId="0" fontId="9" fillId="0" borderId="15" xfId="0" applyFont="1" applyFill="1" applyBorder="1" applyAlignment="1">
      <alignment shrinkToFit="1"/>
    </xf>
    <xf numFmtId="0" fontId="0" fillId="0" borderId="14" xfId="0" applyFont="1" applyFill="1" applyBorder="1" applyAlignment="1">
      <alignment shrinkToFit="1"/>
    </xf>
    <xf numFmtId="0" fontId="5" fillId="0" borderId="3" xfId="0" applyFont="1" applyFill="1" applyBorder="1" applyAlignment="1">
      <alignment wrapText="1" shrinkToFit="1"/>
    </xf>
    <xf numFmtId="0" fontId="5" fillId="0" borderId="2" xfId="0" applyFont="1" applyFill="1" applyBorder="1" applyAlignment="1">
      <alignment wrapText="1" shrinkToFit="1"/>
    </xf>
    <xf numFmtId="38" fontId="5" fillId="0" borderId="1" xfId="3" applyFont="1" applyFill="1" applyBorder="1" applyAlignment="1">
      <alignment vertical="top" wrapText="1" shrinkToFit="1"/>
    </xf>
    <xf numFmtId="38" fontId="5" fillId="0" borderId="3" xfId="3" applyFont="1" applyFill="1" applyBorder="1" applyAlignment="1">
      <alignment vertical="top" wrapText="1" shrinkToFit="1"/>
    </xf>
    <xf numFmtId="38" fontId="5" fillId="0" borderId="2" xfId="3" applyFont="1" applyFill="1" applyBorder="1" applyAlignment="1">
      <alignment vertical="top" wrapText="1" shrinkToFit="1"/>
    </xf>
    <xf numFmtId="38" fontId="5" fillId="0" borderId="13" xfId="3" applyFont="1" applyFill="1" applyBorder="1" applyAlignment="1">
      <alignment vertical="top" wrapText="1" shrinkToFit="1"/>
    </xf>
    <xf numFmtId="38" fontId="5" fillId="0" borderId="0" xfId="3" applyFont="1" applyFill="1" applyBorder="1" applyAlignment="1">
      <alignment vertical="top" wrapText="1" shrinkToFit="1"/>
    </xf>
    <xf numFmtId="38" fontId="5" fillId="0" borderId="12" xfId="3" applyFont="1" applyFill="1" applyBorder="1" applyAlignment="1">
      <alignment vertical="top" wrapText="1" shrinkToFit="1"/>
    </xf>
    <xf numFmtId="0" fontId="5" fillId="0" borderId="11" xfId="0" applyFont="1" applyFill="1" applyBorder="1" applyAlignment="1">
      <alignment vertical="top" wrapText="1"/>
    </xf>
    <xf numFmtId="0" fontId="5" fillId="0" borderId="7" xfId="0" applyFont="1" applyFill="1" applyBorder="1" applyAlignment="1">
      <alignment vertical="top" wrapText="1"/>
    </xf>
    <xf numFmtId="0" fontId="5" fillId="0" borderId="10" xfId="0" applyFont="1" applyFill="1" applyBorder="1" applyAlignment="1">
      <alignment vertical="top" wrapText="1"/>
    </xf>
    <xf numFmtId="0" fontId="6" fillId="0" borderId="7" xfId="0" quotePrefix="1" applyFont="1" applyFill="1" applyBorder="1" applyAlignment="1">
      <alignment horizontal="right"/>
    </xf>
    <xf numFmtId="0" fontId="5" fillId="0" borderId="3" xfId="0" applyFont="1" applyFill="1" applyBorder="1" applyAlignment="1">
      <alignment horizontal="left" vertical="top" wrapText="1"/>
    </xf>
    <xf numFmtId="0" fontId="5" fillId="0" borderId="2"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1" xfId="0" applyFont="1" applyFill="1" applyBorder="1" applyAlignment="1">
      <alignment horizontal="left" vertical="top" wrapText="1"/>
    </xf>
    <xf numFmtId="0" fontId="5" fillId="0" borderId="13" xfId="0" applyFont="1" applyFill="1" applyBorder="1" applyAlignment="1">
      <alignment horizontal="left" vertical="top" wrapText="1"/>
    </xf>
    <xf numFmtId="0" fontId="6" fillId="0" borderId="14" xfId="0" quotePrefix="1" applyFont="1" applyFill="1" applyBorder="1" applyAlignment="1">
      <alignment horizontal="right"/>
    </xf>
    <xf numFmtId="0" fontId="9" fillId="0" borderId="7" xfId="0" applyFont="1" applyFill="1" applyBorder="1" applyAlignment="1">
      <alignment shrinkToFit="1"/>
    </xf>
    <xf numFmtId="0" fontId="9" fillId="0" borderId="11" xfId="0" applyFont="1" applyFill="1" applyBorder="1" applyAlignment="1">
      <alignment vertical="top" wrapText="1"/>
    </xf>
    <xf numFmtId="0" fontId="6" fillId="0" borderId="3" xfId="0" applyFont="1" applyFill="1" applyBorder="1" applyAlignment="1">
      <alignment horizontal="right"/>
    </xf>
    <xf numFmtId="0" fontId="5" fillId="0" borderId="1" xfId="0" applyFont="1" applyFill="1" applyBorder="1" applyAlignment="1">
      <alignment shrinkToFit="1"/>
    </xf>
    <xf numFmtId="0" fontId="5" fillId="0" borderId="3" xfId="0" applyFont="1" applyFill="1" applyBorder="1" applyAlignment="1">
      <alignment shrinkToFit="1"/>
    </xf>
    <xf numFmtId="0" fontId="5" fillId="0" borderId="2" xfId="0" applyFont="1" applyFill="1" applyBorder="1" applyAlignment="1">
      <alignment shrinkToFit="1"/>
    </xf>
    <xf numFmtId="0" fontId="6" fillId="0" borderId="7" xfId="0" applyFont="1" applyFill="1" applyBorder="1" applyAlignment="1"/>
    <xf numFmtId="0" fontId="5" fillId="0" borderId="15" xfId="0" applyFont="1" applyFill="1" applyBorder="1" applyAlignment="1">
      <alignment vertical="top" wrapText="1"/>
    </xf>
    <xf numFmtId="0" fontId="5" fillId="0" borderId="14" xfId="0" applyFont="1" applyFill="1" applyBorder="1" applyAlignment="1">
      <alignment vertical="top" wrapText="1"/>
    </xf>
    <xf numFmtId="0" fontId="5" fillId="0" borderId="6" xfId="0" applyFont="1" applyFill="1" applyBorder="1" applyAlignment="1">
      <alignment vertical="top" wrapText="1"/>
    </xf>
    <xf numFmtId="0" fontId="0" fillId="0" borderId="3" xfId="0" applyFont="1" applyFill="1" applyBorder="1" applyAlignment="1">
      <alignment vertical="top" wrapText="1"/>
    </xf>
    <xf numFmtId="0" fontId="0" fillId="0" borderId="2" xfId="0" applyFont="1" applyFill="1" applyBorder="1" applyAlignment="1">
      <alignment vertical="top" wrapText="1"/>
    </xf>
    <xf numFmtId="0" fontId="0" fillId="0" borderId="0" xfId="0" applyFont="1" applyFill="1" applyBorder="1" applyAlignment="1">
      <alignment vertical="top" wrapText="1"/>
    </xf>
    <xf numFmtId="0" fontId="0" fillId="0" borderId="12" xfId="0" applyFont="1" applyFill="1" applyBorder="1" applyAlignment="1">
      <alignment vertical="top" wrapText="1"/>
    </xf>
    <xf numFmtId="0" fontId="6" fillId="0" borderId="14" xfId="0" applyNumberFormat="1" applyFont="1" applyFill="1" applyBorder="1" applyAlignment="1">
      <alignment horizontal="right"/>
    </xf>
    <xf numFmtId="0" fontId="6" fillId="0" borderId="7" xfId="0" applyFont="1" applyFill="1" applyBorder="1" applyAlignment="1">
      <alignment wrapText="1"/>
    </xf>
    <xf numFmtId="0" fontId="0" fillId="0" borderId="14" xfId="0" applyFont="1" applyFill="1" applyBorder="1" applyAlignment="1"/>
    <xf numFmtId="0" fontId="5" fillId="0" borderId="11" xfId="0" applyFont="1" applyFill="1" applyBorder="1" applyAlignment="1">
      <alignment horizontal="left" vertical="top" wrapText="1"/>
    </xf>
    <xf numFmtId="0" fontId="0" fillId="0" borderId="3" xfId="0" applyFont="1" applyFill="1" applyBorder="1" applyAlignment="1">
      <alignment horizontal="left" vertical="top" wrapText="1"/>
    </xf>
    <xf numFmtId="0" fontId="0" fillId="0" borderId="2"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7" xfId="0" applyFont="1" applyFill="1" applyBorder="1" applyAlignment="1">
      <alignment horizontal="left" vertical="top" wrapText="1"/>
    </xf>
    <xf numFmtId="0" fontId="0" fillId="0" borderId="10" xfId="0" applyFont="1" applyFill="1" applyBorder="1" applyAlignment="1">
      <alignment horizontal="left" vertical="top" wrapText="1"/>
    </xf>
    <xf numFmtId="177" fontId="6" fillId="0" borderId="0" xfId="0" applyNumberFormat="1" applyFont="1" applyFill="1" applyBorder="1" applyAlignment="1">
      <alignment wrapText="1"/>
    </xf>
    <xf numFmtId="0" fontId="0" fillId="0" borderId="13" xfId="0" applyFont="1" applyFill="1" applyBorder="1" applyAlignment="1">
      <alignment vertical="top" wrapText="1"/>
    </xf>
    <xf numFmtId="0" fontId="5" fillId="0" borderId="1" xfId="0" applyFont="1" applyFill="1" applyBorder="1" applyAlignment="1">
      <alignment vertical="center" wrapText="1"/>
    </xf>
    <xf numFmtId="0" fontId="0" fillId="0" borderId="3" xfId="0" applyFont="1" applyFill="1" applyBorder="1" applyAlignment="1">
      <alignment vertical="center" wrapText="1"/>
    </xf>
    <xf numFmtId="0" fontId="0" fillId="0" borderId="2" xfId="0" applyFont="1" applyFill="1" applyBorder="1" applyAlignment="1">
      <alignment vertical="center" wrapText="1"/>
    </xf>
    <xf numFmtId="0" fontId="0" fillId="0" borderId="11" xfId="0" applyFont="1" applyFill="1" applyBorder="1" applyAlignment="1">
      <alignment vertical="center" wrapText="1"/>
    </xf>
    <xf numFmtId="0" fontId="0" fillId="0" borderId="7" xfId="0" applyFont="1" applyFill="1" applyBorder="1" applyAlignment="1">
      <alignment vertical="center" wrapText="1"/>
    </xf>
    <xf numFmtId="0" fontId="0" fillId="0" borderId="10" xfId="0" applyFont="1" applyFill="1" applyBorder="1" applyAlignment="1">
      <alignment vertical="center" wrapText="1"/>
    </xf>
    <xf numFmtId="0" fontId="0" fillId="0" borderId="11" xfId="0" applyFont="1" applyFill="1" applyBorder="1" applyAlignment="1">
      <alignment vertical="top" wrapText="1"/>
    </xf>
    <xf numFmtId="0" fontId="0" fillId="0" borderId="7" xfId="0" applyFont="1" applyFill="1" applyBorder="1" applyAlignment="1">
      <alignment vertical="top" wrapText="1"/>
    </xf>
    <xf numFmtId="0" fontId="0" fillId="0" borderId="10" xfId="0" applyFont="1" applyFill="1" applyBorder="1" applyAlignment="1">
      <alignment vertical="top" wrapText="1"/>
    </xf>
    <xf numFmtId="0" fontId="5" fillId="0" borderId="1" xfId="0" applyFont="1" applyFill="1" applyBorder="1" applyAlignment="1">
      <alignment vertical="top" shrinkToFit="1"/>
    </xf>
    <xf numFmtId="0" fontId="5" fillId="0" borderId="3" xfId="0" applyFont="1" applyFill="1" applyBorder="1" applyAlignment="1">
      <alignment vertical="top" shrinkToFit="1"/>
    </xf>
    <xf numFmtId="0" fontId="5" fillId="0" borderId="2" xfId="0" applyFont="1" applyFill="1" applyBorder="1" applyAlignment="1">
      <alignment vertical="top" shrinkToFit="1"/>
    </xf>
    <xf numFmtId="0" fontId="5" fillId="0" borderId="11" xfId="0" applyFont="1" applyFill="1" applyBorder="1" applyAlignment="1">
      <alignment vertical="top"/>
    </xf>
    <xf numFmtId="0" fontId="5" fillId="0" borderId="7" xfId="0" applyFont="1" applyFill="1" applyBorder="1" applyAlignment="1">
      <alignment vertical="top"/>
    </xf>
    <xf numFmtId="0" fontId="5" fillId="0" borderId="10" xfId="0" applyFont="1" applyFill="1" applyBorder="1" applyAlignment="1">
      <alignment vertical="top"/>
    </xf>
    <xf numFmtId="0" fontId="5" fillId="0" borderId="1" xfId="0" applyFont="1" applyFill="1" applyBorder="1" applyAlignment="1">
      <alignment horizontal="center" vertical="center" textRotation="255" wrapText="1"/>
    </xf>
    <xf numFmtId="0" fontId="5" fillId="0" borderId="2" xfId="0" applyFont="1" applyFill="1" applyBorder="1" applyAlignment="1">
      <alignment horizontal="center" vertical="center" textRotation="255" wrapText="1"/>
    </xf>
    <xf numFmtId="0" fontId="5" fillId="0" borderId="13" xfId="0" applyFont="1" applyFill="1" applyBorder="1" applyAlignment="1">
      <alignment horizontal="center" vertical="center" textRotation="255" wrapText="1"/>
    </xf>
    <xf numFmtId="0" fontId="5" fillId="0" borderId="12" xfId="0" applyFont="1" applyFill="1" applyBorder="1" applyAlignment="1">
      <alignment horizontal="center" vertical="center" textRotation="255" wrapText="1"/>
    </xf>
    <xf numFmtId="0" fontId="5" fillId="0" borderId="1" xfId="0" applyFont="1" applyFill="1" applyBorder="1" applyAlignment="1">
      <alignment horizontal="center" vertical="center" textRotation="255" wrapText="1" shrinkToFit="1"/>
    </xf>
    <xf numFmtId="0" fontId="5" fillId="0" borderId="2" xfId="0" applyFont="1" applyFill="1" applyBorder="1" applyAlignment="1">
      <alignment horizontal="center" vertical="center" textRotation="255" wrapText="1" shrinkToFit="1"/>
    </xf>
    <xf numFmtId="0" fontId="5" fillId="0" borderId="13" xfId="0" applyFont="1" applyFill="1" applyBorder="1" applyAlignment="1">
      <alignment horizontal="center" vertical="center" textRotation="255" wrapText="1" shrinkToFit="1"/>
    </xf>
    <xf numFmtId="0" fontId="5" fillId="0" borderId="12" xfId="0" applyFont="1" applyFill="1" applyBorder="1" applyAlignment="1">
      <alignment horizontal="center" vertical="center" textRotation="255" wrapText="1" shrinkToFit="1"/>
    </xf>
    <xf numFmtId="0" fontId="5" fillId="0" borderId="11" xfId="0" applyFont="1" applyFill="1" applyBorder="1" applyAlignment="1">
      <alignment horizontal="center" vertical="center" textRotation="255" wrapText="1" shrinkToFit="1"/>
    </xf>
    <xf numFmtId="0" fontId="5" fillId="0" borderId="10" xfId="0" applyFont="1" applyFill="1" applyBorder="1" applyAlignment="1">
      <alignment horizontal="center" vertical="center" textRotation="255" wrapText="1" shrinkToFit="1"/>
    </xf>
    <xf numFmtId="0" fontId="5" fillId="0" borderId="4" xfId="0" applyFont="1" applyFill="1" applyBorder="1" applyAlignment="1">
      <alignment horizontal="center" vertical="top" textRotation="255" wrapText="1"/>
    </xf>
    <xf numFmtId="0" fontId="5" fillId="0" borderId="9" xfId="0" applyFont="1" applyFill="1" applyBorder="1" applyAlignment="1">
      <alignment horizontal="center" vertical="top" textRotation="255" wrapText="1"/>
    </xf>
    <xf numFmtId="0" fontId="5" fillId="0" borderId="11" xfId="0" applyFont="1" applyFill="1" applyBorder="1" applyAlignment="1">
      <alignment horizontal="center" vertical="top" wrapText="1"/>
    </xf>
    <xf numFmtId="0" fontId="5" fillId="0" borderId="2" xfId="0" applyFont="1" applyFill="1" applyBorder="1" applyAlignment="1">
      <alignment horizontal="center" wrapText="1"/>
    </xf>
    <xf numFmtId="0" fontId="5" fillId="0" borderId="12" xfId="0" applyFont="1" applyFill="1" applyBorder="1" applyAlignment="1">
      <alignment horizontal="center" wrapText="1"/>
    </xf>
    <xf numFmtId="0" fontId="5" fillId="0" borderId="10" xfId="0" applyFont="1" applyFill="1" applyBorder="1" applyAlignment="1">
      <alignment horizontal="center" wrapText="1"/>
    </xf>
    <xf numFmtId="9" fontId="6" fillId="0" borderId="14" xfId="0" applyNumberFormat="1" applyFont="1" applyFill="1" applyBorder="1" applyAlignment="1">
      <alignment horizontal="left"/>
    </xf>
    <xf numFmtId="3" fontId="6" fillId="0" borderId="7" xfId="0" applyNumberFormat="1" applyFont="1" applyFill="1" applyBorder="1" applyAlignment="1">
      <alignment horizontal="right"/>
    </xf>
    <xf numFmtId="0" fontId="5" fillId="0" borderId="11" xfId="0" applyFont="1" applyFill="1" applyBorder="1" applyAlignment="1">
      <alignment shrinkToFit="1"/>
    </xf>
    <xf numFmtId="0" fontId="0" fillId="0" borderId="7" xfId="0" applyFont="1" applyFill="1" applyBorder="1" applyAlignment="1">
      <alignment shrinkToFit="1"/>
    </xf>
    <xf numFmtId="0" fontId="0" fillId="0" borderId="10" xfId="0" applyFont="1" applyFill="1" applyBorder="1" applyAlignment="1">
      <alignment shrinkToFit="1"/>
    </xf>
    <xf numFmtId="0" fontId="0" fillId="0" borderId="3" xfId="0" applyFont="1" applyFill="1" applyBorder="1" applyAlignment="1">
      <alignment shrinkToFit="1"/>
    </xf>
    <xf numFmtId="0" fontId="0" fillId="0" borderId="2" xfId="0" applyFont="1" applyFill="1" applyBorder="1" applyAlignment="1">
      <alignment shrinkToFit="1"/>
    </xf>
    <xf numFmtId="0" fontId="0" fillId="0" borderId="14" xfId="0" applyFont="1" applyFill="1" applyBorder="1" applyAlignment="1">
      <alignment horizontal="center"/>
    </xf>
    <xf numFmtId="0" fontId="5" fillId="0" borderId="13" xfId="0" applyFont="1" applyFill="1" applyBorder="1" applyAlignment="1">
      <alignment vertical="center" shrinkToFit="1"/>
    </xf>
    <xf numFmtId="0" fontId="5" fillId="0" borderId="0" xfId="0" applyFont="1" applyFill="1" applyBorder="1" applyAlignment="1">
      <alignment vertical="center" shrinkToFit="1"/>
    </xf>
    <xf numFmtId="0" fontId="5" fillId="0" borderId="12" xfId="0" applyFont="1" applyFill="1" applyBorder="1" applyAlignment="1">
      <alignment vertical="center" shrinkToFit="1"/>
    </xf>
    <xf numFmtId="0" fontId="5" fillId="0" borderId="8" xfId="0" applyFont="1" applyFill="1" applyBorder="1" applyAlignment="1">
      <alignment horizontal="center" vertical="top" wrapText="1"/>
    </xf>
    <xf numFmtId="9" fontId="6" fillId="0" borderId="6" xfId="0" applyNumberFormat="1" applyFont="1" applyFill="1" applyBorder="1" applyAlignment="1">
      <alignment horizontal="left"/>
    </xf>
    <xf numFmtId="9" fontId="6" fillId="0" borderId="13" xfId="0" applyNumberFormat="1" applyFont="1" applyFill="1" applyBorder="1" applyAlignment="1">
      <alignment horizontal="center" vertical="center" textRotation="255"/>
    </xf>
    <xf numFmtId="9" fontId="6" fillId="0" borderId="0" xfId="0" applyNumberFormat="1" applyFont="1" applyFill="1" applyBorder="1" applyAlignment="1">
      <alignment horizontal="center" vertical="center" textRotation="255"/>
    </xf>
    <xf numFmtId="9" fontId="6" fillId="0" borderId="12" xfId="0" applyNumberFormat="1" applyFont="1" applyFill="1" applyBorder="1" applyAlignment="1">
      <alignment horizontal="center" vertical="center" textRotation="255"/>
    </xf>
    <xf numFmtId="9" fontId="6" fillId="0" borderId="0" xfId="0" applyNumberFormat="1" applyFont="1" applyFill="1" applyBorder="1" applyAlignment="1">
      <alignment horizontal="center"/>
    </xf>
    <xf numFmtId="9" fontId="6" fillId="0" borderId="12" xfId="0" applyNumberFormat="1" applyFont="1" applyFill="1" applyBorder="1" applyAlignment="1">
      <alignment horizontal="center"/>
    </xf>
    <xf numFmtId="0" fontId="0" fillId="0" borderId="0" xfId="0" applyFont="1" applyFill="1" applyBorder="1" applyAlignment="1">
      <alignment horizontal="left" vertical="top" wrapText="1"/>
    </xf>
    <xf numFmtId="0" fontId="0" fillId="0" borderId="12" xfId="0" applyFont="1" applyFill="1" applyBorder="1" applyAlignment="1">
      <alignment horizontal="left" vertical="top" wrapText="1"/>
    </xf>
    <xf numFmtId="0" fontId="0" fillId="0" borderId="13" xfId="0" applyFont="1" applyFill="1" applyBorder="1" applyAlignment="1">
      <alignment horizontal="left" vertical="top" wrapText="1"/>
    </xf>
    <xf numFmtId="0" fontId="6" fillId="0" borderId="6" xfId="0" applyFont="1" applyFill="1" applyBorder="1" applyAlignment="1">
      <alignment horizontal="left"/>
    </xf>
    <xf numFmtId="0" fontId="5" fillId="0" borderId="0" xfId="0" applyFont="1" applyFill="1" applyBorder="1" applyAlignment="1">
      <alignment horizontal="center" vertical="center" textRotation="255" wrapText="1"/>
    </xf>
    <xf numFmtId="0" fontId="5" fillId="0" borderId="13" xfId="0" applyFont="1" applyFill="1" applyBorder="1" applyAlignment="1">
      <alignment horizontal="center" vertical="top" textRotation="255" wrapText="1"/>
    </xf>
    <xf numFmtId="0" fontId="5" fillId="0" borderId="0" xfId="0" applyFont="1" applyFill="1" applyBorder="1" applyAlignment="1">
      <alignment horizontal="center" vertical="top" textRotation="255" wrapText="1"/>
    </xf>
    <xf numFmtId="0" fontId="5" fillId="0" borderId="12" xfId="0" applyFont="1" applyFill="1" applyBorder="1" applyAlignment="1">
      <alignment horizontal="center" vertical="top" textRotation="255" wrapText="1"/>
    </xf>
    <xf numFmtId="0" fontId="6" fillId="0" borderId="0" xfId="0" applyFont="1" applyFill="1" applyBorder="1" applyAlignment="1">
      <alignment horizontal="left"/>
    </xf>
    <xf numFmtId="0" fontId="0" fillId="0" borderId="0" xfId="0" applyFont="1" applyFill="1" applyBorder="1" applyAlignment="1">
      <alignment horizontal="center" vertical="center" textRotation="255" wrapText="1"/>
    </xf>
    <xf numFmtId="0" fontId="0" fillId="0" borderId="12" xfId="0" applyFont="1" applyFill="1" applyBorder="1" applyAlignment="1">
      <alignment horizontal="center" vertical="center" textRotation="255" wrapText="1"/>
    </xf>
    <xf numFmtId="0" fontId="0" fillId="0" borderId="13" xfId="0" applyFont="1" applyFill="1" applyBorder="1" applyAlignment="1">
      <alignment horizontal="center" vertical="center" textRotation="255" wrapText="1"/>
    </xf>
    <xf numFmtId="0" fontId="5" fillId="0" borderId="11" xfId="0" applyFont="1" applyFill="1" applyBorder="1" applyAlignment="1">
      <alignment vertical="top" wrapText="1" shrinkToFit="1"/>
    </xf>
    <xf numFmtId="0" fontId="5" fillId="0" borderId="7" xfId="0" applyFont="1" applyFill="1" applyBorder="1" applyAlignment="1">
      <alignment vertical="top" wrapText="1" shrinkToFit="1"/>
    </xf>
    <xf numFmtId="0" fontId="5" fillId="0" borderId="10" xfId="0" applyFont="1" applyFill="1" applyBorder="1" applyAlignment="1">
      <alignment vertical="top" wrapText="1" shrinkToFit="1"/>
    </xf>
    <xf numFmtId="0" fontId="9" fillId="0" borderId="1" xfId="0" applyFont="1" applyFill="1" applyBorder="1" applyAlignment="1">
      <alignment vertical="top" wrapText="1" shrinkToFit="1"/>
    </xf>
    <xf numFmtId="0" fontId="9" fillId="0" borderId="3" xfId="0" applyFont="1" applyFill="1" applyBorder="1" applyAlignment="1">
      <alignment vertical="top" wrapText="1" shrinkToFit="1"/>
    </xf>
    <xf numFmtId="0" fontId="9" fillId="0" borderId="2" xfId="0" applyFont="1" applyFill="1" applyBorder="1" applyAlignment="1">
      <alignment vertical="top" wrapText="1" shrinkToFit="1"/>
    </xf>
    <xf numFmtId="0" fontId="9" fillId="0" borderId="11" xfId="0" applyFont="1" applyFill="1" applyBorder="1" applyAlignment="1">
      <alignment vertical="top" wrapText="1" shrinkToFit="1"/>
    </xf>
    <xf numFmtId="0" fontId="9" fillId="0" borderId="7" xfId="0" applyFont="1" applyFill="1" applyBorder="1" applyAlignment="1">
      <alignment vertical="top" wrapText="1" shrinkToFit="1"/>
    </xf>
    <xf numFmtId="0" fontId="9" fillId="0" borderId="10" xfId="0" applyFont="1" applyFill="1" applyBorder="1" applyAlignment="1">
      <alignment vertical="top" wrapText="1" shrinkToFit="1"/>
    </xf>
    <xf numFmtId="0" fontId="6" fillId="0" borderId="1" xfId="0" applyFont="1" applyFill="1" applyBorder="1" applyAlignment="1">
      <alignment vertical="top" wrapText="1"/>
    </xf>
    <xf numFmtId="0" fontId="6" fillId="0" borderId="3" xfId="0" applyFont="1" applyFill="1" applyBorder="1" applyAlignment="1">
      <alignment vertical="top" wrapText="1"/>
    </xf>
    <xf numFmtId="0" fontId="6" fillId="0" borderId="2" xfId="0" applyFont="1" applyFill="1" applyBorder="1" applyAlignment="1">
      <alignment vertical="top" wrapText="1"/>
    </xf>
    <xf numFmtId="0" fontId="6" fillId="0" borderId="13" xfId="0" applyFont="1" applyFill="1" applyBorder="1" applyAlignment="1">
      <alignment vertical="top" wrapText="1"/>
    </xf>
    <xf numFmtId="0" fontId="6" fillId="0" borderId="0" xfId="0" applyFont="1" applyFill="1" applyBorder="1" applyAlignment="1">
      <alignment vertical="top" wrapText="1"/>
    </xf>
    <xf numFmtId="0" fontId="6" fillId="0" borderId="12" xfId="0" applyFont="1" applyFill="1" applyBorder="1" applyAlignment="1">
      <alignment vertical="top" wrapText="1"/>
    </xf>
    <xf numFmtId="0" fontId="6" fillId="0" borderId="11" xfId="0" applyFont="1" applyFill="1" applyBorder="1" applyAlignment="1">
      <alignment vertical="top" wrapText="1"/>
    </xf>
    <xf numFmtId="0" fontId="6" fillId="0" borderId="7" xfId="0" applyFont="1" applyFill="1" applyBorder="1" applyAlignment="1">
      <alignment vertical="top" wrapText="1"/>
    </xf>
    <xf numFmtId="0" fontId="6" fillId="0" borderId="10" xfId="0" applyFont="1" applyFill="1" applyBorder="1" applyAlignment="1">
      <alignment vertical="top" wrapText="1"/>
    </xf>
    <xf numFmtId="0" fontId="5" fillId="0" borderId="11" xfId="0" applyFont="1" applyFill="1" applyBorder="1" applyAlignment="1">
      <alignment vertical="top" shrinkToFit="1"/>
    </xf>
    <xf numFmtId="0" fontId="5" fillId="0" borderId="7" xfId="0" applyFont="1" applyFill="1" applyBorder="1" applyAlignment="1">
      <alignment vertical="top" shrinkToFit="1"/>
    </xf>
    <xf numFmtId="0" fontId="5" fillId="0" borderId="10" xfId="0" applyFont="1" applyFill="1" applyBorder="1" applyAlignment="1">
      <alignment vertical="top" shrinkToFit="1"/>
    </xf>
    <xf numFmtId="0" fontId="6" fillId="0" borderId="4" xfId="0" applyFont="1" applyFill="1" applyBorder="1" applyAlignment="1">
      <alignment horizontal="center" vertical="top" wrapText="1"/>
    </xf>
    <xf numFmtId="0" fontId="6" fillId="0" borderId="9" xfId="0" applyFont="1" applyFill="1" applyBorder="1" applyAlignment="1">
      <alignment horizontal="center" vertical="top" wrapText="1"/>
    </xf>
    <xf numFmtId="0" fontId="6" fillId="0" borderId="8" xfId="0" applyFont="1" applyFill="1" applyBorder="1" applyAlignment="1">
      <alignment horizontal="center" vertical="top" wrapText="1"/>
    </xf>
    <xf numFmtId="0" fontId="6" fillId="0" borderId="1" xfId="0" applyFont="1" applyFill="1" applyBorder="1" applyAlignment="1">
      <alignment horizontal="center" vertical="top" wrapText="1"/>
    </xf>
    <xf numFmtId="0" fontId="6" fillId="0" borderId="13" xfId="0" applyFont="1" applyFill="1" applyBorder="1" applyAlignment="1">
      <alignment horizontal="center" vertical="top" wrapText="1"/>
    </xf>
    <xf numFmtId="0" fontId="6" fillId="0" borderId="11" xfId="0" applyFont="1" applyFill="1" applyBorder="1" applyAlignment="1">
      <alignment horizontal="center" vertical="top" wrapText="1"/>
    </xf>
    <xf numFmtId="9" fontId="6" fillId="0" borderId="13" xfId="0" applyNumberFormat="1" applyFont="1" applyFill="1" applyBorder="1" applyAlignment="1">
      <alignment horizontal="center" vertical="center" textRotation="255" wrapText="1"/>
    </xf>
    <xf numFmtId="9" fontId="6" fillId="0" borderId="0" xfId="0" applyNumberFormat="1" applyFont="1" applyFill="1" applyBorder="1" applyAlignment="1">
      <alignment horizontal="center" vertical="center" textRotation="255" wrapText="1"/>
    </xf>
    <xf numFmtId="9" fontId="6" fillId="0" borderId="12" xfId="0" applyNumberFormat="1" applyFont="1" applyFill="1" applyBorder="1" applyAlignment="1">
      <alignment horizontal="center" vertical="center" textRotation="255" wrapText="1"/>
    </xf>
    <xf numFmtId="9" fontId="6" fillId="0" borderId="14" xfId="0" applyNumberFormat="1" applyFont="1" applyFill="1" applyBorder="1" applyAlignment="1">
      <alignment horizontal="left" shrinkToFit="1"/>
    </xf>
    <xf numFmtId="9" fontId="6" fillId="0" borderId="6" xfId="0" applyNumberFormat="1" applyFont="1" applyFill="1" applyBorder="1" applyAlignment="1">
      <alignment horizontal="left" shrinkToFit="1"/>
    </xf>
    <xf numFmtId="9" fontId="5" fillId="0" borderId="14" xfId="0" applyNumberFormat="1" applyFont="1" applyFill="1" applyBorder="1" applyAlignment="1">
      <alignment shrinkToFit="1"/>
    </xf>
    <xf numFmtId="9" fontId="5" fillId="0" borderId="6" xfId="0" applyNumberFormat="1" applyFont="1" applyFill="1" applyBorder="1" applyAlignment="1">
      <alignment shrinkToFit="1"/>
    </xf>
    <xf numFmtId="3" fontId="6" fillId="0" borderId="11" xfId="0" applyNumberFormat="1" applyFont="1" applyFill="1" applyBorder="1" applyAlignment="1">
      <alignment horizontal="right"/>
    </xf>
    <xf numFmtId="0" fontId="0" fillId="0" borderId="7" xfId="0" applyFont="1" applyFill="1" applyBorder="1"/>
    <xf numFmtId="9" fontId="6" fillId="0" borderId="7" xfId="0" applyNumberFormat="1" applyFont="1" applyFill="1" applyBorder="1" applyAlignment="1">
      <alignment horizontal="left"/>
    </xf>
    <xf numFmtId="0" fontId="5" fillId="0" borderId="0" xfId="0" applyFont="1" applyFill="1" applyBorder="1" applyAlignment="1">
      <alignment vertical="center" wrapText="1"/>
    </xf>
    <xf numFmtId="0" fontId="0" fillId="0" borderId="0" xfId="0" applyFont="1" applyFill="1" applyBorder="1" applyAlignment="1">
      <alignment vertical="center" wrapText="1"/>
    </xf>
    <xf numFmtId="0" fontId="5" fillId="0" borderId="3"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3" xfId="0" applyFont="1" applyFill="1" applyBorder="1" applyAlignment="1">
      <alignment vertical="center" wrapText="1"/>
    </xf>
    <xf numFmtId="0" fontId="0" fillId="0" borderId="12" xfId="0" applyFont="1" applyFill="1" applyBorder="1" applyAlignment="1">
      <alignment vertical="center" wrapText="1"/>
    </xf>
    <xf numFmtId="0" fontId="0" fillId="0" borderId="13" xfId="0" applyFont="1" applyFill="1" applyBorder="1" applyAlignment="1">
      <alignment vertical="center" wrapText="1"/>
    </xf>
    <xf numFmtId="0" fontId="5" fillId="0" borderId="12" xfId="0" applyFont="1" applyFill="1" applyBorder="1" applyAlignment="1">
      <alignment vertical="center" wrapText="1"/>
    </xf>
    <xf numFmtId="9" fontId="9" fillId="0" borderId="14" xfId="0" applyNumberFormat="1" applyFont="1" applyFill="1" applyBorder="1" applyAlignment="1">
      <alignment horizontal="center"/>
    </xf>
    <xf numFmtId="9" fontId="9" fillId="0" borderId="6" xfId="0" applyNumberFormat="1" applyFont="1" applyFill="1" applyBorder="1" applyAlignment="1">
      <alignment horizontal="center"/>
    </xf>
    <xf numFmtId="0" fontId="5" fillId="0" borderId="0" xfId="0" applyFont="1" applyFill="1" applyBorder="1" applyAlignment="1">
      <alignment shrinkToFit="1"/>
    </xf>
    <xf numFmtId="0" fontId="5" fillId="0" borderId="12" xfId="0" applyFont="1" applyFill="1" applyBorder="1" applyAlignment="1">
      <alignment shrinkToFit="1"/>
    </xf>
    <xf numFmtId="0" fontId="5" fillId="0" borderId="0" xfId="0" applyFont="1" applyFill="1" applyBorder="1" applyAlignment="1">
      <alignment horizontal="center" shrinkToFit="1"/>
    </xf>
    <xf numFmtId="0" fontId="5" fillId="0" borderId="12" xfId="0" applyFont="1" applyFill="1" applyBorder="1" applyAlignment="1">
      <alignment horizontal="center" shrinkToFit="1"/>
    </xf>
    <xf numFmtId="0" fontId="5" fillId="0" borderId="3" xfId="0" applyFont="1" applyFill="1" applyBorder="1" applyAlignment="1">
      <alignment vertical="center" wrapText="1"/>
    </xf>
    <xf numFmtId="0" fontId="5" fillId="0" borderId="2" xfId="0" applyFont="1" applyFill="1" applyBorder="1" applyAlignment="1">
      <alignment vertical="center" wrapText="1"/>
    </xf>
    <xf numFmtId="9" fontId="6" fillId="0" borderId="7" xfId="0" applyNumberFormat="1" applyFont="1" applyFill="1" applyBorder="1" applyAlignment="1">
      <alignment horizontal="center"/>
    </xf>
    <xf numFmtId="0" fontId="5" fillId="0" borderId="5" xfId="0" applyFont="1" applyFill="1" applyBorder="1" applyAlignment="1">
      <alignment horizontal="left" vertical="top" wrapText="1"/>
    </xf>
    <xf numFmtId="0" fontId="5" fillId="0" borderId="15" xfId="0" applyFont="1" applyFill="1" applyBorder="1" applyAlignment="1">
      <alignment vertical="top" wrapText="1" shrinkToFit="1"/>
    </xf>
    <xf numFmtId="0" fontId="5" fillId="0" borderId="14" xfId="0" applyFont="1" applyFill="1" applyBorder="1" applyAlignment="1">
      <alignment vertical="top" wrapText="1" shrinkToFit="1"/>
    </xf>
    <xf numFmtId="0" fontId="5" fillId="0" borderId="6" xfId="0" applyFont="1" applyFill="1" applyBorder="1" applyAlignment="1">
      <alignment vertical="top" wrapText="1" shrinkToFit="1"/>
    </xf>
    <xf numFmtId="0" fontId="0" fillId="0" borderId="0" xfId="0" applyFont="1" applyFill="1" applyBorder="1" applyAlignment="1">
      <alignment vertical="top" wrapText="1" shrinkToFit="1"/>
    </xf>
    <xf numFmtId="0" fontId="0" fillId="0" borderId="12" xfId="0" applyFont="1" applyFill="1" applyBorder="1" applyAlignment="1">
      <alignment vertical="top" wrapText="1" shrinkToFit="1"/>
    </xf>
    <xf numFmtId="0" fontId="0" fillId="0" borderId="11" xfId="0" applyFont="1" applyFill="1" applyBorder="1" applyAlignment="1">
      <alignment vertical="top" wrapText="1" shrinkToFit="1"/>
    </xf>
    <xf numFmtId="0" fontId="0" fillId="0" borderId="7" xfId="0" applyFont="1" applyFill="1" applyBorder="1" applyAlignment="1">
      <alignment vertical="top" wrapText="1" shrinkToFit="1"/>
    </xf>
    <xf numFmtId="0" fontId="0" fillId="0" borderId="10" xfId="0" applyFont="1" applyFill="1" applyBorder="1" applyAlignment="1">
      <alignment vertical="top" wrapText="1" shrinkToFit="1"/>
    </xf>
    <xf numFmtId="9" fontId="6" fillId="0" borderId="0" xfId="0" applyNumberFormat="1" applyFont="1" applyFill="1" applyBorder="1" applyAlignment="1">
      <alignment horizontal="center" wrapText="1"/>
    </xf>
    <xf numFmtId="0" fontId="0" fillId="0" borderId="14" xfId="0" applyFont="1" applyFill="1" applyBorder="1" applyAlignment="1">
      <alignment vertical="top" wrapText="1"/>
    </xf>
    <xf numFmtId="0" fontId="0" fillId="0" borderId="6" xfId="0" applyFont="1" applyFill="1" applyBorder="1" applyAlignment="1">
      <alignment vertical="top" wrapText="1"/>
    </xf>
    <xf numFmtId="0" fontId="0" fillId="0" borderId="15" xfId="0" applyFont="1" applyFill="1" applyBorder="1" applyAlignment="1">
      <alignment vertical="top" wrapText="1"/>
    </xf>
    <xf numFmtId="0" fontId="5" fillId="0" borderId="4" xfId="0" applyFont="1" applyFill="1" applyBorder="1" applyAlignment="1">
      <alignment horizontal="left" vertical="top" wrapText="1"/>
    </xf>
    <xf numFmtId="0" fontId="0" fillId="0" borderId="14" xfId="0" applyFont="1" applyFill="1" applyBorder="1"/>
    <xf numFmtId="0" fontId="0" fillId="0" borderId="6" xfId="0" applyFont="1" applyFill="1" applyBorder="1"/>
    <xf numFmtId="0" fontId="0" fillId="0" borderId="15" xfId="0" applyFont="1" applyFill="1" applyBorder="1"/>
    <xf numFmtId="9" fontId="6" fillId="0" borderId="0" xfId="0" applyNumberFormat="1" applyFont="1" applyFill="1" applyBorder="1" applyAlignment="1">
      <alignment horizontal="left" vertical="center" wrapText="1"/>
    </xf>
    <xf numFmtId="9" fontId="6" fillId="0" borderId="0" xfId="0" applyNumberFormat="1" applyFont="1" applyFill="1" applyBorder="1" applyAlignment="1">
      <alignment vertical="center" wrapText="1"/>
    </xf>
    <xf numFmtId="0" fontId="5" fillId="0" borderId="1" xfId="0" applyFont="1" applyFill="1" applyBorder="1" applyAlignment="1">
      <alignment horizontal="center" vertical="center" textRotation="255"/>
    </xf>
    <xf numFmtId="0" fontId="5" fillId="0" borderId="3" xfId="0" applyFont="1" applyFill="1" applyBorder="1" applyAlignment="1">
      <alignment horizontal="center" vertical="center" textRotation="255"/>
    </xf>
    <xf numFmtId="0" fontId="5" fillId="0" borderId="2" xfId="0" applyFont="1" applyFill="1" applyBorder="1" applyAlignment="1">
      <alignment horizontal="center" vertical="center" textRotation="255"/>
    </xf>
    <xf numFmtId="0" fontId="5" fillId="0" borderId="13" xfId="0" applyFont="1" applyFill="1" applyBorder="1" applyAlignment="1">
      <alignment horizontal="center" vertical="center" textRotation="255"/>
    </xf>
    <xf numFmtId="0" fontId="5" fillId="0" borderId="0" xfId="0" applyFont="1" applyFill="1" applyBorder="1" applyAlignment="1">
      <alignment horizontal="center" vertical="center" textRotation="255"/>
    </xf>
    <xf numFmtId="0" fontId="5" fillId="0" borderId="12" xfId="0" applyFont="1" applyFill="1" applyBorder="1" applyAlignment="1">
      <alignment horizontal="center" vertical="center" textRotation="255"/>
    </xf>
    <xf numFmtId="0" fontId="0" fillId="0" borderId="14" xfId="0" applyFont="1" applyFill="1" applyBorder="1" applyAlignment="1">
      <alignment horizontal="right"/>
    </xf>
    <xf numFmtId="0" fontId="9" fillId="0" borderId="1" xfId="0" applyFont="1" applyFill="1" applyBorder="1" applyAlignment="1">
      <alignment horizontal="left" vertical="top" wrapText="1"/>
    </xf>
    <xf numFmtId="0" fontId="9" fillId="0" borderId="3" xfId="0" applyFont="1" applyFill="1" applyBorder="1" applyAlignment="1">
      <alignment wrapText="1"/>
    </xf>
    <xf numFmtId="0" fontId="9" fillId="0" borderId="2" xfId="0" applyFont="1" applyFill="1" applyBorder="1" applyAlignment="1">
      <alignment wrapText="1"/>
    </xf>
    <xf numFmtId="0" fontId="9" fillId="0" borderId="13" xfId="0" applyFont="1" applyFill="1" applyBorder="1" applyAlignment="1">
      <alignment wrapText="1"/>
    </xf>
    <xf numFmtId="0" fontId="9" fillId="0" borderId="0" xfId="0" applyFont="1" applyFill="1" applyBorder="1" applyAlignment="1">
      <alignment wrapText="1"/>
    </xf>
    <xf numFmtId="0" fontId="9" fillId="0" borderId="12" xfId="0" applyFont="1" applyFill="1" applyBorder="1" applyAlignment="1">
      <alignment wrapText="1"/>
    </xf>
    <xf numFmtId="0" fontId="5" fillId="0" borderId="11" xfId="0" applyFont="1" applyFill="1" applyBorder="1" applyAlignment="1">
      <alignment horizontal="left" vertical="top" shrinkToFit="1"/>
    </xf>
    <xf numFmtId="0" fontId="5" fillId="0" borderId="10" xfId="0" applyFont="1" applyFill="1" applyBorder="1" applyAlignment="1">
      <alignment shrinkToFit="1"/>
    </xf>
    <xf numFmtId="3" fontId="6" fillId="0" borderId="3" xfId="0" applyNumberFormat="1" applyFont="1" applyFill="1" applyBorder="1" applyAlignment="1">
      <alignment horizontal="right"/>
    </xf>
    <xf numFmtId="0" fontId="5" fillId="0" borderId="13" xfId="0" applyFont="1" applyFill="1" applyBorder="1" applyAlignment="1">
      <alignment wrapText="1"/>
    </xf>
    <xf numFmtId="0" fontId="5" fillId="0" borderId="0" xfId="0" applyFont="1" applyFill="1" applyBorder="1" applyAlignment="1">
      <alignment wrapText="1"/>
    </xf>
    <xf numFmtId="0" fontId="5" fillId="0" borderId="12" xfId="0" applyFont="1" applyFill="1" applyBorder="1" applyAlignment="1">
      <alignment wrapText="1"/>
    </xf>
    <xf numFmtId="0" fontId="5" fillId="0" borderId="7" xfId="0" applyFont="1" applyFill="1" applyBorder="1" applyAlignment="1">
      <alignment horizontal="left" vertical="top" shrinkToFit="1"/>
    </xf>
    <xf numFmtId="0" fontId="5" fillId="0" borderId="3" xfId="0" applyFont="1" applyFill="1" applyBorder="1" applyAlignment="1">
      <alignment wrapText="1"/>
    </xf>
    <xf numFmtId="0" fontId="5" fillId="0" borderId="2" xfId="0" applyFont="1" applyFill="1" applyBorder="1" applyAlignment="1">
      <alignment wrapText="1"/>
    </xf>
    <xf numFmtId="0" fontId="5" fillId="0" borderId="13" xfId="0" applyFont="1" applyFill="1" applyBorder="1" applyAlignment="1">
      <alignment horizontal="left" wrapText="1"/>
    </xf>
    <xf numFmtId="0" fontId="0" fillId="0" borderId="0" xfId="0" applyFont="1" applyFill="1" applyBorder="1" applyAlignment="1">
      <alignment horizontal="left" wrapText="1"/>
    </xf>
    <xf numFmtId="0" fontId="0" fillId="0" borderId="12" xfId="0" applyFont="1" applyFill="1" applyBorder="1" applyAlignment="1">
      <alignment horizontal="left" wrapText="1"/>
    </xf>
    <xf numFmtId="0" fontId="0" fillId="0" borderId="9" xfId="0" applyFont="1" applyFill="1" applyBorder="1" applyAlignment="1">
      <alignment horizontal="center" vertical="top" wrapText="1"/>
    </xf>
    <xf numFmtId="0" fontId="0" fillId="0" borderId="9" xfId="0" applyFont="1" applyFill="1" applyBorder="1" applyAlignment="1">
      <alignment wrapText="1"/>
    </xf>
    <xf numFmtId="0" fontId="9" fillId="0" borderId="4" xfId="0" applyFont="1" applyFill="1" applyBorder="1" applyAlignment="1">
      <alignment horizontal="center" vertical="top" wrapText="1" shrinkToFit="1"/>
    </xf>
    <xf numFmtId="0" fontId="9" fillId="0" borderId="9" xfId="0" applyFont="1" applyFill="1" applyBorder="1" applyAlignment="1">
      <alignment horizontal="center" vertical="top" wrapText="1" shrinkToFit="1"/>
    </xf>
    <xf numFmtId="0" fontId="9" fillId="0" borderId="9" xfId="0" applyFont="1" applyFill="1" applyBorder="1" applyAlignment="1">
      <alignment wrapText="1" shrinkToFit="1"/>
    </xf>
    <xf numFmtId="0" fontId="9" fillId="0" borderId="8" xfId="0" applyFont="1" applyFill="1" applyBorder="1" applyAlignment="1">
      <alignment wrapText="1" shrinkToFit="1"/>
    </xf>
    <xf numFmtId="0" fontId="5" fillId="0" borderId="13" xfId="0" applyFont="1" applyFill="1" applyBorder="1" applyAlignment="1">
      <alignment vertical="center" textRotation="255" wrapText="1"/>
    </xf>
    <xf numFmtId="0" fontId="5" fillId="0" borderId="0" xfId="0" applyFont="1" applyFill="1" applyBorder="1" applyAlignment="1">
      <alignment vertical="center" textRotation="255" wrapText="1"/>
    </xf>
    <xf numFmtId="0" fontId="0" fillId="0" borderId="3" xfId="0" applyFont="1" applyFill="1" applyBorder="1" applyAlignment="1"/>
    <xf numFmtId="0" fontId="0" fillId="0" borderId="3" xfId="0" applyFont="1" applyFill="1" applyBorder="1"/>
    <xf numFmtId="0" fontId="0" fillId="0" borderId="2" xfId="0" applyFont="1" applyFill="1" applyBorder="1"/>
    <xf numFmtId="0" fontId="0" fillId="0" borderId="13" xfId="0" applyFont="1" applyFill="1" applyBorder="1" applyAlignment="1"/>
    <xf numFmtId="0" fontId="0" fillId="0" borderId="0" xfId="0" applyFont="1" applyFill="1" applyBorder="1" applyAlignment="1"/>
    <xf numFmtId="0" fontId="0" fillId="0" borderId="0" xfId="0" applyFont="1" applyFill="1" applyBorder="1"/>
    <xf numFmtId="0" fontId="0" fillId="0" borderId="12" xfId="0" applyFont="1" applyFill="1" applyBorder="1"/>
    <xf numFmtId="0" fontId="9" fillId="0" borderId="1" xfId="0" applyFont="1" applyFill="1" applyBorder="1" applyAlignment="1">
      <alignment horizontal="left" vertical="top" wrapText="1" shrinkToFit="1"/>
    </xf>
    <xf numFmtId="0" fontId="9" fillId="0" borderId="13" xfId="0" applyFont="1" applyFill="1" applyBorder="1" applyAlignment="1">
      <alignment horizontal="left" vertical="top" wrapText="1" shrinkToFit="1"/>
    </xf>
    <xf numFmtId="0" fontId="9" fillId="0" borderId="0" xfId="0" applyFont="1" applyFill="1" applyBorder="1" applyAlignment="1">
      <alignment horizontal="left" vertical="top" wrapText="1" shrinkToFit="1"/>
    </xf>
    <xf numFmtId="0" fontId="9" fillId="0" borderId="12" xfId="0" applyFont="1" applyFill="1" applyBorder="1" applyAlignment="1">
      <alignment horizontal="left" vertical="top" wrapText="1" shrinkToFit="1"/>
    </xf>
    <xf numFmtId="0" fontId="9" fillId="0" borderId="3"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12" xfId="0" applyFont="1" applyFill="1" applyBorder="1" applyAlignment="1">
      <alignment horizontal="left" vertical="top" wrapText="1"/>
    </xf>
    <xf numFmtId="0" fontId="0" fillId="0" borderId="8" xfId="0" applyFont="1" applyFill="1" applyBorder="1" applyAlignment="1">
      <alignment horizontal="center" vertical="top" wrapText="1"/>
    </xf>
    <xf numFmtId="0" fontId="0" fillId="0" borderId="8" xfId="0" applyFont="1" applyFill="1" applyBorder="1" applyAlignment="1">
      <alignment wrapText="1"/>
    </xf>
    <xf numFmtId="0" fontId="5" fillId="0" borderId="9" xfId="0" applyFont="1" applyFill="1" applyBorder="1" applyAlignment="1">
      <alignment horizontal="center" vertical="top" textRotation="255"/>
    </xf>
    <xf numFmtId="0" fontId="0" fillId="0" borderId="9" xfId="0" applyFont="1" applyFill="1" applyBorder="1" applyAlignment="1"/>
    <xf numFmtId="9" fontId="6" fillId="0" borderId="10" xfId="0" applyNumberFormat="1" applyFont="1" applyFill="1" applyBorder="1" applyAlignment="1">
      <alignment horizontal="left"/>
    </xf>
    <xf numFmtId="0" fontId="5" fillId="0" borderId="0" xfId="0" applyFont="1" applyFill="1" applyBorder="1" applyAlignment="1">
      <alignment horizontal="center" vertical="top" textRotation="255"/>
    </xf>
    <xf numFmtId="0" fontId="0" fillId="0" borderId="12" xfId="0" applyFont="1" applyFill="1" applyBorder="1" applyAlignment="1"/>
    <xf numFmtId="0" fontId="5" fillId="0" borderId="12" xfId="0" applyFont="1" applyFill="1" applyBorder="1" applyAlignment="1">
      <alignment vertical="center" textRotation="255" wrapText="1"/>
    </xf>
    <xf numFmtId="0" fontId="6" fillId="0" borderId="10" xfId="0" applyFont="1" applyFill="1" applyBorder="1" applyAlignment="1">
      <alignment horizontal="left"/>
    </xf>
    <xf numFmtId="0" fontId="5" fillId="0" borderId="13" xfId="0" applyFont="1" applyFill="1" applyBorder="1" applyAlignment="1">
      <alignment horizontal="center" vertical="top" textRotation="255"/>
    </xf>
    <xf numFmtId="0" fontId="5" fillId="0" borderId="12" xfId="0" applyFont="1" applyFill="1" applyBorder="1" applyAlignment="1">
      <alignment horizontal="center" vertical="top" textRotation="255"/>
    </xf>
    <xf numFmtId="0" fontId="5" fillId="0" borderId="1" xfId="0" applyFont="1" applyFill="1" applyBorder="1" applyAlignment="1">
      <alignment vertical="center" textRotation="255" wrapText="1"/>
    </xf>
    <xf numFmtId="0" fontId="9" fillId="0" borderId="13" xfId="0" applyFont="1" applyFill="1" applyBorder="1" applyAlignment="1">
      <alignment horizontal="center" vertical="top" textRotation="255" wrapText="1"/>
    </xf>
    <xf numFmtId="0" fontId="0" fillId="0" borderId="13" xfId="0" applyFont="1" applyFill="1" applyBorder="1" applyAlignment="1">
      <alignment horizontal="center" vertical="top" textRotation="255" wrapText="1"/>
    </xf>
    <xf numFmtId="0" fontId="0" fillId="0" borderId="11" xfId="0" applyFont="1" applyFill="1" applyBorder="1" applyAlignment="1">
      <alignment horizontal="center" vertical="top" textRotation="255" wrapText="1"/>
    </xf>
    <xf numFmtId="0" fontId="9" fillId="0" borderId="1" xfId="0" applyFont="1" applyFill="1" applyBorder="1" applyAlignment="1">
      <alignment horizontal="center" vertical="top" wrapText="1"/>
    </xf>
    <xf numFmtId="0" fontId="9" fillId="0" borderId="13" xfId="0" applyFont="1" applyFill="1" applyBorder="1" applyAlignment="1">
      <alignment horizontal="center" vertical="top" wrapText="1"/>
    </xf>
    <xf numFmtId="0" fontId="9" fillId="0" borderId="11" xfId="0" applyFont="1" applyFill="1" applyBorder="1" applyAlignment="1">
      <alignment wrapText="1"/>
    </xf>
    <xf numFmtId="0" fontId="9" fillId="0" borderId="11" xfId="0" applyFont="1" applyFill="1" applyBorder="1" applyAlignment="1">
      <alignment horizontal="center" vertical="top" wrapText="1"/>
    </xf>
    <xf numFmtId="0" fontId="9" fillId="0" borderId="12" xfId="0" applyFont="1" applyFill="1" applyBorder="1" applyAlignment="1">
      <alignment horizontal="center" textRotation="255" wrapText="1"/>
    </xf>
    <xf numFmtId="0" fontId="9" fillId="0" borderId="2" xfId="0" applyFont="1" applyFill="1" applyBorder="1" applyAlignment="1">
      <alignment horizontal="center" textRotation="255" wrapText="1"/>
    </xf>
    <xf numFmtId="0" fontId="9" fillId="0" borderId="10" xfId="0" applyFont="1" applyFill="1" applyBorder="1" applyAlignment="1">
      <alignment horizontal="center" textRotation="255" wrapText="1"/>
    </xf>
    <xf numFmtId="0" fontId="5" fillId="0" borderId="1" xfId="0" applyFont="1" applyFill="1" applyBorder="1" applyAlignment="1">
      <alignment vertical="top" textRotation="255" wrapText="1"/>
    </xf>
    <xf numFmtId="0" fontId="0" fillId="0" borderId="2" xfId="0" applyFont="1" applyFill="1" applyBorder="1" applyAlignment="1">
      <alignment vertical="top" textRotation="255" wrapText="1"/>
    </xf>
    <xf numFmtId="0" fontId="0" fillId="0" borderId="13" xfId="0" applyFont="1" applyFill="1" applyBorder="1" applyAlignment="1">
      <alignment vertical="top" textRotation="255" wrapText="1"/>
    </xf>
    <xf numFmtId="0" fontId="0" fillId="0" borderId="12" xfId="0" applyFont="1" applyFill="1" applyBorder="1" applyAlignment="1">
      <alignment vertical="top" textRotation="255" wrapText="1"/>
    </xf>
    <xf numFmtId="0" fontId="0" fillId="0" borderId="11" xfId="0" applyFont="1" applyFill="1" applyBorder="1" applyAlignment="1">
      <alignment vertical="top" textRotation="255" wrapText="1"/>
    </xf>
    <xf numFmtId="0" fontId="0" fillId="0" borderId="10" xfId="0" applyFont="1" applyFill="1" applyBorder="1" applyAlignment="1">
      <alignment vertical="top" textRotation="255" wrapText="1"/>
    </xf>
    <xf numFmtId="0" fontId="5" fillId="0" borderId="6" xfId="0" applyFont="1" applyFill="1" applyBorder="1" applyAlignment="1">
      <alignment shrinkToFit="1"/>
    </xf>
    <xf numFmtId="0" fontId="6" fillId="0" borderId="14" xfId="0" applyFont="1" applyFill="1" applyBorder="1" applyAlignment="1"/>
    <xf numFmtId="0" fontId="0" fillId="0" borderId="14" xfId="0" applyFont="1" applyFill="1" applyBorder="1" applyAlignment="1">
      <alignment wrapText="1"/>
    </xf>
    <xf numFmtId="0" fontId="0" fillId="0" borderId="6" xfId="0" applyFont="1" applyFill="1" applyBorder="1" applyAlignment="1">
      <alignment wrapText="1"/>
    </xf>
    <xf numFmtId="0" fontId="0" fillId="0" borderId="15" xfId="0" applyFont="1" applyFill="1" applyBorder="1" applyAlignment="1">
      <alignment wrapText="1"/>
    </xf>
    <xf numFmtId="0" fontId="5" fillId="0" borderId="14" xfId="0" applyFont="1" applyFill="1" applyBorder="1" applyAlignment="1">
      <alignment horizontal="right" wrapText="1"/>
    </xf>
    <xf numFmtId="3" fontId="5" fillId="0" borderId="14" xfId="0" applyNumberFormat="1" applyFont="1" applyFill="1" applyBorder="1" applyAlignment="1">
      <alignment horizontal="right"/>
    </xf>
    <xf numFmtId="3" fontId="6" fillId="0" borderId="14" xfId="0" applyNumberFormat="1" applyFont="1" applyFill="1" applyBorder="1" applyAlignment="1"/>
    <xf numFmtId="0" fontId="5" fillId="0" borderId="15" xfId="0" applyFont="1" applyFill="1" applyBorder="1" applyAlignment="1">
      <alignment wrapText="1"/>
    </xf>
    <xf numFmtId="0" fontId="5" fillId="0" borderId="15" xfId="0" applyFont="1" applyFill="1" applyBorder="1" applyAlignment="1">
      <alignment horizontal="left" wrapText="1"/>
    </xf>
    <xf numFmtId="0" fontId="5" fillId="0" borderId="14" xfId="0" applyFont="1" applyFill="1" applyBorder="1" applyAlignment="1">
      <alignment horizontal="left" wrapText="1"/>
    </xf>
    <xf numFmtId="0" fontId="11" fillId="0" borderId="1" xfId="0" applyFont="1" applyFill="1" applyBorder="1" applyAlignment="1">
      <alignment vertical="top" wrapText="1"/>
    </xf>
    <xf numFmtId="0" fontId="11" fillId="0" borderId="2" xfId="0" applyFont="1" applyFill="1" applyBorder="1" applyAlignment="1">
      <alignment vertical="top" wrapText="1"/>
    </xf>
    <xf numFmtId="0" fontId="11" fillId="0" borderId="13" xfId="0" applyFont="1" applyFill="1" applyBorder="1" applyAlignment="1">
      <alignment vertical="top" wrapText="1"/>
    </xf>
    <xf numFmtId="0" fontId="11" fillId="0" borderId="12" xfId="0" applyFont="1" applyFill="1" applyBorder="1" applyAlignment="1">
      <alignment vertical="top" wrapText="1"/>
    </xf>
    <xf numFmtId="0" fontId="5" fillId="0" borderId="15" xfId="0" applyFont="1" applyFill="1" applyBorder="1" applyAlignment="1">
      <alignment vertical="center" shrinkToFit="1"/>
    </xf>
    <xf numFmtId="0" fontId="5" fillId="0" borderId="14" xfId="0" applyFont="1" applyFill="1" applyBorder="1" applyAlignment="1">
      <alignment vertical="center" shrinkToFit="1"/>
    </xf>
    <xf numFmtId="0" fontId="5" fillId="0" borderId="1" xfId="0" applyNumberFormat="1" applyFont="1" applyFill="1" applyBorder="1" applyAlignment="1">
      <alignment horizontal="center" vertical="top" textRotation="255" wrapText="1"/>
    </xf>
    <xf numFmtId="0" fontId="5" fillId="0" borderId="2" xfId="0" applyNumberFormat="1" applyFont="1" applyFill="1" applyBorder="1" applyAlignment="1">
      <alignment horizontal="center" vertical="top" textRotation="255" wrapText="1"/>
    </xf>
    <xf numFmtId="0" fontId="5" fillId="0" borderId="13" xfId="0" applyNumberFormat="1" applyFont="1" applyFill="1" applyBorder="1" applyAlignment="1">
      <alignment horizontal="center" vertical="top" textRotation="255" wrapText="1"/>
    </xf>
    <xf numFmtId="0" fontId="5" fillId="0" borderId="12" xfId="0" applyNumberFormat="1" applyFont="1" applyFill="1" applyBorder="1" applyAlignment="1">
      <alignment horizontal="center" vertical="top" textRotation="255" wrapText="1"/>
    </xf>
    <xf numFmtId="0" fontId="5" fillId="0" borderId="11" xfId="0" applyNumberFormat="1" applyFont="1" applyFill="1" applyBorder="1" applyAlignment="1">
      <alignment horizontal="center" vertical="top" textRotation="255" wrapText="1"/>
    </xf>
    <xf numFmtId="0" fontId="5" fillId="0" borderId="10" xfId="0" applyNumberFormat="1" applyFont="1" applyFill="1" applyBorder="1" applyAlignment="1">
      <alignment horizontal="center" vertical="top" textRotation="255" wrapText="1"/>
    </xf>
    <xf numFmtId="0" fontId="5" fillId="0" borderId="1" xfId="0" applyFont="1" applyFill="1" applyBorder="1" applyAlignment="1">
      <alignment horizontal="center" vertical="top" textRotation="255" wrapText="1"/>
    </xf>
    <xf numFmtId="0" fontId="5" fillId="0" borderId="2" xfId="0" applyFont="1" applyFill="1" applyBorder="1" applyAlignment="1">
      <alignment horizontal="center" vertical="top" textRotation="255" wrapText="1"/>
    </xf>
    <xf numFmtId="0" fontId="5" fillId="0" borderId="15" xfId="0" applyFont="1" applyFill="1" applyBorder="1" applyAlignment="1">
      <alignment vertical="center" wrapText="1"/>
    </xf>
    <xf numFmtId="0" fontId="5" fillId="0" borderId="4" xfId="0" applyFont="1" applyFill="1" applyBorder="1" applyAlignment="1">
      <alignment vertical="top" wrapText="1"/>
    </xf>
    <xf numFmtId="0" fontId="5" fillId="0" borderId="9" xfId="0" applyFont="1" applyFill="1" applyBorder="1" applyAlignment="1">
      <alignment vertical="top" wrapText="1"/>
    </xf>
    <xf numFmtId="0" fontId="5" fillId="0" borderId="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10" xfId="0" applyFont="1" applyFill="1" applyBorder="1" applyAlignment="1">
      <alignment horizontal="left" vertical="center" wrapText="1"/>
    </xf>
    <xf numFmtId="9" fontId="5" fillId="0" borderId="14" xfId="0" applyNumberFormat="1" applyFont="1" applyFill="1" applyBorder="1" applyAlignment="1">
      <alignment horizontal="center"/>
    </xf>
    <xf numFmtId="0" fontId="5" fillId="0" borderId="14" xfId="0" applyNumberFormat="1" applyFont="1" applyFill="1" applyBorder="1" applyAlignment="1">
      <alignment horizontal="center"/>
    </xf>
    <xf numFmtId="0" fontId="5" fillId="0" borderId="1" xfId="0" applyNumberFormat="1" applyFont="1" applyFill="1" applyBorder="1" applyAlignment="1">
      <alignment vertical="top" wrapText="1"/>
    </xf>
    <xf numFmtId="0" fontId="5" fillId="0" borderId="3" xfId="0" applyNumberFormat="1" applyFont="1" applyFill="1" applyBorder="1" applyAlignment="1">
      <alignment vertical="top" wrapText="1"/>
    </xf>
    <xf numFmtId="0" fontId="5" fillId="0" borderId="2" xfId="0" applyNumberFormat="1" applyFont="1" applyFill="1" applyBorder="1" applyAlignment="1">
      <alignment vertical="top" wrapText="1"/>
    </xf>
    <xf numFmtId="0" fontId="5" fillId="0" borderId="13" xfId="0" applyNumberFormat="1" applyFont="1" applyFill="1" applyBorder="1" applyAlignment="1">
      <alignment vertical="top" wrapText="1"/>
    </xf>
    <xf numFmtId="0" fontId="5" fillId="0" borderId="0" xfId="0" applyNumberFormat="1" applyFont="1" applyFill="1" applyBorder="1" applyAlignment="1">
      <alignment vertical="top" wrapText="1"/>
    </xf>
    <xf numFmtId="0" fontId="5" fillId="0" borderId="12" xfId="0" applyNumberFormat="1" applyFont="1" applyFill="1" applyBorder="1" applyAlignment="1">
      <alignment vertical="top" wrapText="1"/>
    </xf>
    <xf numFmtId="0" fontId="5" fillId="0" borderId="11" xfId="0" applyNumberFormat="1" applyFont="1" applyFill="1" applyBorder="1" applyAlignment="1">
      <alignment vertical="top" wrapText="1"/>
    </xf>
    <xf numFmtId="0" fontId="5" fillId="0" borderId="7" xfId="0" applyNumberFormat="1" applyFont="1" applyFill="1" applyBorder="1" applyAlignment="1">
      <alignment vertical="top" wrapText="1"/>
    </xf>
    <xf numFmtId="0" fontId="5" fillId="0" borderId="10" xfId="0" applyNumberFormat="1" applyFont="1" applyFill="1" applyBorder="1" applyAlignment="1">
      <alignment vertical="top" wrapText="1"/>
    </xf>
    <xf numFmtId="0" fontId="0" fillId="0" borderId="0" xfId="0" applyFont="1" applyFill="1" applyAlignment="1">
      <alignment vertical="top" wrapText="1"/>
    </xf>
    <xf numFmtId="0" fontId="0" fillId="0" borderId="0" xfId="0" applyFont="1" applyFill="1" applyAlignment="1">
      <alignment wrapText="1"/>
    </xf>
    <xf numFmtId="9" fontId="6" fillId="0" borderId="14" xfId="2" applyNumberFormat="1" applyFont="1" applyFill="1" applyBorder="1" applyAlignment="1">
      <alignment horizontal="right" vertical="center"/>
    </xf>
    <xf numFmtId="9" fontId="6" fillId="0" borderId="7" xfId="2" applyNumberFormat="1" applyFont="1" applyFill="1" applyBorder="1" applyAlignment="1">
      <alignment vertical="center"/>
    </xf>
    <xf numFmtId="0" fontId="11" fillId="0" borderId="15" xfId="2" applyNumberFormat="1" applyFont="1" applyFill="1" applyBorder="1" applyAlignment="1">
      <alignment vertical="center" wrapText="1"/>
    </xf>
    <xf numFmtId="0" fontId="11" fillId="0" borderId="14" xfId="2" applyNumberFormat="1" applyFont="1" applyFill="1" applyBorder="1" applyAlignment="1">
      <alignment vertical="center" wrapText="1"/>
    </xf>
    <xf numFmtId="9" fontId="6" fillId="0" borderId="3" xfId="2" applyNumberFormat="1" applyFont="1" applyFill="1" applyBorder="1" applyAlignment="1">
      <alignment horizontal="right" vertical="center"/>
    </xf>
    <xf numFmtId="9" fontId="6" fillId="0" borderId="13" xfId="2" applyNumberFormat="1" applyFont="1" applyFill="1" applyBorder="1" applyAlignment="1">
      <alignment vertical="center"/>
    </xf>
    <xf numFmtId="9" fontId="6" fillId="0" borderId="0" xfId="2" applyNumberFormat="1" applyFont="1" applyFill="1" applyBorder="1" applyAlignment="1">
      <alignment vertical="center"/>
    </xf>
    <xf numFmtId="0" fontId="6" fillId="0" borderId="14" xfId="0" applyNumberFormat="1" applyFont="1" applyFill="1" applyBorder="1" applyAlignment="1">
      <alignment horizontal="right" vertical="center"/>
    </xf>
    <xf numFmtId="0" fontId="5" fillId="0" borderId="7" xfId="0" applyFont="1" applyFill="1" applyBorder="1" applyAlignment="1">
      <alignment vertical="center" wrapText="1"/>
    </xf>
    <xf numFmtId="0" fontId="5" fillId="0" borderId="10" xfId="0" applyFont="1" applyFill="1" applyBorder="1" applyAlignment="1">
      <alignment vertical="center" wrapText="1"/>
    </xf>
    <xf numFmtId="0" fontId="5" fillId="0" borderId="1" xfId="0" applyFont="1" applyFill="1" applyBorder="1" applyAlignment="1">
      <alignment horizontal="left" vertical="top"/>
    </xf>
    <xf numFmtId="0" fontId="5" fillId="0" borderId="3" xfId="0" applyFont="1" applyFill="1" applyBorder="1" applyAlignment="1">
      <alignment horizontal="left" vertical="top"/>
    </xf>
    <xf numFmtId="0" fontId="5" fillId="0" borderId="2" xfId="0" applyFont="1" applyFill="1" applyBorder="1" applyAlignment="1">
      <alignment horizontal="left" vertical="top"/>
    </xf>
    <xf numFmtId="0" fontId="5" fillId="0" borderId="13" xfId="0" applyFont="1" applyFill="1" applyBorder="1" applyAlignment="1">
      <alignment horizontal="left" vertical="top"/>
    </xf>
    <xf numFmtId="0" fontId="5" fillId="0" borderId="0" xfId="0" applyFont="1" applyFill="1" applyBorder="1" applyAlignment="1">
      <alignment horizontal="left" vertical="top"/>
    </xf>
    <xf numFmtId="0" fontId="5" fillId="0" borderId="12" xfId="0" applyFont="1" applyFill="1" applyBorder="1" applyAlignment="1">
      <alignment horizontal="left" vertical="top"/>
    </xf>
    <xf numFmtId="0" fontId="5" fillId="0" borderId="11" xfId="0" applyFont="1" applyFill="1" applyBorder="1" applyAlignment="1">
      <alignment horizontal="left" vertical="top"/>
    </xf>
    <xf numFmtId="0" fontId="5" fillId="0" borderId="7" xfId="0" applyFont="1" applyFill="1" applyBorder="1" applyAlignment="1">
      <alignment horizontal="left" vertical="top"/>
    </xf>
    <xf numFmtId="0" fontId="5" fillId="0" borderId="10" xfId="0" applyFont="1" applyFill="1" applyBorder="1" applyAlignment="1">
      <alignment horizontal="left" vertical="top"/>
    </xf>
    <xf numFmtId="0" fontId="5" fillId="0" borderId="4" xfId="0" applyNumberFormat="1" applyFont="1" applyFill="1" applyBorder="1" applyAlignment="1">
      <alignment horizontal="center" vertical="top" textRotation="255"/>
    </xf>
    <xf numFmtId="0" fontId="5" fillId="0" borderId="9" xfId="0" applyNumberFormat="1" applyFont="1" applyFill="1" applyBorder="1" applyAlignment="1">
      <alignment horizontal="center" vertical="top" textRotation="255"/>
    </xf>
    <xf numFmtId="0" fontId="6" fillId="0" borderId="7" xfId="0" applyNumberFormat="1" applyFont="1" applyFill="1" applyBorder="1" applyAlignment="1">
      <alignment horizontal="right"/>
    </xf>
    <xf numFmtId="0" fontId="6" fillId="0" borderId="7" xfId="0" applyNumberFormat="1" applyFont="1" applyFill="1" applyBorder="1" applyAlignment="1">
      <alignment horizontal="right" vertical="center"/>
    </xf>
    <xf numFmtId="9" fontId="0" fillId="0" borderId="7" xfId="5" applyFont="1" applyFill="1" applyBorder="1" applyAlignment="1">
      <alignment horizontal="right"/>
    </xf>
    <xf numFmtId="0" fontId="5" fillId="0" borderId="15" xfId="0" applyFont="1" applyFill="1" applyBorder="1" applyAlignment="1">
      <alignment horizontal="left" shrinkToFit="1"/>
    </xf>
    <xf numFmtId="0" fontId="5" fillId="0" borderId="14" xfId="0" applyFont="1" applyFill="1" applyBorder="1" applyAlignment="1">
      <alignment horizontal="left" shrinkToFit="1"/>
    </xf>
  </cellXfs>
  <cellStyles count="80">
    <cellStyle name="20% - アクセント 1 2" xfId="19" xr:uid="{00000000-0005-0000-0000-000000000000}"/>
    <cellStyle name="20% - アクセント 2 2" xfId="20" xr:uid="{00000000-0005-0000-0000-000001000000}"/>
    <cellStyle name="20% - アクセント 3 2" xfId="21" xr:uid="{00000000-0005-0000-0000-000002000000}"/>
    <cellStyle name="20% - アクセント 4 2" xfId="22" xr:uid="{00000000-0005-0000-0000-000003000000}"/>
    <cellStyle name="20% - アクセント 5 2" xfId="23" xr:uid="{00000000-0005-0000-0000-000004000000}"/>
    <cellStyle name="20% - アクセント 6 2" xfId="24" xr:uid="{00000000-0005-0000-0000-000005000000}"/>
    <cellStyle name="40% - アクセント 1 2" xfId="26" xr:uid="{00000000-0005-0000-0000-000006000000}"/>
    <cellStyle name="40% - アクセント 1 3" xfId="25" xr:uid="{00000000-0005-0000-0000-000007000000}"/>
    <cellStyle name="40% - アクセント 2 2" xfId="28" xr:uid="{00000000-0005-0000-0000-000008000000}"/>
    <cellStyle name="40% - アクセント 2 3" xfId="27" xr:uid="{00000000-0005-0000-0000-000009000000}"/>
    <cellStyle name="40% - アクセント 3 2" xfId="30" xr:uid="{00000000-0005-0000-0000-00000A000000}"/>
    <cellStyle name="40% - アクセント 3 3" xfId="29" xr:uid="{00000000-0005-0000-0000-00000B000000}"/>
    <cellStyle name="40% - アクセント 4 2" xfId="32" xr:uid="{00000000-0005-0000-0000-00000C000000}"/>
    <cellStyle name="40% - アクセント 4 3" xfId="31" xr:uid="{00000000-0005-0000-0000-00000D000000}"/>
    <cellStyle name="40% - アクセント 5 2" xfId="34" xr:uid="{00000000-0005-0000-0000-00000E000000}"/>
    <cellStyle name="40% - アクセント 5 3" xfId="33" xr:uid="{00000000-0005-0000-0000-00000F000000}"/>
    <cellStyle name="40% - アクセント 6 2" xfId="36" xr:uid="{00000000-0005-0000-0000-000010000000}"/>
    <cellStyle name="40% - アクセント 6 3" xfId="35" xr:uid="{00000000-0005-0000-0000-000011000000}"/>
    <cellStyle name="60% - アクセント 1 2" xfId="37" xr:uid="{00000000-0005-0000-0000-000012000000}"/>
    <cellStyle name="60% - アクセント 2 2" xfId="38" xr:uid="{00000000-0005-0000-0000-000013000000}"/>
    <cellStyle name="60% - アクセント 3 2" xfId="39" xr:uid="{00000000-0005-0000-0000-000014000000}"/>
    <cellStyle name="60% - アクセント 4 2" xfId="40" xr:uid="{00000000-0005-0000-0000-000015000000}"/>
    <cellStyle name="60% - アクセント 5 2" xfId="41" xr:uid="{00000000-0005-0000-0000-000016000000}"/>
    <cellStyle name="60% - アクセント 6 2" xfId="42" xr:uid="{00000000-0005-0000-0000-000017000000}"/>
    <cellStyle name="アクセント 1 2" xfId="43" xr:uid="{00000000-0005-0000-0000-000018000000}"/>
    <cellStyle name="アクセント 2 2" xfId="44" xr:uid="{00000000-0005-0000-0000-000019000000}"/>
    <cellStyle name="アクセント 3 2" xfId="45" xr:uid="{00000000-0005-0000-0000-00001A000000}"/>
    <cellStyle name="アクセント 4 2" xfId="46" xr:uid="{00000000-0005-0000-0000-00001B000000}"/>
    <cellStyle name="アクセント 5 2" xfId="47" xr:uid="{00000000-0005-0000-0000-00001C000000}"/>
    <cellStyle name="アクセント 6 2" xfId="48" xr:uid="{00000000-0005-0000-0000-00001D000000}"/>
    <cellStyle name="タイトル 2" xfId="49" xr:uid="{00000000-0005-0000-0000-00001E000000}"/>
    <cellStyle name="チェック セル 2" xfId="50" xr:uid="{00000000-0005-0000-0000-00001F000000}"/>
    <cellStyle name="どちらでもない 2" xfId="51" xr:uid="{00000000-0005-0000-0000-000020000000}"/>
    <cellStyle name="パーセント" xfId="5" builtinId="5"/>
    <cellStyle name="パーセント 2" xfId="1" xr:uid="{00000000-0005-0000-0000-000022000000}"/>
    <cellStyle name="メモ 2" xfId="52" xr:uid="{00000000-0005-0000-0000-000023000000}"/>
    <cellStyle name="リンク セル 2" xfId="53" xr:uid="{00000000-0005-0000-0000-000024000000}"/>
    <cellStyle name="悪い 2" xfId="54" xr:uid="{00000000-0005-0000-0000-000025000000}"/>
    <cellStyle name="計算 2" xfId="55" xr:uid="{00000000-0005-0000-0000-000026000000}"/>
    <cellStyle name="警告文 2" xfId="56" xr:uid="{00000000-0005-0000-0000-000027000000}"/>
    <cellStyle name="桁区切り" xfId="3" builtinId="6"/>
    <cellStyle name="桁区切り 2" xfId="57" xr:uid="{00000000-0005-0000-0000-000029000000}"/>
    <cellStyle name="見出し 1 2" xfId="58" xr:uid="{00000000-0005-0000-0000-00002A000000}"/>
    <cellStyle name="見出し 2 2" xfId="60" xr:uid="{00000000-0005-0000-0000-00002B000000}"/>
    <cellStyle name="見出し 2 3" xfId="59" xr:uid="{00000000-0005-0000-0000-00002C000000}"/>
    <cellStyle name="見出し 3 2" xfId="61" xr:uid="{00000000-0005-0000-0000-00002D000000}"/>
    <cellStyle name="見出し 4 2" xfId="62" xr:uid="{00000000-0005-0000-0000-00002E000000}"/>
    <cellStyle name="集計 2" xfId="63" xr:uid="{00000000-0005-0000-0000-00002F000000}"/>
    <cellStyle name="出力 2" xfId="64" xr:uid="{00000000-0005-0000-0000-000030000000}"/>
    <cellStyle name="説明文 2" xfId="65" xr:uid="{00000000-0005-0000-0000-000031000000}"/>
    <cellStyle name="通貨 2" xfId="66" xr:uid="{00000000-0005-0000-0000-000032000000}"/>
    <cellStyle name="通貨 2 2" xfId="67" xr:uid="{00000000-0005-0000-0000-000033000000}"/>
    <cellStyle name="通貨 2 2 2" xfId="68" xr:uid="{00000000-0005-0000-0000-000034000000}"/>
    <cellStyle name="通貨 2 2 2 2" xfId="78" xr:uid="{00000000-0005-0000-0000-000035000000}"/>
    <cellStyle name="通貨 2 2 3" xfId="77" xr:uid="{00000000-0005-0000-0000-000036000000}"/>
    <cellStyle name="通貨 2 3" xfId="69" xr:uid="{00000000-0005-0000-0000-000037000000}"/>
    <cellStyle name="通貨 2 3 2" xfId="79" xr:uid="{00000000-0005-0000-0000-000038000000}"/>
    <cellStyle name="通貨 2 4" xfId="76" xr:uid="{00000000-0005-0000-0000-000039000000}"/>
    <cellStyle name="入力 2" xfId="70" xr:uid="{00000000-0005-0000-0000-00003A000000}"/>
    <cellStyle name="標準" xfId="0" builtinId="0"/>
    <cellStyle name="標準 11" xfId="2" xr:uid="{00000000-0005-0000-0000-00003C000000}"/>
    <cellStyle name="標準 2" xfId="6" xr:uid="{00000000-0005-0000-0000-00003D000000}"/>
    <cellStyle name="標準 20" xfId="71" xr:uid="{00000000-0005-0000-0000-00003E000000}"/>
    <cellStyle name="標準 3" xfId="4" xr:uid="{00000000-0005-0000-0000-00003F000000}"/>
    <cellStyle name="標準 3 2" xfId="8" xr:uid="{00000000-0005-0000-0000-000040000000}"/>
    <cellStyle name="標準 3 2 2" xfId="11" xr:uid="{00000000-0005-0000-0000-000041000000}"/>
    <cellStyle name="標準 3 2 2 2" xfId="17" xr:uid="{00000000-0005-0000-0000-000042000000}"/>
    <cellStyle name="標準 3 2 3" xfId="14" xr:uid="{00000000-0005-0000-0000-000043000000}"/>
    <cellStyle name="標準 3 2 4" xfId="72" xr:uid="{00000000-0005-0000-0000-000044000000}"/>
    <cellStyle name="標準 3 3" xfId="9" xr:uid="{00000000-0005-0000-0000-000045000000}"/>
    <cellStyle name="標準 3 3 2" xfId="12" xr:uid="{00000000-0005-0000-0000-000046000000}"/>
    <cellStyle name="標準 3 3 2 2" xfId="18" xr:uid="{00000000-0005-0000-0000-000047000000}"/>
    <cellStyle name="標準 3 3 3" xfId="15" xr:uid="{00000000-0005-0000-0000-000048000000}"/>
    <cellStyle name="標準 3 4" xfId="10" xr:uid="{00000000-0005-0000-0000-000049000000}"/>
    <cellStyle name="標準 3 4 2" xfId="16" xr:uid="{00000000-0005-0000-0000-00004A000000}"/>
    <cellStyle name="標準 3 5" xfId="13" xr:uid="{00000000-0005-0000-0000-00004B000000}"/>
    <cellStyle name="標準 3 6" xfId="75" xr:uid="{00000000-0005-0000-0000-00004C000000}"/>
    <cellStyle name="標準 3 7" xfId="7" xr:uid="{00000000-0005-0000-0000-00004D000000}"/>
    <cellStyle name="標準 5" xfId="73" xr:uid="{00000000-0005-0000-0000-00004E000000}"/>
    <cellStyle name="良い 2" xfId="74" xr:uid="{00000000-0005-0000-0000-00004F000000}"/>
  </cellStyles>
  <dxfs count="0"/>
  <tableStyles count="0" defaultTableStyle="TableStyleMedium9" defaultPivotStyle="PivotStyleLight16"/>
  <colors>
    <mruColors>
      <color rgb="FFFFFF00"/>
      <color rgb="FFCCFFFF"/>
      <color rgb="FFBFBFBF"/>
      <color rgb="FFD8E2BC"/>
      <color rgb="FFBFFF00"/>
      <color rgb="FFCCE2BC"/>
      <color rgb="FFBF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266700</xdr:colOff>
      <xdr:row>99</xdr:row>
      <xdr:rowOff>152400</xdr:rowOff>
    </xdr:from>
    <xdr:to>
      <xdr:col>21</xdr:col>
      <xdr:colOff>19050</xdr:colOff>
      <xdr:row>124</xdr:row>
      <xdr:rowOff>161925</xdr:rowOff>
    </xdr:to>
    <xdr:sp macro="" textlink="">
      <xdr:nvSpPr>
        <xdr:cNvPr id="2" name="AutoShape 4">
          <a:extLst>
            <a:ext uri="{FF2B5EF4-FFF2-40B4-BE49-F238E27FC236}">
              <a16:creationId xmlns:a16="http://schemas.microsoft.com/office/drawing/2014/main" id="{00000000-0008-0000-0000-000009080000}"/>
            </a:ext>
          </a:extLst>
        </xdr:cNvPr>
        <xdr:cNvSpPr>
          <a:spLocks noChangeArrowheads="1"/>
        </xdr:cNvSpPr>
      </xdr:nvSpPr>
      <xdr:spPr bwMode="auto">
        <a:xfrm>
          <a:off x="266700" y="14782800"/>
          <a:ext cx="5391150" cy="3895725"/>
        </a:xfrm>
        <a:prstGeom prst="roundRect">
          <a:avLst>
            <a:gd name="adj" fmla="val 991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225425</xdr:colOff>
      <xdr:row>0</xdr:row>
      <xdr:rowOff>66675</xdr:rowOff>
    </xdr:from>
    <xdr:to>
      <xdr:col>21</xdr:col>
      <xdr:colOff>152075</xdr:colOff>
      <xdr:row>2</xdr:row>
      <xdr:rowOff>98425</xdr:rowOff>
    </xdr:to>
    <xdr:sp macro="" textlink="">
      <xdr:nvSpPr>
        <xdr:cNvPr id="3" name="Text Box 3">
          <a:extLst>
            <a:ext uri="{FF2B5EF4-FFF2-40B4-BE49-F238E27FC236}">
              <a16:creationId xmlns:a16="http://schemas.microsoft.com/office/drawing/2014/main" id="{326A01E0-8117-472F-9302-A7CBCF2993EB}"/>
            </a:ext>
          </a:extLst>
        </xdr:cNvPr>
        <xdr:cNvSpPr txBox="1">
          <a:spLocks noChangeArrowheads="1"/>
        </xdr:cNvSpPr>
      </xdr:nvSpPr>
      <xdr:spPr bwMode="auto">
        <a:xfrm>
          <a:off x="4216400" y="66675"/>
          <a:ext cx="1584000" cy="3746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2860" rIns="45720"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800" b="1" i="0" u="none" strike="noStrike" kern="0" cap="none" spc="0" normalizeH="0" baseline="0" noProof="0">
              <a:ln>
                <a:noFill/>
              </a:ln>
              <a:solidFill>
                <a:srgbClr val="000000"/>
              </a:solidFill>
              <a:effectLst/>
              <a:uLnTx/>
              <a:uFillTx/>
              <a:latin typeface="ＭＳ Ｐゴシック"/>
              <a:ea typeface="ＭＳ Ｐゴシック"/>
            </a:rPr>
            <a:t>Ⅰ-</a:t>
          </a:r>
          <a:r>
            <a:rPr kumimoji="0" lang="ja-JP" altLang="en-US" sz="1800" b="1" i="0" u="none" strike="noStrike" kern="0" cap="none" spc="0" normalizeH="0" baseline="0" noProof="0">
              <a:ln>
                <a:noFill/>
              </a:ln>
              <a:solidFill>
                <a:srgbClr val="000000"/>
              </a:solidFill>
              <a:effectLst/>
              <a:uLnTx/>
              <a:uFillTx/>
              <a:latin typeface="ＭＳ Ｐゴシック"/>
              <a:ea typeface="ＭＳ Ｐゴシック"/>
            </a:rPr>
            <a:t>資料２③</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190500</xdr:colOff>
      <xdr:row>1</xdr:row>
      <xdr:rowOff>76200</xdr:rowOff>
    </xdr:from>
    <xdr:to>
      <xdr:col>18</xdr:col>
      <xdr:colOff>102980</xdr:colOff>
      <xdr:row>3</xdr:row>
      <xdr:rowOff>105410</xdr:rowOff>
    </xdr:to>
    <xdr:sp macro="" textlink="">
      <xdr:nvSpPr>
        <xdr:cNvPr id="2" name="正方形/長方形 1">
          <a:extLst>
            <a:ext uri="{FF2B5EF4-FFF2-40B4-BE49-F238E27FC236}">
              <a16:creationId xmlns:a16="http://schemas.microsoft.com/office/drawing/2014/main" id="{F95CE3D9-5A7C-4ADD-BD6C-57CE33114C4D}"/>
            </a:ext>
          </a:extLst>
        </xdr:cNvPr>
        <xdr:cNvSpPr/>
      </xdr:nvSpPr>
      <xdr:spPr bwMode="auto">
        <a:xfrm>
          <a:off x="2987040" y="281940"/>
          <a:ext cx="2236580" cy="4406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0"/>
            <a:t>令和８年８月施行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3:AG124"/>
  <sheetViews>
    <sheetView tabSelected="1" view="pageBreakPreview" zoomScaleNormal="100" zoomScaleSheetLayoutView="100" workbookViewId="0"/>
  </sheetViews>
  <sheetFormatPr defaultColWidth="9" defaultRowHeight="13.5" x14ac:dyDescent="0.15"/>
  <cols>
    <col min="1" max="4" width="3.625" style="251" customWidth="1"/>
    <col min="5" max="5" width="2.375" style="251" customWidth="1"/>
    <col min="6" max="6" width="3.625" style="251" customWidth="1"/>
    <col min="7" max="7" width="2.875" style="251" customWidth="1"/>
    <col min="8" max="28" width="3.625" style="251" customWidth="1"/>
    <col min="29" max="16384" width="9" style="251"/>
  </cols>
  <sheetData>
    <row r="3" spans="2:18" s="496" customFormat="1" x14ac:dyDescent="0.15"/>
    <row r="4" spans="2:18" s="496" customFormat="1" ht="13.5" customHeight="1" x14ac:dyDescent="0.15">
      <c r="B4" s="217"/>
      <c r="C4" s="217"/>
      <c r="D4" s="663" t="s">
        <v>6068</v>
      </c>
      <c r="E4" s="664"/>
      <c r="F4" s="664"/>
      <c r="G4" s="664"/>
      <c r="H4" s="664"/>
      <c r="I4" s="664"/>
      <c r="J4" s="664"/>
      <c r="K4" s="664"/>
      <c r="L4" s="664"/>
      <c r="M4" s="664"/>
      <c r="N4" s="664"/>
      <c r="O4" s="664"/>
      <c r="P4" s="664"/>
      <c r="Q4" s="664"/>
      <c r="R4" s="665"/>
    </row>
    <row r="5" spans="2:18" s="496" customFormat="1" ht="13.5" customHeight="1" x14ac:dyDescent="0.15">
      <c r="B5" s="217"/>
      <c r="C5" s="217"/>
      <c r="D5" s="666"/>
      <c r="E5" s="667"/>
      <c r="F5" s="667"/>
      <c r="G5" s="667"/>
      <c r="H5" s="667"/>
      <c r="I5" s="667"/>
      <c r="J5" s="667"/>
      <c r="K5" s="667"/>
      <c r="L5" s="667"/>
      <c r="M5" s="667"/>
      <c r="N5" s="667"/>
      <c r="O5" s="667"/>
      <c r="P5" s="667"/>
      <c r="Q5" s="667"/>
      <c r="R5" s="668"/>
    </row>
    <row r="6" spans="2:18" s="496" customFormat="1" ht="13.5" customHeight="1" x14ac:dyDescent="0.15">
      <c r="B6" s="217"/>
      <c r="C6" s="217"/>
      <c r="D6" s="666"/>
      <c r="E6" s="667"/>
      <c r="F6" s="667"/>
      <c r="G6" s="667"/>
      <c r="H6" s="667"/>
      <c r="I6" s="667"/>
      <c r="J6" s="667"/>
      <c r="K6" s="667"/>
      <c r="L6" s="667"/>
      <c r="M6" s="667"/>
      <c r="N6" s="667"/>
      <c r="O6" s="667"/>
      <c r="P6" s="667"/>
      <c r="Q6" s="667"/>
      <c r="R6" s="668"/>
    </row>
    <row r="7" spans="2:18" s="496" customFormat="1" ht="13.5" customHeight="1" x14ac:dyDescent="0.15">
      <c r="B7" s="217"/>
      <c r="C7" s="217"/>
      <c r="D7" s="666"/>
      <c r="E7" s="667"/>
      <c r="F7" s="667"/>
      <c r="G7" s="667"/>
      <c r="H7" s="667"/>
      <c r="I7" s="667"/>
      <c r="J7" s="667"/>
      <c r="K7" s="667"/>
      <c r="L7" s="667"/>
      <c r="M7" s="667"/>
      <c r="N7" s="667"/>
      <c r="O7" s="667"/>
      <c r="P7" s="667"/>
      <c r="Q7" s="667"/>
      <c r="R7" s="668"/>
    </row>
    <row r="8" spans="2:18" s="496" customFormat="1" x14ac:dyDescent="0.15">
      <c r="D8" s="669"/>
      <c r="E8" s="670"/>
      <c r="F8" s="670"/>
      <c r="G8" s="670"/>
      <c r="H8" s="670"/>
      <c r="I8" s="670"/>
      <c r="J8" s="670"/>
      <c r="K8" s="670"/>
      <c r="L8" s="670"/>
      <c r="M8" s="670"/>
      <c r="N8" s="670"/>
      <c r="O8" s="670"/>
      <c r="P8" s="670"/>
      <c r="Q8" s="670"/>
      <c r="R8" s="671"/>
    </row>
    <row r="9" spans="2:18" s="496" customFormat="1" x14ac:dyDescent="0.15"/>
    <row r="10" spans="2:18" s="496" customFormat="1" x14ac:dyDescent="0.15"/>
    <row r="11" spans="2:18" s="496" customFormat="1" x14ac:dyDescent="0.15">
      <c r="H11" s="672" t="s">
        <v>483</v>
      </c>
      <c r="I11" s="664"/>
      <c r="J11" s="664"/>
      <c r="K11" s="664"/>
      <c r="L11" s="664"/>
      <c r="M11" s="664"/>
      <c r="N11" s="665"/>
    </row>
    <row r="12" spans="2:18" s="496" customFormat="1" x14ac:dyDescent="0.15">
      <c r="H12" s="669"/>
      <c r="I12" s="670"/>
      <c r="J12" s="670"/>
      <c r="K12" s="670"/>
      <c r="L12" s="670"/>
      <c r="M12" s="670"/>
      <c r="N12" s="671"/>
    </row>
    <row r="13" spans="2:18" s="496" customFormat="1" ht="17.25" customHeight="1" x14ac:dyDescent="0.15">
      <c r="G13" s="218"/>
      <c r="H13" s="218"/>
      <c r="I13" s="218" t="s">
        <v>2060</v>
      </c>
      <c r="J13" s="218"/>
      <c r="K13" s="219"/>
    </row>
    <row r="14" spans="2:18" s="496" customFormat="1" ht="14.25" x14ac:dyDescent="0.15">
      <c r="K14" s="219"/>
    </row>
    <row r="16" spans="2:18" ht="13.5" customHeight="1" x14ac:dyDescent="0.15"/>
    <row r="17" spans="2:24" x14ac:dyDescent="0.15">
      <c r="B17" s="33" t="s">
        <v>454</v>
      </c>
      <c r="X17" s="33"/>
    </row>
    <row r="18" spans="2:24" ht="5.25" customHeight="1" x14ac:dyDescent="0.15">
      <c r="B18" s="33"/>
      <c r="X18" s="33"/>
    </row>
    <row r="19" spans="2:24" x14ac:dyDescent="0.15">
      <c r="B19" s="33" t="s">
        <v>2069</v>
      </c>
      <c r="U19" s="251">
        <v>1</v>
      </c>
      <c r="V19" s="24"/>
      <c r="X19" s="33"/>
    </row>
    <row r="20" spans="2:24" ht="5.25" customHeight="1" x14ac:dyDescent="0.15">
      <c r="B20" s="33"/>
      <c r="V20" s="24"/>
      <c r="X20" s="33"/>
    </row>
    <row r="21" spans="2:24" x14ac:dyDescent="0.15">
      <c r="B21" s="33" t="s">
        <v>2070</v>
      </c>
      <c r="U21" s="251">
        <v>2</v>
      </c>
      <c r="V21" s="24"/>
      <c r="X21" s="33"/>
    </row>
    <row r="22" spans="2:24" ht="5.25" customHeight="1" x14ac:dyDescent="0.15">
      <c r="B22" s="33"/>
      <c r="V22" s="24"/>
      <c r="X22" s="33"/>
    </row>
    <row r="23" spans="2:24" x14ac:dyDescent="0.15">
      <c r="B23" s="33" t="s">
        <v>2071</v>
      </c>
      <c r="U23" s="251">
        <v>21</v>
      </c>
      <c r="V23" s="24"/>
      <c r="X23" s="33"/>
    </row>
    <row r="24" spans="2:24" ht="5.25" customHeight="1" x14ac:dyDescent="0.15">
      <c r="B24" s="33"/>
      <c r="V24" s="24"/>
      <c r="X24" s="33"/>
    </row>
    <row r="25" spans="2:24" x14ac:dyDescent="0.15">
      <c r="B25" s="33" t="s">
        <v>2072</v>
      </c>
      <c r="U25" s="251">
        <v>22</v>
      </c>
      <c r="V25" s="24"/>
      <c r="X25" s="33"/>
    </row>
    <row r="26" spans="2:24" ht="5.25" customHeight="1" x14ac:dyDescent="0.15">
      <c r="B26" s="33"/>
      <c r="X26" s="33"/>
    </row>
    <row r="27" spans="2:24" x14ac:dyDescent="0.15">
      <c r="B27" s="33" t="s">
        <v>2073</v>
      </c>
      <c r="U27" s="251">
        <v>23</v>
      </c>
      <c r="V27" s="24"/>
      <c r="X27" s="33"/>
    </row>
    <row r="28" spans="2:24" ht="5.25" customHeight="1" x14ac:dyDescent="0.15">
      <c r="B28" s="33"/>
      <c r="V28" s="24"/>
      <c r="X28" s="33"/>
    </row>
    <row r="29" spans="2:24" x14ac:dyDescent="0.15">
      <c r="B29" s="33" t="s">
        <v>2074</v>
      </c>
      <c r="U29" s="251">
        <v>25</v>
      </c>
      <c r="V29" s="24"/>
      <c r="X29" s="33"/>
    </row>
    <row r="30" spans="2:24" ht="5.25" customHeight="1" x14ac:dyDescent="0.15">
      <c r="B30" s="33"/>
      <c r="V30" s="24"/>
      <c r="X30" s="33"/>
    </row>
    <row r="31" spans="2:24" x14ac:dyDescent="0.15">
      <c r="B31" s="33" t="s">
        <v>2075</v>
      </c>
      <c r="V31" s="24"/>
      <c r="X31" s="33"/>
    </row>
    <row r="32" spans="2:24" ht="5.25" customHeight="1" x14ac:dyDescent="0.15">
      <c r="B32" s="33"/>
      <c r="V32" s="24"/>
      <c r="X32" s="33"/>
    </row>
    <row r="33" spans="2:33" x14ac:dyDescent="0.15">
      <c r="B33" s="33" t="s">
        <v>799</v>
      </c>
      <c r="U33" s="251">
        <v>34</v>
      </c>
      <c r="V33" s="24"/>
      <c r="X33" s="33"/>
    </row>
    <row r="34" spans="2:33" ht="5.25" customHeight="1" x14ac:dyDescent="0.15">
      <c r="B34" s="33"/>
      <c r="V34" s="24"/>
      <c r="X34" s="33"/>
    </row>
    <row r="35" spans="2:33" x14ac:dyDescent="0.15">
      <c r="B35" s="33" t="s">
        <v>800</v>
      </c>
      <c r="U35" s="251">
        <v>47</v>
      </c>
      <c r="V35" s="24"/>
      <c r="X35" s="33"/>
    </row>
    <row r="36" spans="2:33" ht="5.25" customHeight="1" x14ac:dyDescent="0.15">
      <c r="B36" s="33"/>
      <c r="V36" s="24"/>
      <c r="X36" s="33"/>
    </row>
    <row r="37" spans="2:33" x14ac:dyDescent="0.15">
      <c r="B37" s="33" t="s">
        <v>22</v>
      </c>
      <c r="U37" s="251">
        <v>63</v>
      </c>
      <c r="V37" s="24"/>
      <c r="X37" s="33"/>
    </row>
    <row r="38" spans="2:33" ht="5.25" customHeight="1" x14ac:dyDescent="0.15">
      <c r="B38" s="33"/>
      <c r="V38" s="24"/>
      <c r="X38" s="33"/>
    </row>
    <row r="39" spans="2:33" x14ac:dyDescent="0.15">
      <c r="B39" s="673" t="s">
        <v>1779</v>
      </c>
      <c r="C39" s="673"/>
      <c r="D39" s="673"/>
      <c r="E39" s="673"/>
      <c r="F39" s="673"/>
      <c r="G39" s="673"/>
      <c r="H39" s="673"/>
      <c r="I39" s="673"/>
      <c r="J39" s="673"/>
      <c r="K39" s="673"/>
      <c r="L39" s="673"/>
      <c r="M39" s="673"/>
      <c r="N39" s="673"/>
      <c r="O39" s="673"/>
      <c r="P39" s="673"/>
      <c r="Q39" s="673"/>
      <c r="R39" s="673"/>
      <c r="S39" s="673"/>
      <c r="T39" s="673"/>
      <c r="U39" s="251">
        <v>67</v>
      </c>
      <c r="V39" s="24"/>
      <c r="X39" s="673"/>
      <c r="Y39" s="673"/>
      <c r="Z39" s="673"/>
      <c r="AA39" s="673"/>
      <c r="AB39" s="673"/>
      <c r="AC39" s="673"/>
      <c r="AD39" s="673"/>
      <c r="AE39" s="673"/>
      <c r="AF39" s="673"/>
      <c r="AG39" s="673"/>
    </row>
    <row r="40" spans="2:33" ht="5.25" customHeight="1" x14ac:dyDescent="0.15">
      <c r="B40" s="33"/>
      <c r="V40" s="24"/>
      <c r="X40" s="33"/>
    </row>
    <row r="41" spans="2:33" x14ac:dyDescent="0.15">
      <c r="B41" s="33" t="s">
        <v>2076</v>
      </c>
      <c r="U41" s="251">
        <v>81</v>
      </c>
      <c r="V41" s="24"/>
      <c r="X41" s="673"/>
      <c r="Y41" s="673"/>
      <c r="Z41" s="673"/>
      <c r="AA41" s="673"/>
      <c r="AB41" s="673"/>
      <c r="AC41" s="673"/>
      <c r="AD41" s="673"/>
      <c r="AE41" s="673"/>
      <c r="AF41" s="673"/>
      <c r="AG41" s="673"/>
    </row>
    <row r="42" spans="2:33" ht="5.25" customHeight="1" x14ac:dyDescent="0.15">
      <c r="B42" s="33"/>
      <c r="V42" s="24"/>
      <c r="X42" s="33"/>
    </row>
    <row r="43" spans="2:33" x14ac:dyDescent="0.15">
      <c r="B43" s="33" t="s">
        <v>2077</v>
      </c>
      <c r="U43" s="251">
        <v>85</v>
      </c>
      <c r="V43" s="24"/>
      <c r="X43" s="33"/>
    </row>
    <row r="44" spans="2:33" ht="12.6" customHeight="1" x14ac:dyDescent="0.15">
      <c r="V44" s="24"/>
      <c r="X44" s="33"/>
    </row>
    <row r="45" spans="2:33" x14ac:dyDescent="0.15">
      <c r="B45" s="33" t="s">
        <v>835</v>
      </c>
      <c r="V45" s="24"/>
      <c r="X45" s="33"/>
    </row>
    <row r="46" spans="2:33" ht="5.25" customHeight="1" x14ac:dyDescent="0.15">
      <c r="B46" s="33"/>
      <c r="V46" s="24"/>
      <c r="X46" s="33"/>
    </row>
    <row r="47" spans="2:33" x14ac:dyDescent="0.15">
      <c r="B47" s="33" t="s">
        <v>836</v>
      </c>
      <c r="U47" s="251">
        <v>86</v>
      </c>
      <c r="V47" s="24"/>
      <c r="X47" s="33"/>
    </row>
    <row r="48" spans="2:33" ht="12.6" customHeight="1" x14ac:dyDescent="0.15">
      <c r="V48" s="24"/>
      <c r="X48" s="33"/>
    </row>
    <row r="49" spans="2:24" x14ac:dyDescent="0.15">
      <c r="B49" s="33" t="s">
        <v>158</v>
      </c>
      <c r="U49" s="251">
        <v>87</v>
      </c>
      <c r="V49" s="24"/>
      <c r="X49" s="33"/>
    </row>
    <row r="50" spans="2:24" ht="5.0999999999999996" customHeight="1" x14ac:dyDescent="0.15">
      <c r="B50" s="33"/>
      <c r="X50" s="33"/>
    </row>
    <row r="51" spans="2:24" x14ac:dyDescent="0.15">
      <c r="X51" s="33"/>
    </row>
    <row r="52" spans="2:24" ht="5.25" customHeight="1" x14ac:dyDescent="0.15">
      <c r="B52" s="33"/>
      <c r="X52" s="33"/>
    </row>
    <row r="53" spans="2:24" x14ac:dyDescent="0.15">
      <c r="B53" s="261"/>
      <c r="V53" s="24"/>
      <c r="X53" s="33"/>
    </row>
    <row r="54" spans="2:24" ht="5.0999999999999996" customHeight="1" x14ac:dyDescent="0.15">
      <c r="B54" s="33"/>
    </row>
    <row r="55" spans="2:24" x14ac:dyDescent="0.15">
      <c r="B55" s="261"/>
      <c r="V55" s="24"/>
    </row>
    <row r="56" spans="2:24" ht="5.25" customHeight="1" x14ac:dyDescent="0.15">
      <c r="B56" s="33"/>
      <c r="V56" s="24"/>
    </row>
    <row r="57" spans="2:24" x14ac:dyDescent="0.15">
      <c r="B57" s="33"/>
    </row>
    <row r="58" spans="2:24" ht="5.25" customHeight="1" x14ac:dyDescent="0.15">
      <c r="B58" s="33"/>
    </row>
    <row r="59" spans="2:24" x14ac:dyDescent="0.15">
      <c r="B59" s="33"/>
    </row>
    <row r="60" spans="2:24" ht="5.25" customHeight="1" x14ac:dyDescent="0.15">
      <c r="B60" s="33"/>
    </row>
    <row r="61" spans="2:24" x14ac:dyDescent="0.15">
      <c r="B61" s="33"/>
    </row>
    <row r="62" spans="2:24" ht="5.25" customHeight="1" x14ac:dyDescent="0.15">
      <c r="B62" s="33"/>
    </row>
    <row r="63" spans="2:24" x14ac:dyDescent="0.15">
      <c r="B63" s="33"/>
    </row>
    <row r="64" spans="2:24" ht="5.25" customHeight="1" x14ac:dyDescent="0.15">
      <c r="B64" s="33"/>
    </row>
    <row r="65" spans="2:2" x14ac:dyDescent="0.15">
      <c r="B65" s="33"/>
    </row>
    <row r="66" spans="2:2" ht="5.25" customHeight="1" x14ac:dyDescent="0.15">
      <c r="B66" s="33"/>
    </row>
    <row r="67" spans="2:2" x14ac:dyDescent="0.15">
      <c r="B67" s="33"/>
    </row>
    <row r="68" spans="2:2" ht="5.25" customHeight="1" x14ac:dyDescent="0.15">
      <c r="B68" s="33"/>
    </row>
    <row r="70" spans="2:2" x14ac:dyDescent="0.15">
      <c r="B70" s="33"/>
    </row>
    <row r="102" spans="3:22" x14ac:dyDescent="0.15">
      <c r="C102" s="220" t="s">
        <v>837</v>
      </c>
      <c r="D102" s="220"/>
      <c r="E102" s="220"/>
      <c r="F102" s="220"/>
      <c r="G102" s="220"/>
      <c r="H102" s="220"/>
      <c r="I102" s="220"/>
      <c r="J102" s="220"/>
      <c r="K102" s="220"/>
      <c r="L102" s="220"/>
      <c r="M102" s="220"/>
      <c r="N102" s="220"/>
      <c r="O102" s="220"/>
      <c r="P102" s="220"/>
      <c r="Q102" s="220"/>
      <c r="R102" s="220"/>
      <c r="S102" s="33"/>
      <c r="T102" s="33"/>
      <c r="U102" s="33"/>
      <c r="V102" s="33"/>
    </row>
    <row r="103" spans="3:22" ht="10.35" customHeight="1" x14ac:dyDescent="0.15">
      <c r="C103" s="220"/>
      <c r="D103" s="220"/>
      <c r="E103" s="220"/>
      <c r="F103" s="220"/>
      <c r="G103" s="220"/>
      <c r="H103" s="220"/>
      <c r="I103" s="220"/>
      <c r="J103" s="220"/>
      <c r="K103" s="220"/>
      <c r="L103" s="220"/>
      <c r="M103" s="220"/>
      <c r="N103" s="220"/>
      <c r="O103" s="220"/>
      <c r="P103" s="220"/>
      <c r="Q103" s="220"/>
      <c r="R103" s="220"/>
      <c r="S103" s="33"/>
      <c r="T103" s="33"/>
      <c r="U103" s="33"/>
      <c r="V103" s="33"/>
    </row>
    <row r="104" spans="3:22" x14ac:dyDescent="0.15">
      <c r="C104" s="220" t="s">
        <v>838</v>
      </c>
      <c r="D104" s="220"/>
      <c r="E104" s="220"/>
      <c r="F104" s="220"/>
      <c r="G104" s="220"/>
      <c r="H104" s="220"/>
      <c r="I104" s="220"/>
      <c r="J104" s="220"/>
      <c r="K104" s="220"/>
      <c r="L104" s="220"/>
      <c r="M104" s="220"/>
      <c r="N104" s="220"/>
      <c r="O104" s="220"/>
      <c r="P104" s="220"/>
      <c r="Q104" s="220"/>
      <c r="R104" s="220"/>
      <c r="S104" s="33"/>
      <c r="T104" s="33"/>
      <c r="U104" s="33"/>
      <c r="V104" s="33"/>
    </row>
    <row r="105" spans="3:22" ht="9.75" customHeight="1" x14ac:dyDescent="0.15">
      <c r="C105" s="220"/>
      <c r="D105" s="220"/>
      <c r="E105" s="220"/>
      <c r="F105" s="220"/>
      <c r="G105" s="220"/>
      <c r="H105" s="220"/>
      <c r="I105" s="220"/>
      <c r="J105" s="220"/>
      <c r="K105" s="220"/>
      <c r="L105" s="220"/>
      <c r="M105" s="220"/>
      <c r="N105" s="220"/>
      <c r="O105" s="220"/>
      <c r="P105" s="220"/>
      <c r="Q105" s="220"/>
      <c r="R105" s="220"/>
      <c r="S105" s="33"/>
      <c r="T105" s="33"/>
      <c r="U105" s="33"/>
      <c r="V105" s="33"/>
    </row>
    <row r="106" spans="3:22" x14ac:dyDescent="0.15">
      <c r="C106" s="220"/>
      <c r="D106" s="221" t="s">
        <v>25</v>
      </c>
      <c r="E106" s="222"/>
      <c r="F106" s="222"/>
      <c r="G106" s="222"/>
      <c r="H106" s="223" t="s">
        <v>23</v>
      </c>
      <c r="I106" s="222"/>
      <c r="J106" s="222" t="s">
        <v>839</v>
      </c>
      <c r="K106" s="222"/>
      <c r="L106" s="222"/>
      <c r="M106" s="222"/>
      <c r="N106" s="222"/>
      <c r="O106" s="222"/>
      <c r="P106" s="222"/>
      <c r="Q106" s="222"/>
      <c r="R106" s="220"/>
      <c r="S106" s="33"/>
      <c r="T106" s="33"/>
      <c r="U106" s="33"/>
      <c r="V106" s="33"/>
    </row>
    <row r="107" spans="3:22" ht="8.25" customHeight="1" x14ac:dyDescent="0.15">
      <c r="C107" s="220"/>
      <c r="D107" s="222"/>
      <c r="E107" s="222"/>
      <c r="F107" s="222"/>
      <c r="G107" s="222"/>
      <c r="H107" s="223"/>
      <c r="I107" s="222"/>
      <c r="J107" s="222"/>
      <c r="K107" s="222"/>
      <c r="L107" s="222"/>
      <c r="M107" s="222"/>
      <c r="N107" s="222"/>
      <c r="O107" s="222"/>
      <c r="P107" s="222"/>
      <c r="Q107" s="222"/>
      <c r="R107" s="220"/>
      <c r="S107" s="33"/>
      <c r="T107" s="33"/>
      <c r="U107" s="33"/>
      <c r="V107" s="33"/>
    </row>
    <row r="108" spans="3:22" x14ac:dyDescent="0.15">
      <c r="C108" s="220"/>
      <c r="D108" s="221" t="s">
        <v>2061</v>
      </c>
      <c r="E108" s="222"/>
      <c r="F108" s="222"/>
      <c r="G108" s="222"/>
      <c r="H108" s="223" t="s">
        <v>2062</v>
      </c>
      <c r="I108" s="222"/>
      <c r="J108" s="222" t="s">
        <v>573</v>
      </c>
      <c r="K108" s="222"/>
      <c r="L108" s="222"/>
      <c r="M108" s="222"/>
      <c r="N108" s="222"/>
      <c r="O108" s="222"/>
      <c r="P108" s="222"/>
      <c r="Q108" s="222"/>
      <c r="R108" s="220"/>
      <c r="S108" s="33"/>
      <c r="T108" s="33"/>
      <c r="U108" s="33"/>
      <c r="V108" s="33"/>
    </row>
    <row r="109" spans="3:22" ht="8.25" customHeight="1" x14ac:dyDescent="0.15">
      <c r="C109" s="220"/>
      <c r="D109" s="222"/>
      <c r="E109" s="222"/>
      <c r="F109" s="222"/>
      <c r="G109" s="222"/>
      <c r="H109" s="223"/>
      <c r="I109" s="222"/>
      <c r="J109" s="222"/>
      <c r="K109" s="222"/>
      <c r="L109" s="222"/>
      <c r="M109" s="222"/>
      <c r="N109" s="222"/>
      <c r="O109" s="222"/>
      <c r="P109" s="222"/>
      <c r="Q109" s="222"/>
      <c r="R109" s="220"/>
      <c r="S109" s="33"/>
      <c r="T109" s="33"/>
      <c r="U109" s="33"/>
      <c r="V109" s="33"/>
    </row>
    <row r="110" spans="3:22" x14ac:dyDescent="0.15">
      <c r="C110" s="220"/>
      <c r="D110" s="222" t="s">
        <v>24</v>
      </c>
      <c r="E110" s="222"/>
      <c r="F110" s="222"/>
      <c r="G110" s="222"/>
      <c r="H110" s="223" t="s">
        <v>23</v>
      </c>
      <c r="I110" s="222"/>
      <c r="J110" s="222" t="s">
        <v>574</v>
      </c>
      <c r="K110" s="222"/>
      <c r="L110" s="222"/>
      <c r="M110" s="222"/>
      <c r="N110" s="222"/>
      <c r="O110" s="222"/>
      <c r="P110" s="222"/>
      <c r="Q110" s="222"/>
      <c r="R110" s="220"/>
      <c r="S110" s="33"/>
      <c r="T110" s="33"/>
      <c r="U110" s="33"/>
      <c r="V110" s="33"/>
    </row>
    <row r="111" spans="3:22" ht="8.25" customHeight="1" x14ac:dyDescent="0.15">
      <c r="C111" s="220"/>
      <c r="D111" s="222"/>
      <c r="E111" s="222"/>
      <c r="F111" s="222"/>
      <c r="G111" s="222"/>
      <c r="H111" s="223"/>
      <c r="I111" s="222"/>
      <c r="J111" s="222"/>
      <c r="K111" s="222"/>
      <c r="L111" s="222"/>
      <c r="M111" s="222"/>
      <c r="N111" s="222"/>
      <c r="O111" s="222"/>
      <c r="P111" s="222"/>
      <c r="Q111" s="222"/>
      <c r="R111" s="220"/>
      <c r="S111" s="33"/>
      <c r="T111" s="33"/>
      <c r="U111" s="33"/>
      <c r="V111" s="33"/>
    </row>
    <row r="112" spans="3:22" x14ac:dyDescent="0.15">
      <c r="C112" s="220"/>
      <c r="D112" s="222" t="s">
        <v>575</v>
      </c>
      <c r="E112" s="222"/>
      <c r="F112" s="222"/>
      <c r="G112" s="222"/>
      <c r="H112" s="223" t="s">
        <v>23</v>
      </c>
      <c r="I112" s="222"/>
      <c r="J112" s="222" t="s">
        <v>576</v>
      </c>
      <c r="K112" s="222"/>
      <c r="L112" s="222"/>
      <c r="M112" s="222"/>
      <c r="N112" s="222"/>
      <c r="O112" s="222"/>
      <c r="P112" s="222"/>
      <c r="Q112" s="222"/>
      <c r="R112" s="220"/>
      <c r="S112" s="33"/>
      <c r="T112" s="33"/>
      <c r="U112" s="33"/>
      <c r="V112" s="33"/>
    </row>
    <row r="113" spans="1:22" ht="8.25" customHeight="1" x14ac:dyDescent="0.15">
      <c r="C113" s="220"/>
      <c r="D113" s="222"/>
      <c r="E113" s="222"/>
      <c r="F113" s="222"/>
      <c r="G113" s="222"/>
      <c r="H113" s="223"/>
      <c r="I113" s="222"/>
      <c r="J113" s="222"/>
      <c r="K113" s="222"/>
      <c r="L113" s="222"/>
      <c r="M113" s="222"/>
      <c r="N113" s="222"/>
      <c r="O113" s="222"/>
      <c r="P113" s="222"/>
      <c r="Q113" s="222"/>
      <c r="R113" s="220"/>
      <c r="S113" s="33"/>
      <c r="T113" s="33"/>
      <c r="U113" s="33"/>
      <c r="V113" s="33"/>
    </row>
    <row r="114" spans="1:22" x14ac:dyDescent="0.15">
      <c r="C114" s="220"/>
      <c r="D114" s="222" t="s">
        <v>2063</v>
      </c>
      <c r="E114" s="222"/>
      <c r="F114" s="222"/>
      <c r="G114" s="222"/>
      <c r="H114" s="223" t="s">
        <v>23</v>
      </c>
      <c r="I114" s="222"/>
      <c r="J114" s="222" t="s">
        <v>2064</v>
      </c>
      <c r="K114" s="222"/>
      <c r="L114" s="222"/>
      <c r="M114" s="222"/>
      <c r="N114" s="222"/>
      <c r="O114" s="222"/>
      <c r="P114" s="222"/>
      <c r="Q114" s="222"/>
      <c r="R114" s="220"/>
      <c r="S114" s="33"/>
      <c r="T114" s="33"/>
      <c r="U114" s="33"/>
      <c r="V114" s="33"/>
    </row>
    <row r="115" spans="1:22" x14ac:dyDescent="0.15">
      <c r="A115" s="220"/>
      <c r="B115" s="220"/>
      <c r="C115" s="220"/>
      <c r="D115" s="220"/>
      <c r="E115" s="220"/>
      <c r="F115" s="224"/>
      <c r="G115" s="220"/>
      <c r="H115" s="220"/>
      <c r="I115" s="220"/>
      <c r="J115" s="220"/>
      <c r="K115" s="220"/>
      <c r="L115" s="220"/>
      <c r="M115" s="220"/>
      <c r="N115" s="220"/>
      <c r="O115" s="220"/>
      <c r="P115" s="220"/>
      <c r="Q115" s="220"/>
      <c r="R115" s="220"/>
      <c r="S115" s="33"/>
      <c r="T115" s="33"/>
      <c r="U115" s="33"/>
      <c r="V115" s="33"/>
    </row>
    <row r="116" spans="1:22" x14ac:dyDescent="0.15">
      <c r="A116" s="33"/>
      <c r="B116" s="33"/>
      <c r="C116" s="220" t="s">
        <v>1008</v>
      </c>
      <c r="D116" s="33"/>
      <c r="E116" s="33"/>
      <c r="F116" s="33"/>
      <c r="G116" s="33"/>
      <c r="H116" s="33"/>
      <c r="I116" s="33"/>
      <c r="J116" s="33"/>
      <c r="K116" s="33"/>
      <c r="L116" s="33"/>
      <c r="M116" s="33"/>
      <c r="N116" s="33"/>
      <c r="O116" s="33"/>
      <c r="P116" s="33"/>
      <c r="Q116" s="33"/>
      <c r="R116" s="33"/>
      <c r="S116" s="33"/>
      <c r="T116" s="33"/>
      <c r="U116" s="33"/>
      <c r="V116" s="33"/>
    </row>
    <row r="117" spans="1:22" x14ac:dyDescent="0.15">
      <c r="A117" s="33"/>
      <c r="B117" s="33"/>
      <c r="C117" s="220"/>
      <c r="D117" s="220" t="s">
        <v>1236</v>
      </c>
      <c r="E117" s="33"/>
      <c r="F117" s="33"/>
      <c r="G117" s="33"/>
      <c r="H117" s="33"/>
      <c r="I117" s="33"/>
      <c r="J117" s="33"/>
      <c r="K117" s="33"/>
      <c r="L117" s="33"/>
      <c r="M117" s="33"/>
      <c r="N117" s="33"/>
      <c r="O117" s="33"/>
      <c r="P117" s="33"/>
      <c r="Q117" s="33"/>
      <c r="R117" s="33"/>
      <c r="S117" s="33"/>
      <c r="T117" s="33"/>
      <c r="U117" s="33"/>
      <c r="V117" s="33"/>
    </row>
    <row r="118" spans="1:22" x14ac:dyDescent="0.15">
      <c r="A118" s="33"/>
      <c r="B118" s="33"/>
      <c r="D118" s="423" t="s">
        <v>205</v>
      </c>
      <c r="E118" s="41"/>
      <c r="F118" s="41"/>
      <c r="G118" s="41"/>
      <c r="H118" s="148"/>
      <c r="I118" s="225" t="s">
        <v>1227</v>
      </c>
      <c r="J118" s="41"/>
      <c r="K118" s="41"/>
      <c r="L118" s="41"/>
      <c r="M118" s="41"/>
      <c r="N118" s="41"/>
      <c r="O118" s="41"/>
      <c r="P118" s="41"/>
      <c r="Q118" s="41"/>
      <c r="R118" s="148"/>
      <c r="S118" s="33"/>
      <c r="T118" s="33"/>
      <c r="U118" s="33"/>
      <c r="V118" s="33"/>
    </row>
    <row r="119" spans="1:22" x14ac:dyDescent="0.15">
      <c r="A119" s="33"/>
      <c r="B119" s="33"/>
      <c r="C119" s="33"/>
      <c r="D119" s="226" t="s">
        <v>26</v>
      </c>
      <c r="E119" s="227"/>
      <c r="F119" s="227"/>
      <c r="G119" s="227"/>
      <c r="H119" s="228"/>
      <c r="I119" s="226" t="s">
        <v>1228</v>
      </c>
      <c r="J119" s="495"/>
      <c r="K119" s="128"/>
      <c r="L119" s="128"/>
      <c r="M119" s="128"/>
      <c r="N119" s="491"/>
      <c r="O119" s="491"/>
      <c r="P119" s="34"/>
      <c r="Q119" s="34"/>
      <c r="R119" s="67"/>
      <c r="S119" s="33"/>
      <c r="T119" s="33"/>
      <c r="U119" s="33"/>
      <c r="V119" s="33"/>
    </row>
    <row r="120" spans="1:22" x14ac:dyDescent="0.15">
      <c r="D120" s="229"/>
      <c r="E120" s="227"/>
      <c r="F120" s="227"/>
      <c r="G120" s="227"/>
      <c r="H120" s="228"/>
      <c r="I120" s="226" t="s">
        <v>2065</v>
      </c>
      <c r="J120" s="496"/>
      <c r="K120" s="128"/>
      <c r="L120" s="128"/>
      <c r="M120" s="128"/>
      <c r="N120" s="34"/>
      <c r="O120" s="34"/>
      <c r="P120" s="496"/>
      <c r="Q120" s="496"/>
      <c r="R120" s="497"/>
    </row>
    <row r="121" spans="1:22" x14ac:dyDescent="0.15">
      <c r="D121" s="230"/>
      <c r="E121" s="231"/>
      <c r="F121" s="231"/>
      <c r="G121" s="231"/>
      <c r="H121" s="232"/>
      <c r="I121" s="56" t="s">
        <v>2066</v>
      </c>
      <c r="J121" s="492"/>
      <c r="K121" s="233"/>
      <c r="L121" s="233"/>
      <c r="M121" s="233"/>
      <c r="N121" s="46"/>
      <c r="O121" s="46"/>
      <c r="P121" s="492"/>
      <c r="Q121" s="492"/>
      <c r="R121" s="432"/>
    </row>
    <row r="122" spans="1:22" ht="13.5" customHeight="1" x14ac:dyDescent="0.15">
      <c r="C122" s="220"/>
      <c r="D122" s="427" t="s">
        <v>2067</v>
      </c>
      <c r="E122" s="416"/>
      <c r="F122" s="416"/>
      <c r="G122" s="416"/>
      <c r="H122" s="36"/>
      <c r="I122" s="427" t="s">
        <v>1229</v>
      </c>
      <c r="J122" s="493"/>
      <c r="K122" s="493"/>
      <c r="L122" s="493"/>
      <c r="M122" s="493"/>
      <c r="N122" s="493"/>
      <c r="O122" s="493"/>
      <c r="P122" s="493"/>
      <c r="Q122" s="493"/>
      <c r="R122" s="494"/>
    </row>
    <row r="123" spans="1:22" x14ac:dyDescent="0.15">
      <c r="D123" s="39"/>
      <c r="E123" s="417"/>
      <c r="F123" s="417"/>
      <c r="G123" s="417"/>
      <c r="H123" s="420"/>
      <c r="I123" s="39"/>
      <c r="J123" s="492"/>
      <c r="K123" s="492"/>
      <c r="L123" s="492"/>
      <c r="M123" s="492"/>
      <c r="N123" s="492"/>
      <c r="O123" s="492"/>
      <c r="P123" s="492"/>
      <c r="Q123" s="492"/>
      <c r="R123" s="432"/>
    </row>
    <row r="124" spans="1:22" x14ac:dyDescent="0.15">
      <c r="D124" s="24"/>
      <c r="E124" s="24"/>
      <c r="F124" s="24"/>
      <c r="G124" s="24"/>
      <c r="H124" s="24"/>
      <c r="I124" s="24"/>
    </row>
  </sheetData>
  <mergeCells count="5">
    <mergeCell ref="D4:R8"/>
    <mergeCell ref="H11:N12"/>
    <mergeCell ref="X39:AG39"/>
    <mergeCell ref="B39:T39"/>
    <mergeCell ref="X41:AG41"/>
  </mergeCells>
  <phoneticPr fontId="3"/>
  <printOptions horizontalCentered="1"/>
  <pageMargins left="0.78740157480314965" right="0.39370078740157483" top="0.78740157480314965" bottom="0.59055118110236227" header="0.51181102362204722" footer="0.31496062992125984"/>
  <pageSetup paperSize="9" fitToHeight="0" orientation="portrait" useFirstPageNumber="1" r:id="rId1"/>
  <headerFooter alignWithMargins="0"/>
  <rowBreaks count="1" manualBreakCount="1">
    <brk id="71" max="21"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P100"/>
  <sheetViews>
    <sheetView view="pageBreakPreview" zoomScaleNormal="75" zoomScaleSheetLayoutView="100" workbookViewId="0"/>
  </sheetViews>
  <sheetFormatPr defaultColWidth="9" defaultRowHeight="13.5" x14ac:dyDescent="0.15"/>
  <cols>
    <col min="1" max="1" width="4.625" style="251" customWidth="1"/>
    <col min="2" max="2" width="7.5" style="251" customWidth="1"/>
    <col min="3" max="3" width="28.625" style="251" customWidth="1"/>
    <col min="4" max="5" width="2.875" style="251" customWidth="1"/>
    <col min="6" max="6" width="2.625" style="251" customWidth="1"/>
    <col min="7" max="12" width="2.375" style="251" customWidth="1"/>
    <col min="13" max="13" width="2.875" style="251" customWidth="1"/>
    <col min="14" max="16" width="2.375" style="251" customWidth="1"/>
    <col min="17" max="18" width="1.875" style="251" customWidth="1"/>
    <col min="19" max="19" width="2.375" style="251" customWidth="1"/>
    <col min="20" max="20" width="2.875" style="251" customWidth="1"/>
    <col min="21" max="21" width="2.375" style="251" customWidth="1"/>
    <col min="22" max="22" width="1.5" style="251" customWidth="1"/>
    <col min="23" max="34" width="2.375" style="251" customWidth="1"/>
    <col min="35" max="35" width="3.625" style="251" customWidth="1"/>
    <col min="36" max="36" width="2.375" style="251" customWidth="1"/>
    <col min="37" max="37" width="2.125" style="251" customWidth="1"/>
    <col min="38" max="38" width="4" style="33" customWidth="1"/>
    <col min="39" max="39" width="2.375" style="251" customWidth="1"/>
    <col min="40" max="40" width="7.625" style="251" customWidth="1"/>
    <col min="41" max="41" width="7.875" style="251" customWidth="1"/>
    <col min="42" max="42" width="2.875" style="251" customWidth="1"/>
    <col min="43" max="16384" width="9" style="251"/>
  </cols>
  <sheetData>
    <row r="1" spans="1:42" ht="17.25" x14ac:dyDescent="0.2">
      <c r="A1" s="15"/>
      <c r="B1" s="15" t="s">
        <v>3814</v>
      </c>
    </row>
    <row r="3" spans="1:42" ht="17.25" customHeight="1" x14ac:dyDescent="0.15">
      <c r="A3" s="405" t="s">
        <v>582</v>
      </c>
      <c r="B3" s="622"/>
      <c r="C3" s="428" t="s">
        <v>583</v>
      </c>
      <c r="D3" s="145"/>
      <c r="E3" s="633"/>
      <c r="F3" s="633"/>
      <c r="G3" s="633"/>
      <c r="H3" s="633"/>
      <c r="I3" s="633"/>
      <c r="J3" s="633"/>
      <c r="K3" s="633"/>
      <c r="L3" s="633"/>
      <c r="M3" s="633"/>
      <c r="N3" s="633"/>
      <c r="O3" s="633"/>
      <c r="P3" s="633"/>
      <c r="Q3" s="633"/>
      <c r="R3" s="633"/>
      <c r="S3" s="633"/>
      <c r="T3" s="2" t="s">
        <v>584</v>
      </c>
      <c r="U3" s="633"/>
      <c r="V3" s="633"/>
      <c r="W3" s="633"/>
      <c r="X3" s="633"/>
      <c r="Y3" s="633"/>
      <c r="Z3" s="633"/>
      <c r="AA3" s="633"/>
      <c r="AB3" s="633"/>
      <c r="AC3" s="633"/>
      <c r="AD3" s="633"/>
      <c r="AE3" s="633"/>
      <c r="AF3" s="633"/>
      <c r="AG3" s="633"/>
      <c r="AH3" s="633"/>
      <c r="AI3" s="633"/>
      <c r="AJ3" s="633"/>
      <c r="AK3" s="633"/>
      <c r="AL3" s="2"/>
      <c r="AM3" s="633"/>
      <c r="AN3" s="31" t="s">
        <v>28</v>
      </c>
      <c r="AO3" s="31" t="s">
        <v>29</v>
      </c>
      <c r="AP3" s="637"/>
    </row>
    <row r="4" spans="1:42" ht="17.25" customHeight="1" x14ac:dyDescent="0.15">
      <c r="A4" s="406" t="s">
        <v>585</v>
      </c>
      <c r="B4" s="428" t="s">
        <v>586</v>
      </c>
      <c r="C4" s="638"/>
      <c r="D4" s="442"/>
      <c r="E4" s="637"/>
      <c r="F4" s="637"/>
      <c r="G4" s="637"/>
      <c r="H4" s="637"/>
      <c r="I4" s="637"/>
      <c r="J4" s="637"/>
      <c r="K4" s="637"/>
      <c r="L4" s="637"/>
      <c r="M4" s="637"/>
      <c r="N4" s="637"/>
      <c r="O4" s="637"/>
      <c r="P4" s="637"/>
      <c r="Q4" s="637"/>
      <c r="R4" s="637"/>
      <c r="S4" s="637"/>
      <c r="T4" s="637"/>
      <c r="U4" s="637"/>
      <c r="V4" s="637"/>
      <c r="W4" s="637"/>
      <c r="X4" s="637"/>
      <c r="Y4" s="637"/>
      <c r="Z4" s="637"/>
      <c r="AA4" s="637"/>
      <c r="AB4" s="637"/>
      <c r="AC4" s="637"/>
      <c r="AD4" s="637"/>
      <c r="AE4" s="637"/>
      <c r="AF4" s="637"/>
      <c r="AG4" s="637"/>
      <c r="AH4" s="637"/>
      <c r="AI4" s="637"/>
      <c r="AJ4" s="637"/>
      <c r="AK4" s="637"/>
      <c r="AL4" s="34"/>
      <c r="AM4" s="637"/>
      <c r="AN4" s="266" t="s">
        <v>577</v>
      </c>
      <c r="AO4" s="266" t="s">
        <v>578</v>
      </c>
      <c r="AP4" s="637"/>
    </row>
    <row r="5" spans="1:42" ht="17.25" customHeight="1" x14ac:dyDescent="0.15">
      <c r="A5" s="436">
        <v>24</v>
      </c>
      <c r="B5" s="433">
        <v>1611</v>
      </c>
      <c r="C5" s="35" t="s">
        <v>3815</v>
      </c>
      <c r="D5" s="879" t="s">
        <v>472</v>
      </c>
      <c r="E5" s="726" t="s">
        <v>304</v>
      </c>
      <c r="F5" s="825" t="s">
        <v>5817</v>
      </c>
      <c r="G5" s="453" t="s">
        <v>473</v>
      </c>
      <c r="H5" s="447"/>
      <c r="I5" s="447"/>
      <c r="J5" s="447"/>
      <c r="K5" s="447"/>
      <c r="L5" s="447"/>
      <c r="M5" s="452"/>
      <c r="N5" s="453" t="s">
        <v>129</v>
      </c>
      <c r="O5" s="540"/>
      <c r="P5" s="633"/>
      <c r="Q5" s="602"/>
      <c r="R5" s="602"/>
      <c r="S5" s="634"/>
      <c r="T5" s="623"/>
      <c r="U5" s="621"/>
      <c r="V5" s="621"/>
      <c r="W5" s="621"/>
      <c r="X5" s="621"/>
      <c r="Y5" s="621"/>
      <c r="Z5" s="621"/>
      <c r="AA5" s="621"/>
      <c r="AB5" s="621"/>
      <c r="AC5" s="445"/>
      <c r="AD5" s="445"/>
      <c r="AE5" s="445"/>
      <c r="AF5" s="445"/>
      <c r="AG5" s="621"/>
      <c r="AH5" s="621"/>
      <c r="AI5" s="422"/>
      <c r="AJ5" s="422"/>
      <c r="AK5" s="41"/>
      <c r="AL5" s="41"/>
      <c r="AM5" s="38"/>
      <c r="AN5" s="12">
        <f>O6</f>
        <v>442</v>
      </c>
      <c r="AO5" s="7" t="s">
        <v>0</v>
      </c>
    </row>
    <row r="6" spans="1:42" ht="17.25" customHeight="1" x14ac:dyDescent="0.15">
      <c r="A6" s="436">
        <v>24</v>
      </c>
      <c r="B6" s="433">
        <v>1612</v>
      </c>
      <c r="C6" s="35" t="s">
        <v>5809</v>
      </c>
      <c r="D6" s="880"/>
      <c r="E6" s="729"/>
      <c r="F6" s="826"/>
      <c r="G6" s="680" t="s">
        <v>5818</v>
      </c>
      <c r="H6" s="681"/>
      <c r="I6" s="681"/>
      <c r="J6" s="681"/>
      <c r="K6" s="681"/>
      <c r="L6" s="681"/>
      <c r="M6" s="682"/>
      <c r="N6" s="57"/>
      <c r="O6" s="829">
        <v>442</v>
      </c>
      <c r="P6" s="829"/>
      <c r="Q6" s="417" t="s">
        <v>578</v>
      </c>
      <c r="R6" s="417"/>
      <c r="S6" s="171"/>
      <c r="T6" s="691" t="s">
        <v>301</v>
      </c>
      <c r="U6" s="692"/>
      <c r="V6" s="692"/>
      <c r="W6" s="692"/>
      <c r="X6" s="692"/>
      <c r="Y6" s="692"/>
      <c r="Z6" s="692"/>
      <c r="AA6" s="692"/>
      <c r="AB6" s="692"/>
      <c r="AC6" s="692"/>
      <c r="AD6" s="692"/>
      <c r="AE6" s="692"/>
      <c r="AF6" s="692"/>
      <c r="AG6" s="750"/>
      <c r="AH6" s="515" t="s">
        <v>27</v>
      </c>
      <c r="AI6" s="828">
        <v>0.97</v>
      </c>
      <c r="AJ6" s="828"/>
      <c r="AK6" s="41"/>
      <c r="AL6" s="41"/>
      <c r="AM6" s="48"/>
      <c r="AN6" s="12">
        <f>ROUND(O6*AI6,0)</f>
        <v>429</v>
      </c>
      <c r="AO6" s="6"/>
    </row>
    <row r="7" spans="1:42" ht="17.100000000000001" customHeight="1" x14ac:dyDescent="0.15">
      <c r="A7" s="436">
        <v>24</v>
      </c>
      <c r="B7" s="433">
        <v>1613</v>
      </c>
      <c r="C7" s="35" t="s">
        <v>3816</v>
      </c>
      <c r="D7" s="880"/>
      <c r="E7" s="729"/>
      <c r="F7" s="826"/>
      <c r="G7" s="680"/>
      <c r="H7" s="681"/>
      <c r="I7" s="681"/>
      <c r="J7" s="681"/>
      <c r="K7" s="681"/>
      <c r="L7" s="681"/>
      <c r="M7" s="682"/>
      <c r="N7" s="453" t="s">
        <v>130</v>
      </c>
      <c r="O7" s="540"/>
      <c r="P7" s="633"/>
      <c r="Q7" s="602"/>
      <c r="R7" s="602"/>
      <c r="S7" s="634"/>
      <c r="T7" s="623"/>
      <c r="U7" s="621"/>
      <c r="V7" s="621"/>
      <c r="W7" s="621"/>
      <c r="X7" s="621"/>
      <c r="Y7" s="621"/>
      <c r="Z7" s="621"/>
      <c r="AA7" s="621"/>
      <c r="AB7" s="621"/>
      <c r="AC7" s="445"/>
      <c r="AD7" s="445"/>
      <c r="AE7" s="445"/>
      <c r="AF7" s="445"/>
      <c r="AG7" s="621"/>
      <c r="AH7" s="621"/>
      <c r="AI7" s="422"/>
      <c r="AJ7" s="422"/>
      <c r="AK7" s="41"/>
      <c r="AL7" s="41"/>
      <c r="AM7" s="38"/>
      <c r="AN7" s="12">
        <f>O8</f>
        <v>548</v>
      </c>
      <c r="AO7" s="6"/>
    </row>
    <row r="8" spans="1:42" ht="17.25" customHeight="1" x14ac:dyDescent="0.15">
      <c r="A8" s="436">
        <v>24</v>
      </c>
      <c r="B8" s="433">
        <v>1614</v>
      </c>
      <c r="C8" s="35" t="s">
        <v>5810</v>
      </c>
      <c r="D8" s="880"/>
      <c r="E8" s="729"/>
      <c r="F8" s="826"/>
      <c r="G8" s="576" t="s">
        <v>822</v>
      </c>
      <c r="H8" s="426"/>
      <c r="I8" s="426"/>
      <c r="J8" s="426"/>
      <c r="K8" s="426"/>
      <c r="L8" s="426"/>
      <c r="M8" s="58"/>
      <c r="N8" s="57"/>
      <c r="O8" s="829">
        <v>548</v>
      </c>
      <c r="P8" s="829"/>
      <c r="Q8" s="417" t="s">
        <v>578</v>
      </c>
      <c r="R8" s="417"/>
      <c r="S8" s="171"/>
      <c r="T8" s="691" t="s">
        <v>301</v>
      </c>
      <c r="U8" s="692"/>
      <c r="V8" s="692"/>
      <c r="W8" s="692"/>
      <c r="X8" s="692"/>
      <c r="Y8" s="692"/>
      <c r="Z8" s="692"/>
      <c r="AA8" s="692"/>
      <c r="AB8" s="692"/>
      <c r="AC8" s="692"/>
      <c r="AD8" s="692"/>
      <c r="AE8" s="692"/>
      <c r="AF8" s="692"/>
      <c r="AG8" s="750"/>
      <c r="AH8" s="515" t="s">
        <v>27</v>
      </c>
      <c r="AI8" s="828">
        <f>$AI$6</f>
        <v>0.97</v>
      </c>
      <c r="AJ8" s="828"/>
      <c r="AK8" s="483"/>
      <c r="AL8" s="653"/>
      <c r="AM8" s="48"/>
      <c r="AN8" s="12">
        <f>ROUND(O8*AI8,0)</f>
        <v>532</v>
      </c>
      <c r="AO8" s="6"/>
    </row>
    <row r="9" spans="1:42" ht="17.25" customHeight="1" x14ac:dyDescent="0.15">
      <c r="A9" s="436">
        <v>24</v>
      </c>
      <c r="B9" s="433">
        <v>1615</v>
      </c>
      <c r="C9" s="35" t="s">
        <v>3817</v>
      </c>
      <c r="D9" s="880"/>
      <c r="E9" s="729"/>
      <c r="F9" s="826"/>
      <c r="G9" s="453" t="s">
        <v>445</v>
      </c>
      <c r="H9" s="447"/>
      <c r="I9" s="447"/>
      <c r="J9" s="447"/>
      <c r="K9" s="447"/>
      <c r="L9" s="447"/>
      <c r="M9" s="452"/>
      <c r="N9" s="453" t="s">
        <v>129</v>
      </c>
      <c r="O9" s="540"/>
      <c r="P9" s="633"/>
      <c r="Q9" s="602"/>
      <c r="R9" s="602"/>
      <c r="S9" s="634"/>
      <c r="T9" s="623"/>
      <c r="U9" s="621"/>
      <c r="V9" s="621"/>
      <c r="W9" s="621"/>
      <c r="X9" s="621"/>
      <c r="Y9" s="621"/>
      <c r="Z9" s="621"/>
      <c r="AA9" s="621"/>
      <c r="AB9" s="621"/>
      <c r="AC9" s="445"/>
      <c r="AD9" s="445"/>
      <c r="AE9" s="445"/>
      <c r="AF9" s="445"/>
      <c r="AG9" s="621"/>
      <c r="AH9" s="621"/>
      <c r="AI9" s="422"/>
      <c r="AJ9" s="422"/>
      <c r="AK9" s="41"/>
      <c r="AL9" s="41"/>
      <c r="AM9" s="38"/>
      <c r="AN9" s="12">
        <f>O10</f>
        <v>442</v>
      </c>
      <c r="AO9" s="6"/>
    </row>
    <row r="10" spans="1:42" ht="17.25" customHeight="1" x14ac:dyDescent="0.15">
      <c r="A10" s="436">
        <v>24</v>
      </c>
      <c r="B10" s="433">
        <v>1616</v>
      </c>
      <c r="C10" s="35" t="s">
        <v>5811</v>
      </c>
      <c r="D10" s="880"/>
      <c r="E10" s="729"/>
      <c r="F10" s="826"/>
      <c r="G10" s="680" t="s">
        <v>5819</v>
      </c>
      <c r="H10" s="681"/>
      <c r="I10" s="681"/>
      <c r="J10" s="681"/>
      <c r="K10" s="681"/>
      <c r="L10" s="681"/>
      <c r="M10" s="682"/>
      <c r="N10" s="57"/>
      <c r="O10" s="829">
        <v>442</v>
      </c>
      <c r="P10" s="829"/>
      <c r="Q10" s="417" t="s">
        <v>578</v>
      </c>
      <c r="R10" s="417"/>
      <c r="S10" s="171"/>
      <c r="T10" s="691" t="s">
        <v>301</v>
      </c>
      <c r="U10" s="692"/>
      <c r="V10" s="692"/>
      <c r="W10" s="692"/>
      <c r="X10" s="692"/>
      <c r="Y10" s="692"/>
      <c r="Z10" s="692"/>
      <c r="AA10" s="692"/>
      <c r="AB10" s="692"/>
      <c r="AC10" s="692"/>
      <c r="AD10" s="692"/>
      <c r="AE10" s="692"/>
      <c r="AF10" s="692"/>
      <c r="AG10" s="750"/>
      <c r="AH10" s="515" t="s">
        <v>27</v>
      </c>
      <c r="AI10" s="828">
        <f>$AI$6</f>
        <v>0.97</v>
      </c>
      <c r="AJ10" s="828"/>
      <c r="AK10" s="41"/>
      <c r="AL10" s="41"/>
      <c r="AM10" s="48"/>
      <c r="AN10" s="12">
        <f>ROUND(O10*AI10,0)</f>
        <v>429</v>
      </c>
      <c r="AO10" s="6"/>
    </row>
    <row r="11" spans="1:42" ht="17.25" customHeight="1" x14ac:dyDescent="0.15">
      <c r="A11" s="436">
        <v>24</v>
      </c>
      <c r="B11" s="433">
        <v>1617</v>
      </c>
      <c r="C11" s="35" t="s">
        <v>3818</v>
      </c>
      <c r="D11" s="880"/>
      <c r="E11" s="729"/>
      <c r="F11" s="826"/>
      <c r="G11" s="680"/>
      <c r="H11" s="681"/>
      <c r="I11" s="681"/>
      <c r="J11" s="681"/>
      <c r="K11" s="681"/>
      <c r="L11" s="681"/>
      <c r="M11" s="682"/>
      <c r="N11" s="453" t="s">
        <v>130</v>
      </c>
      <c r="O11" s="540"/>
      <c r="P11" s="633"/>
      <c r="Q11" s="602"/>
      <c r="R11" s="602"/>
      <c r="S11" s="634"/>
      <c r="T11" s="623"/>
      <c r="U11" s="621"/>
      <c r="V11" s="621"/>
      <c r="W11" s="621"/>
      <c r="X11" s="621"/>
      <c r="Y11" s="621"/>
      <c r="Z11" s="621"/>
      <c r="AA11" s="621"/>
      <c r="AB11" s="621"/>
      <c r="AC11" s="445"/>
      <c r="AD11" s="445"/>
      <c r="AE11" s="445"/>
      <c r="AF11" s="445"/>
      <c r="AG11" s="621"/>
      <c r="AH11" s="621"/>
      <c r="AI11" s="422"/>
      <c r="AJ11" s="422"/>
      <c r="AK11" s="41"/>
      <c r="AL11" s="41"/>
      <c r="AM11" s="38"/>
      <c r="AN11" s="12">
        <f>O12</f>
        <v>548</v>
      </c>
      <c r="AO11" s="6"/>
    </row>
    <row r="12" spans="1:42" ht="17.25" customHeight="1" x14ac:dyDescent="0.15">
      <c r="A12" s="436">
        <v>24</v>
      </c>
      <c r="B12" s="433">
        <v>1618</v>
      </c>
      <c r="C12" s="35" t="s">
        <v>5812</v>
      </c>
      <c r="D12" s="880"/>
      <c r="E12" s="824"/>
      <c r="F12" s="827"/>
      <c r="G12" s="576" t="s">
        <v>73</v>
      </c>
      <c r="H12" s="426"/>
      <c r="I12" s="426"/>
      <c r="J12" s="426"/>
      <c r="K12" s="426"/>
      <c r="L12" s="426"/>
      <c r="M12" s="58"/>
      <c r="N12" s="57"/>
      <c r="O12" s="829">
        <v>548</v>
      </c>
      <c r="P12" s="829"/>
      <c r="Q12" s="417" t="s">
        <v>578</v>
      </c>
      <c r="R12" s="417"/>
      <c r="S12" s="171"/>
      <c r="T12" s="691" t="s">
        <v>301</v>
      </c>
      <c r="U12" s="692"/>
      <c r="V12" s="692"/>
      <c r="W12" s="692"/>
      <c r="X12" s="692"/>
      <c r="Y12" s="692"/>
      <c r="Z12" s="692"/>
      <c r="AA12" s="692"/>
      <c r="AB12" s="692"/>
      <c r="AC12" s="692"/>
      <c r="AD12" s="692"/>
      <c r="AE12" s="692"/>
      <c r="AF12" s="692"/>
      <c r="AG12" s="750"/>
      <c r="AH12" s="515" t="s">
        <v>27</v>
      </c>
      <c r="AI12" s="828">
        <f>$AI$6</f>
        <v>0.97</v>
      </c>
      <c r="AJ12" s="828"/>
      <c r="AK12" s="483"/>
      <c r="AL12" s="653"/>
      <c r="AM12" s="48"/>
      <c r="AN12" s="12">
        <f>ROUND(O12*AI12,0)</f>
        <v>532</v>
      </c>
      <c r="AO12" s="6"/>
    </row>
    <row r="13" spans="1:42" ht="17.25" customHeight="1" x14ac:dyDescent="0.15">
      <c r="A13" s="436">
        <v>24</v>
      </c>
      <c r="B13" s="433">
        <v>1619</v>
      </c>
      <c r="C13" s="35" t="s">
        <v>3819</v>
      </c>
      <c r="D13" s="880"/>
      <c r="E13" s="726" t="s">
        <v>307</v>
      </c>
      <c r="F13" s="825" t="s">
        <v>5817</v>
      </c>
      <c r="G13" s="453" t="s">
        <v>473</v>
      </c>
      <c r="H13" s="447"/>
      <c r="I13" s="447"/>
      <c r="J13" s="447"/>
      <c r="K13" s="447"/>
      <c r="L13" s="447"/>
      <c r="M13" s="452"/>
      <c r="N13" s="453" t="s">
        <v>129</v>
      </c>
      <c r="O13" s="540"/>
      <c r="P13" s="633"/>
      <c r="Q13" s="602"/>
      <c r="R13" s="602"/>
      <c r="S13" s="634"/>
      <c r="T13" s="623"/>
      <c r="U13" s="621"/>
      <c r="V13" s="621"/>
      <c r="W13" s="621"/>
      <c r="X13" s="621"/>
      <c r="Y13" s="621"/>
      <c r="Z13" s="621"/>
      <c r="AA13" s="621"/>
      <c r="AB13" s="621"/>
      <c r="AC13" s="445"/>
      <c r="AD13" s="445"/>
      <c r="AE13" s="445"/>
      <c r="AF13" s="445"/>
      <c r="AG13" s="621"/>
      <c r="AH13" s="621"/>
      <c r="AI13" s="422"/>
      <c r="AJ13" s="422"/>
      <c r="AK13" s="41"/>
      <c r="AL13" s="41"/>
      <c r="AM13" s="38"/>
      <c r="AN13" s="12">
        <f>O14</f>
        <v>442</v>
      </c>
      <c r="AO13" s="402"/>
    </row>
    <row r="14" spans="1:42" ht="17.25" customHeight="1" x14ac:dyDescent="0.15">
      <c r="A14" s="436">
        <v>24</v>
      </c>
      <c r="B14" s="433">
        <v>1620</v>
      </c>
      <c r="C14" s="35" t="s">
        <v>5813</v>
      </c>
      <c r="D14" s="880"/>
      <c r="E14" s="729"/>
      <c r="F14" s="826"/>
      <c r="G14" s="680" t="s">
        <v>5820</v>
      </c>
      <c r="H14" s="681"/>
      <c r="I14" s="681"/>
      <c r="J14" s="681"/>
      <c r="K14" s="681"/>
      <c r="L14" s="681"/>
      <c r="M14" s="682"/>
      <c r="N14" s="57"/>
      <c r="O14" s="829">
        <v>442</v>
      </c>
      <c r="P14" s="829"/>
      <c r="Q14" s="417" t="s">
        <v>578</v>
      </c>
      <c r="R14" s="417"/>
      <c r="S14" s="171"/>
      <c r="T14" s="691" t="s">
        <v>301</v>
      </c>
      <c r="U14" s="692"/>
      <c r="V14" s="692"/>
      <c r="W14" s="692"/>
      <c r="X14" s="692"/>
      <c r="Y14" s="692"/>
      <c r="Z14" s="692"/>
      <c r="AA14" s="692"/>
      <c r="AB14" s="692"/>
      <c r="AC14" s="692"/>
      <c r="AD14" s="692"/>
      <c r="AE14" s="692"/>
      <c r="AF14" s="692"/>
      <c r="AG14" s="750"/>
      <c r="AH14" s="515" t="s">
        <v>27</v>
      </c>
      <c r="AI14" s="828">
        <f>$AI$6</f>
        <v>0.97</v>
      </c>
      <c r="AJ14" s="828"/>
      <c r="AK14" s="41"/>
      <c r="AL14" s="41"/>
      <c r="AM14" s="48"/>
      <c r="AN14" s="12">
        <f>ROUND(O14*AI14,0)</f>
        <v>429</v>
      </c>
      <c r="AO14" s="6"/>
    </row>
    <row r="15" spans="1:42" ht="17.25" customHeight="1" x14ac:dyDescent="0.15">
      <c r="A15" s="436">
        <v>24</v>
      </c>
      <c r="B15" s="433">
        <v>1621</v>
      </c>
      <c r="C15" s="35" t="s">
        <v>3820</v>
      </c>
      <c r="D15" s="880"/>
      <c r="E15" s="729"/>
      <c r="F15" s="826"/>
      <c r="G15" s="680"/>
      <c r="H15" s="681"/>
      <c r="I15" s="681"/>
      <c r="J15" s="681"/>
      <c r="K15" s="681"/>
      <c r="L15" s="681"/>
      <c r="M15" s="682"/>
      <c r="N15" s="453" t="s">
        <v>130</v>
      </c>
      <c r="O15" s="540"/>
      <c r="P15" s="633"/>
      <c r="Q15" s="602"/>
      <c r="R15" s="602"/>
      <c r="S15" s="634"/>
      <c r="T15" s="623"/>
      <c r="U15" s="621"/>
      <c r="V15" s="621"/>
      <c r="W15" s="621"/>
      <c r="X15" s="621"/>
      <c r="Y15" s="621"/>
      <c r="Z15" s="621"/>
      <c r="AA15" s="621"/>
      <c r="AB15" s="621"/>
      <c r="AC15" s="445"/>
      <c r="AD15" s="445"/>
      <c r="AE15" s="445"/>
      <c r="AF15" s="445"/>
      <c r="AG15" s="621"/>
      <c r="AH15" s="621"/>
      <c r="AI15" s="422"/>
      <c r="AJ15" s="422"/>
      <c r="AK15" s="41"/>
      <c r="AL15" s="41"/>
      <c r="AM15" s="38"/>
      <c r="AN15" s="12">
        <f>O16</f>
        <v>548</v>
      </c>
      <c r="AO15" s="6"/>
    </row>
    <row r="16" spans="1:42" ht="17.25" customHeight="1" x14ac:dyDescent="0.15">
      <c r="A16" s="436">
        <v>24</v>
      </c>
      <c r="B16" s="433">
        <v>1622</v>
      </c>
      <c r="C16" s="35" t="s">
        <v>5814</v>
      </c>
      <c r="D16" s="880"/>
      <c r="E16" s="729"/>
      <c r="F16" s="826"/>
      <c r="G16" s="576" t="s">
        <v>1250</v>
      </c>
      <c r="H16" s="426"/>
      <c r="I16" s="426"/>
      <c r="J16" s="426"/>
      <c r="K16" s="426"/>
      <c r="L16" s="426"/>
      <c r="M16" s="58"/>
      <c r="N16" s="57"/>
      <c r="O16" s="829">
        <v>548</v>
      </c>
      <c r="P16" s="829"/>
      <c r="Q16" s="417" t="s">
        <v>578</v>
      </c>
      <c r="R16" s="417"/>
      <c r="S16" s="171"/>
      <c r="T16" s="691" t="s">
        <v>301</v>
      </c>
      <c r="U16" s="692"/>
      <c r="V16" s="692"/>
      <c r="W16" s="692"/>
      <c r="X16" s="692"/>
      <c r="Y16" s="692"/>
      <c r="Z16" s="692"/>
      <c r="AA16" s="692"/>
      <c r="AB16" s="692"/>
      <c r="AC16" s="692"/>
      <c r="AD16" s="692"/>
      <c r="AE16" s="692"/>
      <c r="AF16" s="692"/>
      <c r="AG16" s="750"/>
      <c r="AH16" s="515" t="s">
        <v>27</v>
      </c>
      <c r="AI16" s="828">
        <f>$AI$6</f>
        <v>0.97</v>
      </c>
      <c r="AJ16" s="828"/>
      <c r="AK16" s="483"/>
      <c r="AL16" s="653"/>
      <c r="AM16" s="48"/>
      <c r="AN16" s="12">
        <f>ROUND(O16*AI16,0)</f>
        <v>532</v>
      </c>
      <c r="AO16" s="6"/>
    </row>
    <row r="17" spans="1:41" ht="17.25" customHeight="1" x14ac:dyDescent="0.15">
      <c r="A17" s="436">
        <v>24</v>
      </c>
      <c r="B17" s="433">
        <v>1623</v>
      </c>
      <c r="C17" s="35" t="s">
        <v>3821</v>
      </c>
      <c r="D17" s="880"/>
      <c r="E17" s="729"/>
      <c r="F17" s="826"/>
      <c r="G17" s="453" t="s">
        <v>445</v>
      </c>
      <c r="H17" s="447"/>
      <c r="I17" s="447"/>
      <c r="J17" s="447"/>
      <c r="K17" s="447"/>
      <c r="L17" s="447"/>
      <c r="M17" s="452"/>
      <c r="N17" s="453" t="s">
        <v>129</v>
      </c>
      <c r="O17" s="540"/>
      <c r="P17" s="633"/>
      <c r="Q17" s="602"/>
      <c r="R17" s="602"/>
      <c r="S17" s="634"/>
      <c r="T17" s="623"/>
      <c r="U17" s="621"/>
      <c r="V17" s="621"/>
      <c r="W17" s="621"/>
      <c r="X17" s="621"/>
      <c r="Y17" s="621"/>
      <c r="Z17" s="621"/>
      <c r="AA17" s="621"/>
      <c r="AB17" s="621"/>
      <c r="AC17" s="445"/>
      <c r="AD17" s="445"/>
      <c r="AE17" s="445"/>
      <c r="AF17" s="445"/>
      <c r="AG17" s="621"/>
      <c r="AH17" s="621"/>
      <c r="AI17" s="422"/>
      <c r="AJ17" s="422"/>
      <c r="AK17" s="41"/>
      <c r="AL17" s="41"/>
      <c r="AM17" s="38"/>
      <c r="AN17" s="12">
        <f>O18</f>
        <v>442</v>
      </c>
      <c r="AO17" s="6"/>
    </row>
    <row r="18" spans="1:41" ht="17.25" customHeight="1" x14ac:dyDescent="0.15">
      <c r="A18" s="62">
        <v>24</v>
      </c>
      <c r="B18" s="433">
        <v>1624</v>
      </c>
      <c r="C18" s="35" t="s">
        <v>5815</v>
      </c>
      <c r="D18" s="880"/>
      <c r="E18" s="729"/>
      <c r="F18" s="826"/>
      <c r="G18" s="680" t="s">
        <v>5821</v>
      </c>
      <c r="H18" s="681"/>
      <c r="I18" s="681"/>
      <c r="J18" s="681"/>
      <c r="K18" s="681"/>
      <c r="L18" s="681"/>
      <c r="M18" s="682"/>
      <c r="N18" s="57"/>
      <c r="O18" s="829">
        <v>442</v>
      </c>
      <c r="P18" s="829"/>
      <c r="Q18" s="417" t="s">
        <v>578</v>
      </c>
      <c r="R18" s="417"/>
      <c r="S18" s="171"/>
      <c r="T18" s="691" t="s">
        <v>301</v>
      </c>
      <c r="U18" s="692"/>
      <c r="V18" s="692"/>
      <c r="W18" s="692"/>
      <c r="X18" s="692"/>
      <c r="Y18" s="692"/>
      <c r="Z18" s="692"/>
      <c r="AA18" s="692"/>
      <c r="AB18" s="692"/>
      <c r="AC18" s="692"/>
      <c r="AD18" s="692"/>
      <c r="AE18" s="692"/>
      <c r="AF18" s="692"/>
      <c r="AG18" s="750"/>
      <c r="AH18" s="515" t="s">
        <v>27</v>
      </c>
      <c r="AI18" s="828">
        <f>$AI$6</f>
        <v>0.97</v>
      </c>
      <c r="AJ18" s="828"/>
      <c r="AK18" s="41"/>
      <c r="AL18" s="41"/>
      <c r="AM18" s="48"/>
      <c r="AN18" s="12">
        <f>ROUND(O18*AI18,0)</f>
        <v>429</v>
      </c>
      <c r="AO18" s="6"/>
    </row>
    <row r="19" spans="1:41" ht="17.25" customHeight="1" x14ac:dyDescent="0.15">
      <c r="A19" s="62">
        <v>24</v>
      </c>
      <c r="B19" s="433">
        <v>1625</v>
      </c>
      <c r="C19" s="35" t="s">
        <v>3822</v>
      </c>
      <c r="D19" s="880"/>
      <c r="E19" s="729"/>
      <c r="F19" s="826"/>
      <c r="G19" s="680"/>
      <c r="H19" s="681"/>
      <c r="I19" s="681"/>
      <c r="J19" s="681"/>
      <c r="K19" s="681"/>
      <c r="L19" s="681"/>
      <c r="M19" s="682"/>
      <c r="N19" s="453" t="s">
        <v>130</v>
      </c>
      <c r="O19" s="540"/>
      <c r="P19" s="633"/>
      <c r="Q19" s="602"/>
      <c r="R19" s="602"/>
      <c r="S19" s="634"/>
      <c r="T19" s="623"/>
      <c r="U19" s="621"/>
      <c r="V19" s="621"/>
      <c r="W19" s="621"/>
      <c r="X19" s="621"/>
      <c r="Y19" s="621"/>
      <c r="Z19" s="621"/>
      <c r="AA19" s="621"/>
      <c r="AB19" s="621"/>
      <c r="AC19" s="445"/>
      <c r="AD19" s="445"/>
      <c r="AE19" s="445"/>
      <c r="AF19" s="445"/>
      <c r="AG19" s="621"/>
      <c r="AH19" s="621"/>
      <c r="AI19" s="422"/>
      <c r="AJ19" s="422"/>
      <c r="AK19" s="41"/>
      <c r="AL19" s="41"/>
      <c r="AM19" s="38"/>
      <c r="AN19" s="12">
        <f>O20</f>
        <v>548</v>
      </c>
      <c r="AO19" s="6"/>
    </row>
    <row r="20" spans="1:41" ht="17.25" customHeight="1" x14ac:dyDescent="0.15">
      <c r="A20" s="62">
        <v>24</v>
      </c>
      <c r="B20" s="433">
        <v>1626</v>
      </c>
      <c r="C20" s="35" t="s">
        <v>5816</v>
      </c>
      <c r="D20" s="881"/>
      <c r="E20" s="824"/>
      <c r="F20" s="827"/>
      <c r="G20" s="576" t="s">
        <v>73</v>
      </c>
      <c r="H20" s="426"/>
      <c r="I20" s="426"/>
      <c r="J20" s="426"/>
      <c r="K20" s="426"/>
      <c r="L20" s="426"/>
      <c r="M20" s="58"/>
      <c r="N20" s="57"/>
      <c r="O20" s="829">
        <v>548</v>
      </c>
      <c r="P20" s="829"/>
      <c r="Q20" s="417" t="s">
        <v>578</v>
      </c>
      <c r="R20" s="417"/>
      <c r="S20" s="171"/>
      <c r="T20" s="140" t="s">
        <v>301</v>
      </c>
      <c r="U20" s="445"/>
      <c r="V20" s="445"/>
      <c r="W20" s="445"/>
      <c r="X20" s="422"/>
      <c r="Y20" s="445"/>
      <c r="Z20" s="445"/>
      <c r="AA20" s="445"/>
      <c r="AB20" s="445"/>
      <c r="AC20" s="653"/>
      <c r="AD20" s="653"/>
      <c r="AE20" s="445"/>
      <c r="AF20" s="422"/>
      <c r="AG20" s="422"/>
      <c r="AH20" s="515" t="s">
        <v>27</v>
      </c>
      <c r="AI20" s="828">
        <f>$AI$6</f>
        <v>0.97</v>
      </c>
      <c r="AJ20" s="828"/>
      <c r="AK20" s="41"/>
      <c r="AL20" s="41"/>
      <c r="AM20" s="48"/>
      <c r="AN20" s="12">
        <f>ROUND(O20*AI20,0)</f>
        <v>532</v>
      </c>
      <c r="AO20" s="6"/>
    </row>
    <row r="21" spans="1:41" ht="17.100000000000001" customHeight="1" x14ac:dyDescent="0.15">
      <c r="A21" s="436">
        <v>24</v>
      </c>
      <c r="B21" s="433">
        <v>1627</v>
      </c>
      <c r="C21" s="35" t="s">
        <v>3823</v>
      </c>
      <c r="D21" s="879" t="s">
        <v>142</v>
      </c>
      <c r="E21" s="726" t="s">
        <v>5832</v>
      </c>
      <c r="F21" s="825" t="s">
        <v>5831</v>
      </c>
      <c r="G21" s="453" t="s">
        <v>473</v>
      </c>
      <c r="H21" s="447"/>
      <c r="I21" s="447"/>
      <c r="J21" s="447"/>
      <c r="K21" s="447"/>
      <c r="L21" s="447"/>
      <c r="M21" s="452"/>
      <c r="N21" s="453" t="s">
        <v>129</v>
      </c>
      <c r="O21" s="540"/>
      <c r="P21" s="633"/>
      <c r="Q21" s="602"/>
      <c r="R21" s="602"/>
      <c r="S21" s="634"/>
      <c r="AC21" s="439"/>
      <c r="AD21" s="439"/>
      <c r="AE21" s="439"/>
      <c r="AF21" s="439"/>
      <c r="AI21" s="417"/>
      <c r="AJ21" s="422"/>
      <c r="AK21" s="41"/>
      <c r="AL21" s="41"/>
      <c r="AM21" s="422"/>
      <c r="AN21" s="12">
        <f>O22</f>
        <v>503</v>
      </c>
      <c r="AO21" s="402"/>
    </row>
    <row r="22" spans="1:41" ht="17.25" customHeight="1" x14ac:dyDescent="0.15">
      <c r="A22" s="436">
        <v>24</v>
      </c>
      <c r="B22" s="433">
        <v>1628</v>
      </c>
      <c r="C22" s="35" t="s">
        <v>5822</v>
      </c>
      <c r="D22" s="880"/>
      <c r="E22" s="729"/>
      <c r="F22" s="826"/>
      <c r="G22" s="680" t="s">
        <v>5833</v>
      </c>
      <c r="H22" s="681"/>
      <c r="I22" s="681"/>
      <c r="J22" s="681"/>
      <c r="K22" s="681"/>
      <c r="L22" s="681"/>
      <c r="M22" s="682"/>
      <c r="N22" s="57"/>
      <c r="O22" s="829">
        <v>503</v>
      </c>
      <c r="P22" s="829"/>
      <c r="Q22" s="417" t="s">
        <v>578</v>
      </c>
      <c r="R22" s="417"/>
      <c r="S22" s="171"/>
      <c r="T22" s="692" t="s">
        <v>301</v>
      </c>
      <c r="U22" s="692"/>
      <c r="V22" s="692"/>
      <c r="W22" s="692"/>
      <c r="X22" s="692"/>
      <c r="Y22" s="692"/>
      <c r="Z22" s="692"/>
      <c r="AA22" s="692"/>
      <c r="AB22" s="692"/>
      <c r="AC22" s="692"/>
      <c r="AD22" s="692"/>
      <c r="AE22" s="692"/>
      <c r="AF22" s="692"/>
      <c r="AG22" s="750"/>
      <c r="AH22" s="515" t="s">
        <v>27</v>
      </c>
      <c r="AI22" s="828">
        <f>$AI$6</f>
        <v>0.97</v>
      </c>
      <c r="AJ22" s="828"/>
      <c r="AK22" s="41"/>
      <c r="AL22" s="41"/>
      <c r="AM22" s="41"/>
      <c r="AN22" s="12">
        <f>ROUND(O22*AI22,0)</f>
        <v>488</v>
      </c>
      <c r="AO22" s="6"/>
    </row>
    <row r="23" spans="1:41" ht="17.25" customHeight="1" x14ac:dyDescent="0.15">
      <c r="A23" s="436">
        <v>24</v>
      </c>
      <c r="B23" s="433">
        <v>1629</v>
      </c>
      <c r="C23" s="35" t="s">
        <v>3824</v>
      </c>
      <c r="D23" s="880"/>
      <c r="E23" s="729"/>
      <c r="F23" s="826"/>
      <c r="G23" s="680"/>
      <c r="H23" s="681"/>
      <c r="I23" s="681"/>
      <c r="J23" s="681"/>
      <c r="K23" s="681"/>
      <c r="L23" s="681"/>
      <c r="M23" s="682"/>
      <c r="N23" s="453" t="s">
        <v>130</v>
      </c>
      <c r="O23" s="540"/>
      <c r="P23" s="633"/>
      <c r="Q23" s="602"/>
      <c r="R23" s="602"/>
      <c r="S23" s="634"/>
      <c r="AC23" s="439"/>
      <c r="AD23" s="439"/>
      <c r="AE23" s="439"/>
      <c r="AF23" s="439"/>
      <c r="AI23" s="417"/>
      <c r="AJ23" s="422"/>
      <c r="AK23" s="41"/>
      <c r="AL23" s="41"/>
      <c r="AM23" s="422"/>
      <c r="AN23" s="12">
        <f>O24</f>
        <v>623</v>
      </c>
      <c r="AO23" s="6"/>
    </row>
    <row r="24" spans="1:41" ht="17.25" customHeight="1" x14ac:dyDescent="0.15">
      <c r="A24" s="436">
        <v>24</v>
      </c>
      <c r="B24" s="433">
        <v>1630</v>
      </c>
      <c r="C24" s="35" t="s">
        <v>5823</v>
      </c>
      <c r="D24" s="880"/>
      <c r="E24" s="729"/>
      <c r="F24" s="826"/>
      <c r="G24" s="576" t="s">
        <v>875</v>
      </c>
      <c r="H24" s="426"/>
      <c r="I24" s="426"/>
      <c r="J24" s="426"/>
      <c r="K24" s="426"/>
      <c r="L24" s="426"/>
      <c r="M24" s="58"/>
      <c r="N24" s="57"/>
      <c r="O24" s="829">
        <v>623</v>
      </c>
      <c r="P24" s="829"/>
      <c r="Q24" s="417" t="s">
        <v>578</v>
      </c>
      <c r="R24" s="417"/>
      <c r="S24" s="171"/>
      <c r="T24" s="692" t="s">
        <v>301</v>
      </c>
      <c r="U24" s="692"/>
      <c r="V24" s="692"/>
      <c r="W24" s="692"/>
      <c r="X24" s="692"/>
      <c r="Y24" s="692"/>
      <c r="Z24" s="692"/>
      <c r="AA24" s="692"/>
      <c r="AB24" s="692"/>
      <c r="AC24" s="692"/>
      <c r="AD24" s="692"/>
      <c r="AE24" s="692"/>
      <c r="AF24" s="692"/>
      <c r="AG24" s="750"/>
      <c r="AH24" s="515" t="s">
        <v>27</v>
      </c>
      <c r="AI24" s="828">
        <f>$AI$6</f>
        <v>0.97</v>
      </c>
      <c r="AJ24" s="828"/>
      <c r="AK24" s="41"/>
      <c r="AL24" s="41"/>
      <c r="AM24" s="41"/>
      <c r="AN24" s="12">
        <f>ROUND(O24*AI24,0)</f>
        <v>604</v>
      </c>
      <c r="AO24" s="6"/>
    </row>
    <row r="25" spans="1:41" ht="17.25" customHeight="1" x14ac:dyDescent="0.15">
      <c r="A25" s="436">
        <v>24</v>
      </c>
      <c r="B25" s="433">
        <v>1631</v>
      </c>
      <c r="C25" s="35" t="s">
        <v>3825</v>
      </c>
      <c r="D25" s="880"/>
      <c r="E25" s="729"/>
      <c r="F25" s="826"/>
      <c r="G25" s="453" t="s">
        <v>445</v>
      </c>
      <c r="H25" s="447"/>
      <c r="I25" s="447"/>
      <c r="J25" s="447"/>
      <c r="K25" s="447"/>
      <c r="L25" s="447"/>
      <c r="M25" s="452"/>
      <c r="N25" s="453" t="s">
        <v>129</v>
      </c>
      <c r="O25" s="540"/>
      <c r="P25" s="633"/>
      <c r="Q25" s="602"/>
      <c r="R25" s="602"/>
      <c r="S25" s="634"/>
      <c r="AC25" s="439"/>
      <c r="AD25" s="439"/>
      <c r="AE25" s="439"/>
      <c r="AF25" s="439"/>
      <c r="AI25" s="417"/>
      <c r="AJ25" s="422"/>
      <c r="AK25" s="41"/>
      <c r="AL25" s="41"/>
      <c r="AM25" s="422"/>
      <c r="AN25" s="12">
        <f>O26</f>
        <v>503</v>
      </c>
      <c r="AO25" s="6"/>
    </row>
    <row r="26" spans="1:41" ht="17.25" customHeight="1" x14ac:dyDescent="0.15">
      <c r="A26" s="436">
        <v>24</v>
      </c>
      <c r="B26" s="433">
        <v>1632</v>
      </c>
      <c r="C26" s="35" t="s">
        <v>5824</v>
      </c>
      <c r="D26" s="880"/>
      <c r="E26" s="729"/>
      <c r="F26" s="826"/>
      <c r="G26" s="680" t="s">
        <v>5834</v>
      </c>
      <c r="H26" s="681"/>
      <c r="I26" s="681"/>
      <c r="J26" s="681"/>
      <c r="K26" s="681"/>
      <c r="L26" s="681"/>
      <c r="M26" s="682"/>
      <c r="N26" s="57"/>
      <c r="O26" s="829">
        <v>503</v>
      </c>
      <c r="P26" s="829"/>
      <c r="Q26" s="417" t="s">
        <v>578</v>
      </c>
      <c r="R26" s="417"/>
      <c r="S26" s="171"/>
      <c r="T26" s="692" t="s">
        <v>301</v>
      </c>
      <c r="U26" s="692"/>
      <c r="V26" s="692"/>
      <c r="W26" s="692"/>
      <c r="X26" s="692"/>
      <c r="Y26" s="692"/>
      <c r="Z26" s="692"/>
      <c r="AA26" s="692"/>
      <c r="AB26" s="692"/>
      <c r="AC26" s="692"/>
      <c r="AD26" s="692"/>
      <c r="AE26" s="692"/>
      <c r="AF26" s="692"/>
      <c r="AG26" s="750"/>
      <c r="AH26" s="515" t="s">
        <v>27</v>
      </c>
      <c r="AI26" s="828">
        <f>$AI$6</f>
        <v>0.97</v>
      </c>
      <c r="AJ26" s="828"/>
      <c r="AK26" s="41"/>
      <c r="AL26" s="41"/>
      <c r="AM26" s="41"/>
      <c r="AN26" s="12">
        <f>ROUND(O26*AI26,0)</f>
        <v>488</v>
      </c>
      <c r="AO26" s="6"/>
    </row>
    <row r="27" spans="1:41" ht="17.25" customHeight="1" x14ac:dyDescent="0.15">
      <c r="A27" s="436">
        <v>24</v>
      </c>
      <c r="B27" s="433">
        <v>1633</v>
      </c>
      <c r="C27" s="35" t="s">
        <v>3826</v>
      </c>
      <c r="D27" s="880"/>
      <c r="E27" s="729"/>
      <c r="F27" s="826"/>
      <c r="G27" s="680"/>
      <c r="H27" s="681"/>
      <c r="I27" s="681"/>
      <c r="J27" s="681"/>
      <c r="K27" s="681"/>
      <c r="L27" s="681"/>
      <c r="M27" s="682"/>
      <c r="N27" s="453" t="s">
        <v>130</v>
      </c>
      <c r="O27" s="540"/>
      <c r="P27" s="633"/>
      <c r="Q27" s="602"/>
      <c r="R27" s="602"/>
      <c r="S27" s="634"/>
      <c r="AC27" s="439"/>
      <c r="AD27" s="439"/>
      <c r="AE27" s="439"/>
      <c r="AF27" s="439"/>
      <c r="AI27" s="417"/>
      <c r="AJ27" s="422"/>
      <c r="AK27" s="41"/>
      <c r="AL27" s="41"/>
      <c r="AM27" s="422"/>
      <c r="AN27" s="12">
        <f>O28</f>
        <v>623</v>
      </c>
      <c r="AO27" s="6"/>
    </row>
    <row r="28" spans="1:41" ht="17.25" customHeight="1" x14ac:dyDescent="0.15">
      <c r="A28" s="436">
        <v>24</v>
      </c>
      <c r="B28" s="433">
        <v>1634</v>
      </c>
      <c r="C28" s="35" t="s">
        <v>5825</v>
      </c>
      <c r="D28" s="880"/>
      <c r="E28" s="824"/>
      <c r="F28" s="827"/>
      <c r="G28" s="876" t="s">
        <v>1855</v>
      </c>
      <c r="H28" s="877"/>
      <c r="I28" s="877"/>
      <c r="J28" s="877"/>
      <c r="K28" s="877"/>
      <c r="L28" s="877"/>
      <c r="M28" s="878"/>
      <c r="N28" s="57"/>
      <c r="O28" s="829">
        <v>623</v>
      </c>
      <c r="P28" s="829"/>
      <c r="Q28" s="417" t="s">
        <v>578</v>
      </c>
      <c r="R28" s="417"/>
      <c r="S28" s="171"/>
      <c r="T28" s="692" t="s">
        <v>301</v>
      </c>
      <c r="U28" s="692"/>
      <c r="V28" s="692"/>
      <c r="W28" s="692"/>
      <c r="X28" s="692"/>
      <c r="Y28" s="692"/>
      <c r="Z28" s="692"/>
      <c r="AA28" s="692"/>
      <c r="AB28" s="692"/>
      <c r="AC28" s="692"/>
      <c r="AD28" s="692"/>
      <c r="AE28" s="692"/>
      <c r="AF28" s="692"/>
      <c r="AG28" s="750"/>
      <c r="AH28" s="515" t="s">
        <v>27</v>
      </c>
      <c r="AI28" s="828">
        <f>$AI$6</f>
        <v>0.97</v>
      </c>
      <c r="AJ28" s="828"/>
      <c r="AK28" s="41"/>
      <c r="AL28" s="41"/>
      <c r="AM28" s="41"/>
      <c r="AN28" s="12">
        <f>ROUND(O28*AI28,0)</f>
        <v>604</v>
      </c>
      <c r="AO28" s="6"/>
    </row>
    <row r="29" spans="1:41" ht="17.25" customHeight="1" x14ac:dyDescent="0.15">
      <c r="A29" s="436">
        <v>24</v>
      </c>
      <c r="B29" s="433">
        <v>1635</v>
      </c>
      <c r="C29" s="35" t="s">
        <v>3827</v>
      </c>
      <c r="D29" s="880"/>
      <c r="E29" s="726" t="s">
        <v>5838</v>
      </c>
      <c r="F29" s="825" t="s">
        <v>5831</v>
      </c>
      <c r="G29" s="453" t="s">
        <v>473</v>
      </c>
      <c r="H29" s="447"/>
      <c r="I29" s="447"/>
      <c r="J29" s="447"/>
      <c r="K29" s="447"/>
      <c r="L29" s="447"/>
      <c r="M29" s="452"/>
      <c r="N29" s="453" t="s">
        <v>129</v>
      </c>
      <c r="O29" s="540"/>
      <c r="P29" s="633"/>
      <c r="Q29" s="602"/>
      <c r="R29" s="602"/>
      <c r="S29" s="634"/>
      <c r="AC29" s="439"/>
      <c r="AD29" s="439"/>
      <c r="AE29" s="439"/>
      <c r="AF29" s="439"/>
      <c r="AI29" s="417"/>
      <c r="AJ29" s="422"/>
      <c r="AK29" s="41"/>
      <c r="AL29" s="41"/>
      <c r="AM29" s="417"/>
      <c r="AN29" s="12">
        <f>O30</f>
        <v>503</v>
      </c>
      <c r="AO29" s="402"/>
    </row>
    <row r="30" spans="1:41" ht="17.25" customHeight="1" x14ac:dyDescent="0.15">
      <c r="A30" s="436">
        <v>24</v>
      </c>
      <c r="B30" s="433">
        <v>1636</v>
      </c>
      <c r="C30" s="35" t="s">
        <v>5826</v>
      </c>
      <c r="D30" s="880"/>
      <c r="E30" s="729"/>
      <c r="F30" s="826"/>
      <c r="G30" s="680" t="s">
        <v>5836</v>
      </c>
      <c r="H30" s="681"/>
      <c r="I30" s="681"/>
      <c r="J30" s="681"/>
      <c r="K30" s="681"/>
      <c r="L30" s="681"/>
      <c r="M30" s="682"/>
      <c r="N30" s="57"/>
      <c r="O30" s="829">
        <v>503</v>
      </c>
      <c r="P30" s="829"/>
      <c r="Q30" s="417" t="s">
        <v>578</v>
      </c>
      <c r="R30" s="417"/>
      <c r="S30" s="171"/>
      <c r="T30" s="691" t="s">
        <v>301</v>
      </c>
      <c r="U30" s="692"/>
      <c r="V30" s="692"/>
      <c r="W30" s="692"/>
      <c r="X30" s="692"/>
      <c r="Y30" s="692"/>
      <c r="Z30" s="692"/>
      <c r="AA30" s="692"/>
      <c r="AB30" s="692"/>
      <c r="AC30" s="692"/>
      <c r="AD30" s="692"/>
      <c r="AE30" s="692"/>
      <c r="AF30" s="692"/>
      <c r="AG30" s="750"/>
      <c r="AH30" s="515" t="s">
        <v>27</v>
      </c>
      <c r="AI30" s="828">
        <f>$AI$6</f>
        <v>0.97</v>
      </c>
      <c r="AJ30" s="828"/>
      <c r="AK30" s="41"/>
      <c r="AL30" s="41"/>
      <c r="AM30" s="41"/>
      <c r="AN30" s="12">
        <f>ROUND(O30*AI30,0)</f>
        <v>488</v>
      </c>
      <c r="AO30" s="6"/>
    </row>
    <row r="31" spans="1:41" ht="17.25" customHeight="1" x14ac:dyDescent="0.15">
      <c r="A31" s="436">
        <v>24</v>
      </c>
      <c r="B31" s="433">
        <v>1637</v>
      </c>
      <c r="C31" s="35" t="s">
        <v>3828</v>
      </c>
      <c r="D31" s="880"/>
      <c r="E31" s="729"/>
      <c r="F31" s="826"/>
      <c r="G31" s="680"/>
      <c r="H31" s="681"/>
      <c r="I31" s="681"/>
      <c r="J31" s="681"/>
      <c r="K31" s="681"/>
      <c r="L31" s="681"/>
      <c r="M31" s="682"/>
      <c r="N31" s="453" t="s">
        <v>130</v>
      </c>
      <c r="O31" s="540"/>
      <c r="P31" s="633"/>
      <c r="Q31" s="602"/>
      <c r="R31" s="602"/>
      <c r="S31" s="634"/>
      <c r="AC31" s="439"/>
      <c r="AD31" s="439"/>
      <c r="AE31" s="439"/>
      <c r="AF31" s="439"/>
      <c r="AI31" s="417"/>
      <c r="AJ31" s="422"/>
      <c r="AK31" s="41"/>
      <c r="AL31" s="41"/>
      <c r="AM31" s="422"/>
      <c r="AN31" s="12">
        <f>O32</f>
        <v>623</v>
      </c>
      <c r="AO31" s="6"/>
    </row>
    <row r="32" spans="1:41" ht="17.25" customHeight="1" x14ac:dyDescent="0.15">
      <c r="A32" s="436">
        <v>24</v>
      </c>
      <c r="B32" s="433">
        <v>1638</v>
      </c>
      <c r="C32" s="35" t="s">
        <v>5827</v>
      </c>
      <c r="D32" s="880"/>
      <c r="E32" s="729"/>
      <c r="F32" s="826"/>
      <c r="G32" s="576" t="s">
        <v>875</v>
      </c>
      <c r="H32" s="426"/>
      <c r="I32" s="426"/>
      <c r="J32" s="426"/>
      <c r="K32" s="426"/>
      <c r="L32" s="426"/>
      <c r="M32" s="58"/>
      <c r="N32" s="57"/>
      <c r="O32" s="829">
        <v>623</v>
      </c>
      <c r="P32" s="829"/>
      <c r="Q32" s="417" t="s">
        <v>578</v>
      </c>
      <c r="R32" s="417"/>
      <c r="S32" s="171"/>
      <c r="T32" s="691" t="s">
        <v>301</v>
      </c>
      <c r="U32" s="692"/>
      <c r="V32" s="692"/>
      <c r="W32" s="692"/>
      <c r="X32" s="692"/>
      <c r="Y32" s="692"/>
      <c r="Z32" s="692"/>
      <c r="AA32" s="692"/>
      <c r="AB32" s="692"/>
      <c r="AC32" s="692"/>
      <c r="AD32" s="692"/>
      <c r="AE32" s="692"/>
      <c r="AF32" s="692"/>
      <c r="AG32" s="750"/>
      <c r="AH32" s="515" t="s">
        <v>27</v>
      </c>
      <c r="AI32" s="828">
        <f>$AI$6</f>
        <v>0.97</v>
      </c>
      <c r="AJ32" s="828"/>
      <c r="AK32" s="41"/>
      <c r="AL32" s="41"/>
      <c r="AM32" s="41"/>
      <c r="AN32" s="12">
        <f>ROUND(O32*AI32,0)</f>
        <v>604</v>
      </c>
      <c r="AO32" s="6"/>
    </row>
    <row r="33" spans="1:41" ht="17.25" customHeight="1" x14ac:dyDescent="0.15">
      <c r="A33" s="436">
        <v>24</v>
      </c>
      <c r="B33" s="433">
        <v>1639</v>
      </c>
      <c r="C33" s="35" t="s">
        <v>3829</v>
      </c>
      <c r="D33" s="880"/>
      <c r="E33" s="729"/>
      <c r="F33" s="826"/>
      <c r="G33" s="453" t="s">
        <v>445</v>
      </c>
      <c r="H33" s="447"/>
      <c r="I33" s="447"/>
      <c r="J33" s="447"/>
      <c r="K33" s="447"/>
      <c r="L33" s="447"/>
      <c r="M33" s="452"/>
      <c r="N33" s="453" t="s">
        <v>129</v>
      </c>
      <c r="O33" s="540"/>
      <c r="P33" s="633"/>
      <c r="Q33" s="602"/>
      <c r="R33" s="602"/>
      <c r="S33" s="634"/>
      <c r="AC33" s="439"/>
      <c r="AD33" s="439"/>
      <c r="AE33" s="439"/>
      <c r="AF33" s="439"/>
      <c r="AI33" s="417"/>
      <c r="AJ33" s="422"/>
      <c r="AK33" s="41"/>
      <c r="AL33" s="41"/>
      <c r="AM33" s="422"/>
      <c r="AN33" s="12">
        <f>O34</f>
        <v>503</v>
      </c>
      <c r="AO33" s="6"/>
    </row>
    <row r="34" spans="1:41" ht="17.25" customHeight="1" x14ac:dyDescent="0.15">
      <c r="A34" s="436">
        <v>24</v>
      </c>
      <c r="B34" s="433">
        <v>1640</v>
      </c>
      <c r="C34" s="35" t="s">
        <v>5828</v>
      </c>
      <c r="D34" s="880"/>
      <c r="E34" s="729"/>
      <c r="F34" s="826"/>
      <c r="G34" s="680" t="s">
        <v>5837</v>
      </c>
      <c r="H34" s="681"/>
      <c r="I34" s="681"/>
      <c r="J34" s="681"/>
      <c r="K34" s="681"/>
      <c r="L34" s="681"/>
      <c r="M34" s="682"/>
      <c r="N34" s="57"/>
      <c r="O34" s="829">
        <v>503</v>
      </c>
      <c r="P34" s="829"/>
      <c r="Q34" s="417" t="s">
        <v>578</v>
      </c>
      <c r="R34" s="417"/>
      <c r="S34" s="171"/>
      <c r="T34" s="691" t="s">
        <v>301</v>
      </c>
      <c r="U34" s="692"/>
      <c r="V34" s="692"/>
      <c r="W34" s="692"/>
      <c r="X34" s="692"/>
      <c r="Y34" s="692"/>
      <c r="Z34" s="692"/>
      <c r="AA34" s="692"/>
      <c r="AB34" s="692"/>
      <c r="AC34" s="692"/>
      <c r="AD34" s="692"/>
      <c r="AE34" s="692"/>
      <c r="AF34" s="692"/>
      <c r="AG34" s="750"/>
      <c r="AH34" s="515" t="s">
        <v>27</v>
      </c>
      <c r="AI34" s="828">
        <f>$AI$6</f>
        <v>0.97</v>
      </c>
      <c r="AJ34" s="828"/>
      <c r="AK34" s="41"/>
      <c r="AL34" s="41"/>
      <c r="AM34" s="41"/>
      <c r="AN34" s="12">
        <f>ROUND(O34*AI34,0)</f>
        <v>488</v>
      </c>
      <c r="AO34" s="6"/>
    </row>
    <row r="35" spans="1:41" ht="17.25" customHeight="1" x14ac:dyDescent="0.15">
      <c r="A35" s="436">
        <v>24</v>
      </c>
      <c r="B35" s="433">
        <v>1641</v>
      </c>
      <c r="C35" s="35" t="s">
        <v>3830</v>
      </c>
      <c r="D35" s="880"/>
      <c r="E35" s="729"/>
      <c r="F35" s="826"/>
      <c r="G35" s="680"/>
      <c r="H35" s="681"/>
      <c r="I35" s="681"/>
      <c r="J35" s="681"/>
      <c r="K35" s="681"/>
      <c r="L35" s="681"/>
      <c r="M35" s="682"/>
      <c r="N35" s="453" t="s">
        <v>130</v>
      </c>
      <c r="O35" s="540"/>
      <c r="P35" s="633"/>
      <c r="Q35" s="602"/>
      <c r="R35" s="602"/>
      <c r="S35" s="634"/>
      <c r="AC35" s="439"/>
      <c r="AD35" s="439"/>
      <c r="AE35" s="439"/>
      <c r="AF35" s="439"/>
      <c r="AI35" s="417"/>
      <c r="AJ35" s="422"/>
      <c r="AK35" s="41"/>
      <c r="AL35" s="41"/>
      <c r="AM35" s="422"/>
      <c r="AN35" s="12">
        <f>O36</f>
        <v>623</v>
      </c>
      <c r="AO35" s="6"/>
    </row>
    <row r="36" spans="1:41" ht="17.25" customHeight="1" x14ac:dyDescent="0.15">
      <c r="A36" s="436">
        <v>24</v>
      </c>
      <c r="B36" s="433">
        <v>1642</v>
      </c>
      <c r="C36" s="35" t="s">
        <v>5829</v>
      </c>
      <c r="D36" s="881"/>
      <c r="E36" s="824"/>
      <c r="F36" s="827"/>
      <c r="G36" s="876" t="s">
        <v>1855</v>
      </c>
      <c r="H36" s="877"/>
      <c r="I36" s="877"/>
      <c r="J36" s="877"/>
      <c r="K36" s="877"/>
      <c r="L36" s="877"/>
      <c r="M36" s="878"/>
      <c r="N36" s="57"/>
      <c r="O36" s="829">
        <v>623</v>
      </c>
      <c r="P36" s="829"/>
      <c r="Q36" s="417" t="s">
        <v>578</v>
      </c>
      <c r="R36" s="417"/>
      <c r="S36" s="171"/>
      <c r="T36" s="691" t="s">
        <v>301</v>
      </c>
      <c r="U36" s="692"/>
      <c r="V36" s="692"/>
      <c r="W36" s="692"/>
      <c r="X36" s="692"/>
      <c r="Y36" s="692"/>
      <c r="Z36" s="692"/>
      <c r="AA36" s="692"/>
      <c r="AB36" s="692"/>
      <c r="AC36" s="692"/>
      <c r="AD36" s="692"/>
      <c r="AE36" s="692"/>
      <c r="AF36" s="692"/>
      <c r="AG36" s="750"/>
      <c r="AH36" s="515" t="s">
        <v>27</v>
      </c>
      <c r="AI36" s="828">
        <f>$AI$6</f>
        <v>0.97</v>
      </c>
      <c r="AJ36" s="828"/>
      <c r="AK36" s="41"/>
      <c r="AL36" s="41"/>
      <c r="AM36" s="41"/>
      <c r="AN36" s="12">
        <f>ROUND(O36*AI36,0)</f>
        <v>604</v>
      </c>
      <c r="AO36" s="6"/>
    </row>
    <row r="37" spans="1:41" ht="17.25" customHeight="1" x14ac:dyDescent="0.15">
      <c r="A37" s="436">
        <v>24</v>
      </c>
      <c r="B37" s="433">
        <v>1643</v>
      </c>
      <c r="C37" s="35" t="s">
        <v>3831</v>
      </c>
      <c r="D37" s="882" t="s">
        <v>142</v>
      </c>
      <c r="E37" s="726" t="s">
        <v>5830</v>
      </c>
      <c r="F37" s="825" t="s">
        <v>5831</v>
      </c>
      <c r="G37" s="453" t="s">
        <v>473</v>
      </c>
      <c r="H37" s="447"/>
      <c r="I37" s="447"/>
      <c r="J37" s="447"/>
      <c r="K37" s="447"/>
      <c r="L37" s="447"/>
      <c r="M37" s="452"/>
      <c r="N37" s="453" t="s">
        <v>129</v>
      </c>
      <c r="O37" s="540"/>
      <c r="P37" s="633"/>
      <c r="Q37" s="602"/>
      <c r="R37" s="602"/>
      <c r="S37" s="634"/>
      <c r="AC37" s="439"/>
      <c r="AD37" s="439"/>
      <c r="AE37" s="439"/>
      <c r="AF37" s="439"/>
      <c r="AI37" s="426"/>
      <c r="AJ37" s="38"/>
      <c r="AK37" s="349"/>
      <c r="AL37" s="350"/>
      <c r="AM37" s="351"/>
      <c r="AN37" s="12">
        <f>ROUND(O38*$AL$50,0)</f>
        <v>488</v>
      </c>
      <c r="AO37" s="402"/>
    </row>
    <row r="38" spans="1:41" ht="17.25" customHeight="1" x14ac:dyDescent="0.15">
      <c r="A38" s="436">
        <v>24</v>
      </c>
      <c r="B38" s="433">
        <v>1644</v>
      </c>
      <c r="C38" s="35" t="s">
        <v>5839</v>
      </c>
      <c r="D38" s="883"/>
      <c r="E38" s="729"/>
      <c r="F38" s="826"/>
      <c r="G38" s="680" t="s">
        <v>5833</v>
      </c>
      <c r="H38" s="681"/>
      <c r="I38" s="681"/>
      <c r="J38" s="681"/>
      <c r="K38" s="681"/>
      <c r="L38" s="681"/>
      <c r="M38" s="682"/>
      <c r="N38" s="57"/>
      <c r="O38" s="829">
        <f>O22</f>
        <v>503</v>
      </c>
      <c r="P38" s="829"/>
      <c r="Q38" s="417" t="s">
        <v>578</v>
      </c>
      <c r="R38" s="417"/>
      <c r="S38" s="171"/>
      <c r="T38" s="691" t="s">
        <v>301</v>
      </c>
      <c r="U38" s="692"/>
      <c r="V38" s="692"/>
      <c r="W38" s="692"/>
      <c r="X38" s="692"/>
      <c r="Y38" s="692"/>
      <c r="Z38" s="692"/>
      <c r="AA38" s="692"/>
      <c r="AB38" s="692"/>
      <c r="AC38" s="692"/>
      <c r="AD38" s="692"/>
      <c r="AE38" s="692"/>
      <c r="AF38" s="692"/>
      <c r="AG38" s="750"/>
      <c r="AH38" s="515" t="s">
        <v>27</v>
      </c>
      <c r="AI38" s="828">
        <f>$AI$6</f>
        <v>0.97</v>
      </c>
      <c r="AJ38" s="840"/>
      <c r="AK38" s="885" t="s">
        <v>267</v>
      </c>
      <c r="AL38" s="886"/>
      <c r="AM38" s="887"/>
      <c r="AN38" s="12">
        <f>ROUND(ROUND(O38*AI38,0)*$AL$50,0)</f>
        <v>473</v>
      </c>
      <c r="AO38" s="6"/>
    </row>
    <row r="39" spans="1:41" ht="17.25" customHeight="1" x14ac:dyDescent="0.15">
      <c r="A39" s="436">
        <v>24</v>
      </c>
      <c r="B39" s="433">
        <v>1645</v>
      </c>
      <c r="C39" s="35" t="s">
        <v>3832</v>
      </c>
      <c r="D39" s="883"/>
      <c r="E39" s="729"/>
      <c r="F39" s="826"/>
      <c r="G39" s="680"/>
      <c r="H39" s="681"/>
      <c r="I39" s="681"/>
      <c r="J39" s="681"/>
      <c r="K39" s="681"/>
      <c r="L39" s="681"/>
      <c r="M39" s="682"/>
      <c r="N39" s="453" t="s">
        <v>130</v>
      </c>
      <c r="O39" s="540"/>
      <c r="P39" s="633"/>
      <c r="Q39" s="602"/>
      <c r="R39" s="602"/>
      <c r="S39" s="634"/>
      <c r="AC39" s="439"/>
      <c r="AD39" s="439"/>
      <c r="AE39" s="439"/>
      <c r="AF39" s="439"/>
      <c r="AI39" s="426"/>
      <c r="AJ39" s="38"/>
      <c r="AK39" s="885"/>
      <c r="AL39" s="886"/>
      <c r="AM39" s="887"/>
      <c r="AN39" s="12">
        <f>ROUND(O40*$AL$50,0)</f>
        <v>604</v>
      </c>
      <c r="AO39" s="6"/>
    </row>
    <row r="40" spans="1:41" ht="17.25" customHeight="1" x14ac:dyDescent="0.15">
      <c r="A40" s="436">
        <v>24</v>
      </c>
      <c r="B40" s="433">
        <v>1646</v>
      </c>
      <c r="C40" s="35" t="s">
        <v>5840</v>
      </c>
      <c r="D40" s="883"/>
      <c r="E40" s="729"/>
      <c r="F40" s="826"/>
      <c r="G40" s="576" t="s">
        <v>875</v>
      </c>
      <c r="H40" s="426"/>
      <c r="I40" s="426"/>
      <c r="J40" s="426"/>
      <c r="K40" s="426"/>
      <c r="L40" s="426"/>
      <c r="M40" s="58"/>
      <c r="N40" s="57"/>
      <c r="O40" s="829">
        <f>O24</f>
        <v>623</v>
      </c>
      <c r="P40" s="829"/>
      <c r="Q40" s="417" t="s">
        <v>578</v>
      </c>
      <c r="R40" s="417"/>
      <c r="S40" s="171"/>
      <c r="T40" s="691" t="s">
        <v>301</v>
      </c>
      <c r="U40" s="692"/>
      <c r="V40" s="692"/>
      <c r="W40" s="692"/>
      <c r="X40" s="692"/>
      <c r="Y40" s="692"/>
      <c r="Z40" s="692"/>
      <c r="AA40" s="692"/>
      <c r="AB40" s="692"/>
      <c r="AC40" s="692"/>
      <c r="AD40" s="692"/>
      <c r="AE40" s="692"/>
      <c r="AF40" s="692"/>
      <c r="AG40" s="750"/>
      <c r="AH40" s="515" t="s">
        <v>27</v>
      </c>
      <c r="AI40" s="828">
        <f>$AI$6</f>
        <v>0.97</v>
      </c>
      <c r="AJ40" s="840"/>
      <c r="AK40" s="885"/>
      <c r="AL40" s="886"/>
      <c r="AM40" s="887"/>
      <c r="AN40" s="12">
        <f>ROUND(ROUND(O40*AI40,0)*$AL$50,0)</f>
        <v>586</v>
      </c>
      <c r="AO40" s="6"/>
    </row>
    <row r="41" spans="1:41" ht="17.25" customHeight="1" x14ac:dyDescent="0.15">
      <c r="A41" s="436">
        <v>24</v>
      </c>
      <c r="B41" s="433">
        <v>1647</v>
      </c>
      <c r="C41" s="35" t="s">
        <v>3833</v>
      </c>
      <c r="D41" s="883"/>
      <c r="E41" s="729"/>
      <c r="F41" s="826"/>
      <c r="G41" s="453" t="s">
        <v>445</v>
      </c>
      <c r="H41" s="447"/>
      <c r="I41" s="447"/>
      <c r="J41" s="447"/>
      <c r="K41" s="447"/>
      <c r="L41" s="447"/>
      <c r="M41" s="452"/>
      <c r="N41" s="453" t="s">
        <v>129</v>
      </c>
      <c r="O41" s="540"/>
      <c r="P41" s="633"/>
      <c r="Q41" s="602"/>
      <c r="R41" s="602"/>
      <c r="S41" s="634"/>
      <c r="AC41" s="439"/>
      <c r="AD41" s="439"/>
      <c r="AE41" s="439"/>
      <c r="AF41" s="439"/>
      <c r="AI41" s="426"/>
      <c r="AJ41" s="38"/>
      <c r="AK41" s="885"/>
      <c r="AL41" s="886"/>
      <c r="AM41" s="887"/>
      <c r="AN41" s="12">
        <f>ROUND(O42*$AL$50,0)</f>
        <v>488</v>
      </c>
      <c r="AO41" s="122"/>
    </row>
    <row r="42" spans="1:41" ht="17.25" customHeight="1" x14ac:dyDescent="0.15">
      <c r="A42" s="436">
        <v>24</v>
      </c>
      <c r="B42" s="433">
        <v>1648</v>
      </c>
      <c r="C42" s="35" t="s">
        <v>5841</v>
      </c>
      <c r="D42" s="883"/>
      <c r="E42" s="729"/>
      <c r="F42" s="826"/>
      <c r="G42" s="680" t="s">
        <v>5834</v>
      </c>
      <c r="H42" s="681"/>
      <c r="I42" s="681"/>
      <c r="J42" s="681"/>
      <c r="K42" s="681"/>
      <c r="L42" s="681"/>
      <c r="M42" s="682"/>
      <c r="N42" s="57"/>
      <c r="O42" s="829">
        <f>O26</f>
        <v>503</v>
      </c>
      <c r="P42" s="829"/>
      <c r="Q42" s="417" t="s">
        <v>578</v>
      </c>
      <c r="R42" s="417"/>
      <c r="S42" s="171"/>
      <c r="T42" s="691" t="s">
        <v>301</v>
      </c>
      <c r="U42" s="692"/>
      <c r="V42" s="692"/>
      <c r="W42" s="692"/>
      <c r="X42" s="692"/>
      <c r="Y42" s="692"/>
      <c r="Z42" s="692"/>
      <c r="AA42" s="692"/>
      <c r="AB42" s="692"/>
      <c r="AC42" s="692"/>
      <c r="AD42" s="692"/>
      <c r="AE42" s="692"/>
      <c r="AF42" s="692"/>
      <c r="AG42" s="750"/>
      <c r="AH42" s="515" t="s">
        <v>27</v>
      </c>
      <c r="AI42" s="828">
        <f>$AI$6</f>
        <v>0.97</v>
      </c>
      <c r="AJ42" s="840"/>
      <c r="AK42" s="885"/>
      <c r="AL42" s="886"/>
      <c r="AM42" s="887"/>
      <c r="AN42" s="12">
        <f>ROUND(ROUND(O42*AI42,0)*$AL$50,0)</f>
        <v>473</v>
      </c>
      <c r="AO42" s="122"/>
    </row>
    <row r="43" spans="1:41" ht="17.25" customHeight="1" x14ac:dyDescent="0.15">
      <c r="A43" s="436">
        <v>24</v>
      </c>
      <c r="B43" s="433">
        <v>1649</v>
      </c>
      <c r="C43" s="35" t="s">
        <v>3834</v>
      </c>
      <c r="D43" s="883"/>
      <c r="E43" s="729"/>
      <c r="F43" s="826"/>
      <c r="G43" s="680"/>
      <c r="H43" s="681"/>
      <c r="I43" s="681"/>
      <c r="J43" s="681"/>
      <c r="K43" s="681"/>
      <c r="L43" s="681"/>
      <c r="M43" s="682"/>
      <c r="N43" s="453" t="s">
        <v>130</v>
      </c>
      <c r="O43" s="540"/>
      <c r="P43" s="633"/>
      <c r="Q43" s="602"/>
      <c r="R43" s="602"/>
      <c r="S43" s="634"/>
      <c r="AC43" s="439"/>
      <c r="AD43" s="439"/>
      <c r="AE43" s="439"/>
      <c r="AF43" s="439"/>
      <c r="AI43" s="426"/>
      <c r="AJ43" s="38"/>
      <c r="AK43" s="885"/>
      <c r="AL43" s="886"/>
      <c r="AM43" s="887"/>
      <c r="AN43" s="12">
        <f>ROUND(O44*$AL$50,0)</f>
        <v>604</v>
      </c>
      <c r="AO43" s="122"/>
    </row>
    <row r="44" spans="1:41" ht="17.25" customHeight="1" x14ac:dyDescent="0.15">
      <c r="A44" s="436">
        <v>24</v>
      </c>
      <c r="B44" s="433">
        <v>1650</v>
      </c>
      <c r="C44" s="35" t="s">
        <v>5842</v>
      </c>
      <c r="D44" s="883"/>
      <c r="E44" s="824"/>
      <c r="F44" s="827"/>
      <c r="G44" s="876" t="s">
        <v>1855</v>
      </c>
      <c r="H44" s="877"/>
      <c r="I44" s="877"/>
      <c r="J44" s="877"/>
      <c r="K44" s="877"/>
      <c r="L44" s="877"/>
      <c r="M44" s="878"/>
      <c r="N44" s="57"/>
      <c r="O44" s="829">
        <f>O28</f>
        <v>623</v>
      </c>
      <c r="P44" s="829"/>
      <c r="Q44" s="417" t="s">
        <v>578</v>
      </c>
      <c r="R44" s="417"/>
      <c r="S44" s="171"/>
      <c r="T44" s="691" t="s">
        <v>301</v>
      </c>
      <c r="U44" s="692"/>
      <c r="V44" s="692"/>
      <c r="W44" s="692"/>
      <c r="X44" s="692"/>
      <c r="Y44" s="692"/>
      <c r="Z44" s="692"/>
      <c r="AA44" s="692"/>
      <c r="AB44" s="692"/>
      <c r="AC44" s="692"/>
      <c r="AD44" s="692"/>
      <c r="AE44" s="692"/>
      <c r="AF44" s="692"/>
      <c r="AG44" s="750"/>
      <c r="AH44" s="515" t="s">
        <v>27</v>
      </c>
      <c r="AI44" s="828">
        <f>$AI$6</f>
        <v>0.97</v>
      </c>
      <c r="AJ44" s="840"/>
      <c r="AK44" s="885"/>
      <c r="AL44" s="886"/>
      <c r="AM44" s="887"/>
      <c r="AN44" s="12">
        <f>ROUND(ROUND(O44*AI44,0)*$AL$50,0)</f>
        <v>586</v>
      </c>
      <c r="AO44" s="122"/>
    </row>
    <row r="45" spans="1:41" ht="17.25" customHeight="1" x14ac:dyDescent="0.15">
      <c r="A45" s="436">
        <v>24</v>
      </c>
      <c r="B45" s="433">
        <v>1651</v>
      </c>
      <c r="C45" s="35" t="s">
        <v>3835</v>
      </c>
      <c r="D45" s="883"/>
      <c r="E45" s="726" t="s">
        <v>5835</v>
      </c>
      <c r="F45" s="825" t="s">
        <v>5831</v>
      </c>
      <c r="G45" s="453" t="s">
        <v>473</v>
      </c>
      <c r="H45" s="447"/>
      <c r="I45" s="447"/>
      <c r="J45" s="447"/>
      <c r="K45" s="447"/>
      <c r="L45" s="447"/>
      <c r="M45" s="452"/>
      <c r="N45" s="453" t="s">
        <v>129</v>
      </c>
      <c r="O45" s="540"/>
      <c r="P45" s="633"/>
      <c r="Q45" s="602"/>
      <c r="R45" s="602"/>
      <c r="S45" s="634"/>
      <c r="AC45" s="439"/>
      <c r="AD45" s="439"/>
      <c r="AE45" s="439"/>
      <c r="AF45" s="439"/>
      <c r="AI45" s="426"/>
      <c r="AJ45" s="38"/>
      <c r="AK45" s="885"/>
      <c r="AL45" s="886"/>
      <c r="AM45" s="887"/>
      <c r="AN45" s="12">
        <f>ROUND(O46*$AL$50,0)</f>
        <v>488</v>
      </c>
      <c r="AO45" s="123"/>
    </row>
    <row r="46" spans="1:41" ht="17.25" customHeight="1" x14ac:dyDescent="0.15">
      <c r="A46" s="436">
        <v>24</v>
      </c>
      <c r="B46" s="433">
        <v>1652</v>
      </c>
      <c r="C46" s="35" t="s">
        <v>5843</v>
      </c>
      <c r="D46" s="883"/>
      <c r="E46" s="729"/>
      <c r="F46" s="826"/>
      <c r="G46" s="680" t="s">
        <v>5836</v>
      </c>
      <c r="H46" s="681"/>
      <c r="I46" s="681"/>
      <c r="J46" s="681"/>
      <c r="K46" s="681"/>
      <c r="L46" s="681"/>
      <c r="M46" s="682"/>
      <c r="N46" s="57"/>
      <c r="O46" s="829">
        <f>O30</f>
        <v>503</v>
      </c>
      <c r="P46" s="829"/>
      <c r="Q46" s="417" t="s">
        <v>578</v>
      </c>
      <c r="R46" s="417"/>
      <c r="S46" s="171"/>
      <c r="T46" s="691" t="s">
        <v>301</v>
      </c>
      <c r="U46" s="692"/>
      <c r="V46" s="692"/>
      <c r="W46" s="692"/>
      <c r="X46" s="692"/>
      <c r="Y46" s="692"/>
      <c r="Z46" s="692"/>
      <c r="AA46" s="692"/>
      <c r="AB46" s="692"/>
      <c r="AC46" s="692"/>
      <c r="AD46" s="692"/>
      <c r="AE46" s="692"/>
      <c r="AF46" s="692"/>
      <c r="AG46" s="750"/>
      <c r="AH46" s="515" t="s">
        <v>27</v>
      </c>
      <c r="AI46" s="828">
        <f>$AI$6</f>
        <v>0.97</v>
      </c>
      <c r="AJ46" s="840"/>
      <c r="AK46" s="885"/>
      <c r="AL46" s="886"/>
      <c r="AM46" s="887"/>
      <c r="AN46" s="12">
        <f>ROUND(ROUND(O46*AI46,0)*$AL$50,0)</f>
        <v>473</v>
      </c>
      <c r="AO46" s="123"/>
    </row>
    <row r="47" spans="1:41" ht="17.25" customHeight="1" x14ac:dyDescent="0.15">
      <c r="A47" s="436">
        <v>24</v>
      </c>
      <c r="B47" s="433">
        <v>1653</v>
      </c>
      <c r="C47" s="35" t="s">
        <v>3836</v>
      </c>
      <c r="D47" s="883"/>
      <c r="E47" s="729"/>
      <c r="F47" s="826"/>
      <c r="G47" s="680"/>
      <c r="H47" s="681"/>
      <c r="I47" s="681"/>
      <c r="J47" s="681"/>
      <c r="K47" s="681"/>
      <c r="L47" s="681"/>
      <c r="M47" s="682"/>
      <c r="N47" s="453" t="s">
        <v>130</v>
      </c>
      <c r="O47" s="540"/>
      <c r="P47" s="633"/>
      <c r="Q47" s="602"/>
      <c r="R47" s="602"/>
      <c r="S47" s="634"/>
      <c r="AC47" s="439"/>
      <c r="AD47" s="439"/>
      <c r="AE47" s="439"/>
      <c r="AF47" s="439"/>
      <c r="AI47" s="426"/>
      <c r="AJ47" s="38"/>
      <c r="AK47" s="885"/>
      <c r="AL47" s="886"/>
      <c r="AM47" s="887"/>
      <c r="AN47" s="12">
        <f>ROUND(O48*$AL$50,0)</f>
        <v>604</v>
      </c>
      <c r="AO47" s="123"/>
    </row>
    <row r="48" spans="1:41" ht="17.25" customHeight="1" x14ac:dyDescent="0.15">
      <c r="A48" s="436">
        <v>24</v>
      </c>
      <c r="B48" s="433">
        <v>1654</v>
      </c>
      <c r="C48" s="35" t="s">
        <v>5844</v>
      </c>
      <c r="D48" s="883"/>
      <c r="E48" s="729"/>
      <c r="F48" s="826"/>
      <c r="G48" s="576" t="s">
        <v>875</v>
      </c>
      <c r="H48" s="426"/>
      <c r="I48" s="426"/>
      <c r="J48" s="426"/>
      <c r="K48" s="426"/>
      <c r="L48" s="426"/>
      <c r="M48" s="58"/>
      <c r="N48" s="57"/>
      <c r="O48" s="829">
        <f>O32</f>
        <v>623</v>
      </c>
      <c r="P48" s="829"/>
      <c r="Q48" s="417" t="s">
        <v>578</v>
      </c>
      <c r="R48" s="417"/>
      <c r="S48" s="171"/>
      <c r="T48" s="691" t="s">
        <v>301</v>
      </c>
      <c r="U48" s="692"/>
      <c r="V48" s="692"/>
      <c r="W48" s="692"/>
      <c r="X48" s="692"/>
      <c r="Y48" s="692"/>
      <c r="Z48" s="692"/>
      <c r="AA48" s="692"/>
      <c r="AB48" s="692"/>
      <c r="AC48" s="692"/>
      <c r="AD48" s="692"/>
      <c r="AE48" s="692"/>
      <c r="AF48" s="692"/>
      <c r="AG48" s="750"/>
      <c r="AH48" s="515" t="s">
        <v>27</v>
      </c>
      <c r="AI48" s="828">
        <f>$AI$6</f>
        <v>0.97</v>
      </c>
      <c r="AJ48" s="840"/>
      <c r="AK48" s="885"/>
      <c r="AL48" s="886"/>
      <c r="AM48" s="887"/>
      <c r="AN48" s="12">
        <f>ROUND(ROUND(O48*AI48,0)*$AL$50,0)</f>
        <v>586</v>
      </c>
      <c r="AO48" s="123"/>
    </row>
    <row r="49" spans="1:41" ht="17.25" customHeight="1" x14ac:dyDescent="0.15">
      <c r="A49" s="436">
        <v>24</v>
      </c>
      <c r="B49" s="433">
        <v>1655</v>
      </c>
      <c r="C49" s="35" t="s">
        <v>3837</v>
      </c>
      <c r="D49" s="883"/>
      <c r="E49" s="729"/>
      <c r="F49" s="826"/>
      <c r="G49" s="453" t="s">
        <v>445</v>
      </c>
      <c r="H49" s="447"/>
      <c r="I49" s="447"/>
      <c r="J49" s="447"/>
      <c r="K49" s="447"/>
      <c r="L49" s="447"/>
      <c r="M49" s="452"/>
      <c r="N49" s="453" t="s">
        <v>129</v>
      </c>
      <c r="O49" s="540"/>
      <c r="P49" s="633"/>
      <c r="Q49" s="602"/>
      <c r="R49" s="602"/>
      <c r="S49" s="634"/>
      <c r="AC49" s="439"/>
      <c r="AD49" s="439"/>
      <c r="AE49" s="439"/>
      <c r="AF49" s="439"/>
      <c r="AI49" s="426"/>
      <c r="AJ49" s="38"/>
      <c r="AK49" s="885"/>
      <c r="AL49" s="886"/>
      <c r="AM49" s="887"/>
      <c r="AN49" s="12">
        <f>ROUND(O50*$AL$50,0)</f>
        <v>488</v>
      </c>
      <c r="AO49" s="123"/>
    </row>
    <row r="50" spans="1:41" ht="17.25" customHeight="1" x14ac:dyDescent="0.15">
      <c r="A50" s="436">
        <v>24</v>
      </c>
      <c r="B50" s="433">
        <v>1656</v>
      </c>
      <c r="C50" s="35" t="s">
        <v>5845</v>
      </c>
      <c r="D50" s="883"/>
      <c r="E50" s="729"/>
      <c r="F50" s="826"/>
      <c r="G50" s="680" t="s">
        <v>5837</v>
      </c>
      <c r="H50" s="681"/>
      <c r="I50" s="681"/>
      <c r="J50" s="681"/>
      <c r="K50" s="681"/>
      <c r="L50" s="681"/>
      <c r="M50" s="682"/>
      <c r="N50" s="57"/>
      <c r="O50" s="829">
        <f>O34</f>
        <v>503</v>
      </c>
      <c r="P50" s="829"/>
      <c r="Q50" s="417" t="s">
        <v>578</v>
      </c>
      <c r="R50" s="417"/>
      <c r="S50" s="171"/>
      <c r="T50" s="691" t="s">
        <v>301</v>
      </c>
      <c r="U50" s="692"/>
      <c r="V50" s="692"/>
      <c r="W50" s="692"/>
      <c r="X50" s="692"/>
      <c r="Y50" s="692"/>
      <c r="Z50" s="692"/>
      <c r="AA50" s="692"/>
      <c r="AB50" s="692"/>
      <c r="AC50" s="692"/>
      <c r="AD50" s="692"/>
      <c r="AE50" s="692"/>
      <c r="AF50" s="692"/>
      <c r="AG50" s="750"/>
      <c r="AH50" s="515" t="s">
        <v>27</v>
      </c>
      <c r="AI50" s="828">
        <f>$AI$6</f>
        <v>0.97</v>
      </c>
      <c r="AJ50" s="840"/>
      <c r="AK50" s="65" t="s">
        <v>27</v>
      </c>
      <c r="AL50" s="844">
        <v>0.97</v>
      </c>
      <c r="AM50" s="845"/>
      <c r="AN50" s="12">
        <f>ROUND(ROUND(O50*AI50,0)*$AL$50,0)</f>
        <v>473</v>
      </c>
      <c r="AO50" s="123"/>
    </row>
    <row r="51" spans="1:41" ht="17.100000000000001" customHeight="1" x14ac:dyDescent="0.15">
      <c r="A51" s="436">
        <v>24</v>
      </c>
      <c r="B51" s="433">
        <v>1657</v>
      </c>
      <c r="C51" s="35" t="s">
        <v>3838</v>
      </c>
      <c r="D51" s="883"/>
      <c r="E51" s="729"/>
      <c r="F51" s="826"/>
      <c r="G51" s="680"/>
      <c r="H51" s="681"/>
      <c r="I51" s="681"/>
      <c r="J51" s="681"/>
      <c r="K51" s="681"/>
      <c r="L51" s="681"/>
      <c r="M51" s="682"/>
      <c r="N51" s="453" t="s">
        <v>130</v>
      </c>
      <c r="O51" s="540"/>
      <c r="P51" s="633"/>
      <c r="Q51" s="602"/>
      <c r="R51" s="602"/>
      <c r="S51" s="634"/>
      <c r="AC51" s="439"/>
      <c r="AD51" s="439"/>
      <c r="AE51" s="439"/>
      <c r="AF51" s="439"/>
      <c r="AI51" s="426"/>
      <c r="AJ51" s="38"/>
      <c r="AK51" s="352"/>
      <c r="AL51" s="353"/>
      <c r="AM51" s="354"/>
      <c r="AN51" s="12">
        <f>ROUND(O52*$AL$50,0)</f>
        <v>604</v>
      </c>
      <c r="AO51" s="123"/>
    </row>
    <row r="52" spans="1:41" ht="17.25" customHeight="1" x14ac:dyDescent="0.15">
      <c r="A52" s="436">
        <v>24</v>
      </c>
      <c r="B52" s="433">
        <v>1658</v>
      </c>
      <c r="C52" s="35" t="s">
        <v>5846</v>
      </c>
      <c r="D52" s="884"/>
      <c r="E52" s="824"/>
      <c r="F52" s="827"/>
      <c r="G52" s="876" t="s">
        <v>1855</v>
      </c>
      <c r="H52" s="877"/>
      <c r="I52" s="877"/>
      <c r="J52" s="877"/>
      <c r="K52" s="877"/>
      <c r="L52" s="877"/>
      <c r="M52" s="878"/>
      <c r="N52" s="57"/>
      <c r="O52" s="829">
        <f>O36</f>
        <v>623</v>
      </c>
      <c r="P52" s="829"/>
      <c r="Q52" s="417" t="s">
        <v>578</v>
      </c>
      <c r="R52" s="417"/>
      <c r="S52" s="171"/>
      <c r="T52" s="691" t="s">
        <v>301</v>
      </c>
      <c r="U52" s="692"/>
      <c r="V52" s="692"/>
      <c r="W52" s="692"/>
      <c r="X52" s="692"/>
      <c r="Y52" s="692"/>
      <c r="Z52" s="692"/>
      <c r="AA52" s="692"/>
      <c r="AB52" s="692"/>
      <c r="AC52" s="692"/>
      <c r="AD52" s="692"/>
      <c r="AE52" s="692"/>
      <c r="AF52" s="692"/>
      <c r="AG52" s="750"/>
      <c r="AH52" s="515" t="s">
        <v>27</v>
      </c>
      <c r="AI52" s="828">
        <f>$AI$6</f>
        <v>0.97</v>
      </c>
      <c r="AJ52" s="840"/>
      <c r="AK52" s="295"/>
      <c r="AL52" s="292"/>
      <c r="AM52" s="484"/>
      <c r="AN52" s="12">
        <f>ROUND(ROUND(O52*AI52,0)*$AL$50,0)</f>
        <v>586</v>
      </c>
      <c r="AO52" s="124"/>
    </row>
    <row r="53" spans="1:41" ht="17.25" customHeight="1" x14ac:dyDescent="0.15">
      <c r="A53" s="436">
        <v>24</v>
      </c>
      <c r="B53" s="433" t="s">
        <v>5742</v>
      </c>
      <c r="C53" s="120" t="s">
        <v>4941</v>
      </c>
      <c r="D53" s="769" t="s">
        <v>4940</v>
      </c>
      <c r="E53" s="763"/>
      <c r="F53" s="763"/>
      <c r="G53" s="812" t="s">
        <v>3098</v>
      </c>
      <c r="H53" s="813"/>
      <c r="I53" s="867" t="s">
        <v>3160</v>
      </c>
      <c r="J53" s="868"/>
      <c r="K53" s="868"/>
      <c r="L53" s="868"/>
      <c r="M53" s="868"/>
      <c r="N53" s="868"/>
      <c r="O53" s="868"/>
      <c r="P53" s="868"/>
      <c r="Q53" s="868"/>
      <c r="R53" s="869"/>
      <c r="S53" s="712" t="s">
        <v>4014</v>
      </c>
      <c r="T53" s="713"/>
      <c r="U53" s="713"/>
      <c r="V53" s="713"/>
      <c r="W53" s="713"/>
      <c r="X53" s="713"/>
      <c r="Y53" s="713"/>
      <c r="Z53" s="713"/>
      <c r="AA53" s="714"/>
      <c r="AB53" s="453" t="s">
        <v>1563</v>
      </c>
      <c r="AC53" s="422"/>
      <c r="AD53" s="422"/>
      <c r="AE53" s="422"/>
      <c r="AF53" s="422"/>
      <c r="AG53" s="422"/>
      <c r="AH53" s="686">
        <f>ROUND(O6*0.01,0)</f>
        <v>4</v>
      </c>
      <c r="AI53" s="686"/>
      <c r="AJ53" s="424" t="s">
        <v>804</v>
      </c>
      <c r="AK53" s="621"/>
      <c r="AL53" s="422"/>
      <c r="AM53" s="422"/>
      <c r="AN53" s="331">
        <f t="shared" ref="AN53:AN68" si="0">-AH53</f>
        <v>-4</v>
      </c>
      <c r="AO53" s="402" t="s">
        <v>0</v>
      </c>
    </row>
    <row r="54" spans="1:41" ht="17.25" customHeight="1" x14ac:dyDescent="0.15">
      <c r="A54" s="436">
        <v>24</v>
      </c>
      <c r="B54" s="433" t="s">
        <v>5743</v>
      </c>
      <c r="C54" s="120" t="s">
        <v>4942</v>
      </c>
      <c r="D54" s="770"/>
      <c r="E54" s="765"/>
      <c r="F54" s="765"/>
      <c r="G54" s="814"/>
      <c r="H54" s="815"/>
      <c r="I54" s="870"/>
      <c r="J54" s="871"/>
      <c r="K54" s="871"/>
      <c r="L54" s="871"/>
      <c r="M54" s="871"/>
      <c r="N54" s="871"/>
      <c r="O54" s="871"/>
      <c r="P54" s="871"/>
      <c r="Q54" s="871"/>
      <c r="R54" s="872"/>
      <c r="S54" s="858"/>
      <c r="T54" s="859"/>
      <c r="U54" s="859"/>
      <c r="V54" s="859"/>
      <c r="W54" s="859"/>
      <c r="X54" s="859"/>
      <c r="Y54" s="859"/>
      <c r="Z54" s="859"/>
      <c r="AA54" s="860"/>
      <c r="AB54" s="453" t="s">
        <v>1564</v>
      </c>
      <c r="AC54" s="422"/>
      <c r="AD54" s="422"/>
      <c r="AE54" s="422"/>
      <c r="AF54" s="422"/>
      <c r="AG54" s="422"/>
      <c r="AH54" s="686">
        <f>ROUND(O8*0.01,0)</f>
        <v>5</v>
      </c>
      <c r="AI54" s="686"/>
      <c r="AJ54" s="424" t="s">
        <v>804</v>
      </c>
      <c r="AK54" s="621"/>
      <c r="AL54" s="422"/>
      <c r="AM54" s="422"/>
      <c r="AN54" s="331">
        <f t="shared" si="0"/>
        <v>-5</v>
      </c>
      <c r="AO54" s="402"/>
    </row>
    <row r="55" spans="1:41" ht="17.25" customHeight="1" x14ac:dyDescent="0.15">
      <c r="A55" s="436">
        <v>24</v>
      </c>
      <c r="B55" s="433" t="s">
        <v>5744</v>
      </c>
      <c r="C55" s="120" t="s">
        <v>4943</v>
      </c>
      <c r="D55" s="770"/>
      <c r="E55" s="765"/>
      <c r="F55" s="765"/>
      <c r="G55" s="814"/>
      <c r="H55" s="815"/>
      <c r="I55" s="870"/>
      <c r="J55" s="871"/>
      <c r="K55" s="871"/>
      <c r="L55" s="871"/>
      <c r="M55" s="871"/>
      <c r="N55" s="871"/>
      <c r="O55" s="871"/>
      <c r="P55" s="871"/>
      <c r="Q55" s="871"/>
      <c r="R55" s="872"/>
      <c r="S55" s="712" t="s">
        <v>4015</v>
      </c>
      <c r="T55" s="713"/>
      <c r="U55" s="713"/>
      <c r="V55" s="713"/>
      <c r="W55" s="713"/>
      <c r="X55" s="713"/>
      <c r="Y55" s="713"/>
      <c r="Z55" s="713"/>
      <c r="AA55" s="714"/>
      <c r="AB55" s="453" t="s">
        <v>1563</v>
      </c>
      <c r="AC55" s="422"/>
      <c r="AD55" s="422"/>
      <c r="AE55" s="422"/>
      <c r="AF55" s="422"/>
      <c r="AG55" s="422"/>
      <c r="AH55" s="686">
        <f>ROUND(O10*0.01,0)</f>
        <v>4</v>
      </c>
      <c r="AI55" s="686"/>
      <c r="AJ55" s="424" t="s">
        <v>804</v>
      </c>
      <c r="AK55" s="621"/>
      <c r="AL55" s="422"/>
      <c r="AM55" s="422"/>
      <c r="AN55" s="331">
        <f t="shared" si="0"/>
        <v>-4</v>
      </c>
      <c r="AO55" s="402"/>
    </row>
    <row r="56" spans="1:41" ht="17.25" customHeight="1" x14ac:dyDescent="0.15">
      <c r="A56" s="436">
        <v>24</v>
      </c>
      <c r="B56" s="433" t="s">
        <v>5745</v>
      </c>
      <c r="C56" s="120" t="s">
        <v>4944</v>
      </c>
      <c r="D56" s="770"/>
      <c r="E56" s="765"/>
      <c r="F56" s="765"/>
      <c r="G56" s="814"/>
      <c r="H56" s="815"/>
      <c r="I56" s="873"/>
      <c r="J56" s="874"/>
      <c r="K56" s="874"/>
      <c r="L56" s="874"/>
      <c r="M56" s="874"/>
      <c r="N56" s="874"/>
      <c r="O56" s="874"/>
      <c r="P56" s="874"/>
      <c r="Q56" s="874"/>
      <c r="R56" s="875"/>
      <c r="S56" s="858"/>
      <c r="T56" s="859"/>
      <c r="U56" s="859"/>
      <c r="V56" s="859"/>
      <c r="W56" s="859"/>
      <c r="X56" s="859"/>
      <c r="Y56" s="859"/>
      <c r="Z56" s="859"/>
      <c r="AA56" s="860"/>
      <c r="AB56" s="453" t="s">
        <v>1564</v>
      </c>
      <c r="AC56" s="422"/>
      <c r="AD56" s="422"/>
      <c r="AE56" s="422"/>
      <c r="AF56" s="422"/>
      <c r="AG56" s="422"/>
      <c r="AH56" s="686">
        <f>ROUND(O12*0.01,0)</f>
        <v>5</v>
      </c>
      <c r="AI56" s="686"/>
      <c r="AJ56" s="424" t="s">
        <v>804</v>
      </c>
      <c r="AK56" s="621"/>
      <c r="AL56" s="422"/>
      <c r="AM56" s="422"/>
      <c r="AN56" s="331">
        <f t="shared" si="0"/>
        <v>-5</v>
      </c>
      <c r="AO56" s="402"/>
    </row>
    <row r="57" spans="1:41" ht="17.25" customHeight="1" x14ac:dyDescent="0.15">
      <c r="A57" s="436">
        <v>24</v>
      </c>
      <c r="B57" s="433" t="s">
        <v>5746</v>
      </c>
      <c r="C57" s="120" t="s">
        <v>4945</v>
      </c>
      <c r="D57" s="770"/>
      <c r="E57" s="765"/>
      <c r="F57" s="765"/>
      <c r="G57" s="814"/>
      <c r="H57" s="815"/>
      <c r="I57" s="867" t="s">
        <v>3161</v>
      </c>
      <c r="J57" s="868"/>
      <c r="K57" s="868"/>
      <c r="L57" s="868"/>
      <c r="M57" s="868"/>
      <c r="N57" s="868"/>
      <c r="O57" s="868"/>
      <c r="P57" s="868"/>
      <c r="Q57" s="868"/>
      <c r="R57" s="869"/>
      <c r="S57" s="712" t="s">
        <v>4016</v>
      </c>
      <c r="T57" s="713"/>
      <c r="U57" s="713"/>
      <c r="V57" s="713"/>
      <c r="W57" s="713"/>
      <c r="X57" s="713"/>
      <c r="Y57" s="713"/>
      <c r="Z57" s="713"/>
      <c r="AA57" s="714"/>
      <c r="AB57" s="453" t="s">
        <v>1563</v>
      </c>
      <c r="AC57" s="422"/>
      <c r="AD57" s="422"/>
      <c r="AE57" s="422"/>
      <c r="AF57" s="422"/>
      <c r="AG57" s="422"/>
      <c r="AH57" s="686">
        <f>ROUND(O14*0.01,0)</f>
        <v>4</v>
      </c>
      <c r="AI57" s="686"/>
      <c r="AJ57" s="424" t="s">
        <v>804</v>
      </c>
      <c r="AK57" s="621"/>
      <c r="AL57" s="422"/>
      <c r="AM57" s="422"/>
      <c r="AN57" s="331">
        <f t="shared" si="0"/>
        <v>-4</v>
      </c>
      <c r="AO57" s="402"/>
    </row>
    <row r="58" spans="1:41" ht="17.25" customHeight="1" x14ac:dyDescent="0.15">
      <c r="A58" s="436">
        <v>24</v>
      </c>
      <c r="B58" s="433" t="s">
        <v>5747</v>
      </c>
      <c r="C58" s="120" t="s">
        <v>4946</v>
      </c>
      <c r="D58" s="770"/>
      <c r="E58" s="765"/>
      <c r="F58" s="765"/>
      <c r="G58" s="814"/>
      <c r="H58" s="815"/>
      <c r="I58" s="870"/>
      <c r="J58" s="871"/>
      <c r="K58" s="871"/>
      <c r="L58" s="871"/>
      <c r="M58" s="871"/>
      <c r="N58" s="871"/>
      <c r="O58" s="871"/>
      <c r="P58" s="871"/>
      <c r="Q58" s="871"/>
      <c r="R58" s="872"/>
      <c r="S58" s="858"/>
      <c r="T58" s="859"/>
      <c r="U58" s="859"/>
      <c r="V58" s="859"/>
      <c r="W58" s="859"/>
      <c r="X58" s="859"/>
      <c r="Y58" s="859"/>
      <c r="Z58" s="859"/>
      <c r="AA58" s="860"/>
      <c r="AB58" s="453" t="s">
        <v>1564</v>
      </c>
      <c r="AC58" s="422"/>
      <c r="AD58" s="422"/>
      <c r="AE58" s="422"/>
      <c r="AF58" s="422"/>
      <c r="AG58" s="422"/>
      <c r="AH58" s="686">
        <f>ROUND(O16*0.01,0)</f>
        <v>5</v>
      </c>
      <c r="AI58" s="686"/>
      <c r="AJ58" s="424" t="s">
        <v>804</v>
      </c>
      <c r="AK58" s="621"/>
      <c r="AL58" s="422"/>
      <c r="AM58" s="422"/>
      <c r="AN58" s="331">
        <f t="shared" si="0"/>
        <v>-5</v>
      </c>
      <c r="AO58" s="402"/>
    </row>
    <row r="59" spans="1:41" ht="17.25" customHeight="1" x14ac:dyDescent="0.15">
      <c r="A59" s="436">
        <v>24</v>
      </c>
      <c r="B59" s="433" t="s">
        <v>5748</v>
      </c>
      <c r="C59" s="120" t="s">
        <v>4947</v>
      </c>
      <c r="D59" s="770"/>
      <c r="E59" s="765"/>
      <c r="F59" s="765"/>
      <c r="G59" s="814"/>
      <c r="H59" s="815"/>
      <c r="I59" s="870"/>
      <c r="J59" s="871"/>
      <c r="K59" s="871"/>
      <c r="L59" s="871"/>
      <c r="M59" s="871"/>
      <c r="N59" s="871"/>
      <c r="O59" s="871"/>
      <c r="P59" s="871"/>
      <c r="Q59" s="871"/>
      <c r="R59" s="872"/>
      <c r="S59" s="712" t="s">
        <v>4017</v>
      </c>
      <c r="T59" s="713"/>
      <c r="U59" s="713"/>
      <c r="V59" s="713"/>
      <c r="W59" s="713"/>
      <c r="X59" s="713"/>
      <c r="Y59" s="713"/>
      <c r="Z59" s="713"/>
      <c r="AA59" s="714"/>
      <c r="AB59" s="453" t="s">
        <v>1563</v>
      </c>
      <c r="AC59" s="422"/>
      <c r="AD59" s="422"/>
      <c r="AE59" s="422"/>
      <c r="AF59" s="422"/>
      <c r="AG59" s="422"/>
      <c r="AH59" s="686">
        <f>ROUND(O18*0.01,0)</f>
        <v>4</v>
      </c>
      <c r="AI59" s="686"/>
      <c r="AJ59" s="424" t="s">
        <v>804</v>
      </c>
      <c r="AK59" s="621"/>
      <c r="AL59" s="422"/>
      <c r="AM59" s="422"/>
      <c r="AN59" s="331">
        <f t="shared" si="0"/>
        <v>-4</v>
      </c>
      <c r="AO59" s="402"/>
    </row>
    <row r="60" spans="1:41" ht="17.25" customHeight="1" x14ac:dyDescent="0.15">
      <c r="A60" s="436">
        <v>24</v>
      </c>
      <c r="B60" s="433" t="s">
        <v>5749</v>
      </c>
      <c r="C60" s="120" t="s">
        <v>4948</v>
      </c>
      <c r="D60" s="770"/>
      <c r="E60" s="765"/>
      <c r="F60" s="765"/>
      <c r="G60" s="814"/>
      <c r="H60" s="815"/>
      <c r="I60" s="873"/>
      <c r="J60" s="874"/>
      <c r="K60" s="874"/>
      <c r="L60" s="874"/>
      <c r="M60" s="874"/>
      <c r="N60" s="874"/>
      <c r="O60" s="874"/>
      <c r="P60" s="874"/>
      <c r="Q60" s="874"/>
      <c r="R60" s="875"/>
      <c r="S60" s="858"/>
      <c r="T60" s="859"/>
      <c r="U60" s="859"/>
      <c r="V60" s="859"/>
      <c r="W60" s="859"/>
      <c r="X60" s="859"/>
      <c r="Y60" s="859"/>
      <c r="Z60" s="859"/>
      <c r="AA60" s="860"/>
      <c r="AB60" s="453" t="s">
        <v>1564</v>
      </c>
      <c r="AC60" s="422"/>
      <c r="AD60" s="422"/>
      <c r="AE60" s="422"/>
      <c r="AF60" s="422"/>
      <c r="AG60" s="422"/>
      <c r="AH60" s="686">
        <f>ROUND(O20*0.01,0)</f>
        <v>5</v>
      </c>
      <c r="AI60" s="686"/>
      <c r="AJ60" s="424" t="s">
        <v>804</v>
      </c>
      <c r="AK60" s="621"/>
      <c r="AL60" s="422"/>
      <c r="AM60" s="422"/>
      <c r="AN60" s="331">
        <f t="shared" si="0"/>
        <v>-5</v>
      </c>
      <c r="AO60" s="402"/>
    </row>
    <row r="61" spans="1:41" ht="17.25" customHeight="1" x14ac:dyDescent="0.15">
      <c r="A61" s="436">
        <v>24</v>
      </c>
      <c r="B61" s="433" t="s">
        <v>5750</v>
      </c>
      <c r="C61" s="120" t="s">
        <v>4949</v>
      </c>
      <c r="D61" s="770"/>
      <c r="E61" s="765"/>
      <c r="F61" s="765"/>
      <c r="G61" s="816" t="s">
        <v>3101</v>
      </c>
      <c r="H61" s="817"/>
      <c r="I61" s="867" t="s">
        <v>3162</v>
      </c>
      <c r="J61" s="868"/>
      <c r="K61" s="868"/>
      <c r="L61" s="868"/>
      <c r="M61" s="868"/>
      <c r="N61" s="868"/>
      <c r="O61" s="868"/>
      <c r="P61" s="868"/>
      <c r="Q61" s="868"/>
      <c r="R61" s="869"/>
      <c r="S61" s="712" t="s">
        <v>4018</v>
      </c>
      <c r="T61" s="713"/>
      <c r="U61" s="713"/>
      <c r="V61" s="713"/>
      <c r="W61" s="713"/>
      <c r="X61" s="713"/>
      <c r="Y61" s="713"/>
      <c r="Z61" s="713"/>
      <c r="AA61" s="714"/>
      <c r="AB61" s="453" t="s">
        <v>1563</v>
      </c>
      <c r="AC61" s="422"/>
      <c r="AD61" s="422"/>
      <c r="AE61" s="422"/>
      <c r="AF61" s="422"/>
      <c r="AG61" s="422"/>
      <c r="AH61" s="686">
        <f>ROUND(O22*0.01,0)</f>
        <v>5</v>
      </c>
      <c r="AI61" s="686"/>
      <c r="AJ61" s="424" t="s">
        <v>804</v>
      </c>
      <c r="AK61" s="621"/>
      <c r="AL61" s="422"/>
      <c r="AM61" s="422"/>
      <c r="AN61" s="331">
        <f t="shared" si="0"/>
        <v>-5</v>
      </c>
      <c r="AO61" s="402"/>
    </row>
    <row r="62" spans="1:41" ht="17.25" customHeight="1" x14ac:dyDescent="0.15">
      <c r="A62" s="436">
        <v>24</v>
      </c>
      <c r="B62" s="433" t="s">
        <v>5751</v>
      </c>
      <c r="C62" s="120" t="s">
        <v>4950</v>
      </c>
      <c r="D62" s="770"/>
      <c r="E62" s="765"/>
      <c r="F62" s="765"/>
      <c r="G62" s="818"/>
      <c r="H62" s="819"/>
      <c r="I62" s="870"/>
      <c r="J62" s="871"/>
      <c r="K62" s="871"/>
      <c r="L62" s="871"/>
      <c r="M62" s="871"/>
      <c r="N62" s="871"/>
      <c r="O62" s="871"/>
      <c r="P62" s="871"/>
      <c r="Q62" s="871"/>
      <c r="R62" s="872"/>
      <c r="S62" s="858"/>
      <c r="T62" s="859"/>
      <c r="U62" s="859"/>
      <c r="V62" s="859"/>
      <c r="W62" s="859"/>
      <c r="X62" s="859"/>
      <c r="Y62" s="859"/>
      <c r="Z62" s="859"/>
      <c r="AA62" s="860"/>
      <c r="AB62" s="453" t="s">
        <v>1564</v>
      </c>
      <c r="AC62" s="422"/>
      <c r="AD62" s="422"/>
      <c r="AE62" s="422"/>
      <c r="AF62" s="422"/>
      <c r="AG62" s="422"/>
      <c r="AH62" s="686">
        <f>ROUND(O24*0.01,0)</f>
        <v>6</v>
      </c>
      <c r="AI62" s="686"/>
      <c r="AJ62" s="424" t="s">
        <v>804</v>
      </c>
      <c r="AK62" s="621"/>
      <c r="AL62" s="422"/>
      <c r="AM62" s="422"/>
      <c r="AN62" s="331">
        <f t="shared" si="0"/>
        <v>-6</v>
      </c>
      <c r="AO62" s="402"/>
    </row>
    <row r="63" spans="1:41" ht="17.25" customHeight="1" x14ac:dyDescent="0.15">
      <c r="A63" s="436">
        <v>24</v>
      </c>
      <c r="B63" s="433" t="s">
        <v>5752</v>
      </c>
      <c r="C63" s="120" t="s">
        <v>4951</v>
      </c>
      <c r="D63" s="770"/>
      <c r="E63" s="765"/>
      <c r="F63" s="765"/>
      <c r="G63" s="818"/>
      <c r="H63" s="819"/>
      <c r="I63" s="870"/>
      <c r="J63" s="871"/>
      <c r="K63" s="871"/>
      <c r="L63" s="871"/>
      <c r="M63" s="871"/>
      <c r="N63" s="871"/>
      <c r="O63" s="871"/>
      <c r="P63" s="871"/>
      <c r="Q63" s="871"/>
      <c r="R63" s="872"/>
      <c r="S63" s="861" t="s">
        <v>4019</v>
      </c>
      <c r="T63" s="862"/>
      <c r="U63" s="862"/>
      <c r="V63" s="862"/>
      <c r="W63" s="862"/>
      <c r="X63" s="862"/>
      <c r="Y63" s="862"/>
      <c r="Z63" s="862"/>
      <c r="AA63" s="863"/>
      <c r="AB63" s="453" t="s">
        <v>1563</v>
      </c>
      <c r="AC63" s="422"/>
      <c r="AD63" s="422"/>
      <c r="AE63" s="422"/>
      <c r="AF63" s="422"/>
      <c r="AG63" s="422"/>
      <c r="AH63" s="686">
        <f>ROUND(O26*0.01,0)</f>
        <v>5</v>
      </c>
      <c r="AI63" s="686"/>
      <c r="AJ63" s="424" t="s">
        <v>804</v>
      </c>
      <c r="AK63" s="621"/>
      <c r="AL63" s="422"/>
      <c r="AM63" s="422"/>
      <c r="AN63" s="331">
        <f t="shared" si="0"/>
        <v>-5</v>
      </c>
      <c r="AO63" s="402"/>
    </row>
    <row r="64" spans="1:41" ht="17.25" customHeight="1" x14ac:dyDescent="0.15">
      <c r="A64" s="436">
        <v>24</v>
      </c>
      <c r="B64" s="433" t="s">
        <v>5753</v>
      </c>
      <c r="C64" s="120" t="s">
        <v>4952</v>
      </c>
      <c r="D64" s="770"/>
      <c r="E64" s="765"/>
      <c r="F64" s="765"/>
      <c r="G64" s="818"/>
      <c r="H64" s="819"/>
      <c r="I64" s="873"/>
      <c r="J64" s="874"/>
      <c r="K64" s="874"/>
      <c r="L64" s="874"/>
      <c r="M64" s="874"/>
      <c r="N64" s="874"/>
      <c r="O64" s="874"/>
      <c r="P64" s="874"/>
      <c r="Q64" s="874"/>
      <c r="R64" s="875"/>
      <c r="S64" s="864"/>
      <c r="T64" s="865"/>
      <c r="U64" s="865"/>
      <c r="V64" s="865"/>
      <c r="W64" s="865"/>
      <c r="X64" s="865"/>
      <c r="Y64" s="865"/>
      <c r="Z64" s="865"/>
      <c r="AA64" s="866"/>
      <c r="AB64" s="453" t="s">
        <v>1564</v>
      </c>
      <c r="AC64" s="422"/>
      <c r="AD64" s="422"/>
      <c r="AE64" s="422"/>
      <c r="AF64" s="422"/>
      <c r="AG64" s="422"/>
      <c r="AH64" s="686">
        <f>ROUND(O28*0.01,0)</f>
        <v>6</v>
      </c>
      <c r="AI64" s="686"/>
      <c r="AJ64" s="424" t="s">
        <v>804</v>
      </c>
      <c r="AK64" s="621"/>
      <c r="AL64" s="422"/>
      <c r="AM64" s="422"/>
      <c r="AN64" s="331">
        <f t="shared" si="0"/>
        <v>-6</v>
      </c>
      <c r="AO64" s="402"/>
    </row>
    <row r="65" spans="1:41" ht="17.25" customHeight="1" x14ac:dyDescent="0.15">
      <c r="A65" s="436">
        <v>24</v>
      </c>
      <c r="B65" s="433" t="s">
        <v>5754</v>
      </c>
      <c r="C65" s="120" t="s">
        <v>4953</v>
      </c>
      <c r="D65" s="770"/>
      <c r="E65" s="765"/>
      <c r="F65" s="765"/>
      <c r="G65" s="818"/>
      <c r="H65" s="819"/>
      <c r="I65" s="867" t="s">
        <v>3163</v>
      </c>
      <c r="J65" s="868"/>
      <c r="K65" s="868"/>
      <c r="L65" s="868"/>
      <c r="M65" s="868"/>
      <c r="N65" s="868"/>
      <c r="O65" s="868"/>
      <c r="P65" s="868"/>
      <c r="Q65" s="868"/>
      <c r="R65" s="869"/>
      <c r="S65" s="712" t="s">
        <v>4020</v>
      </c>
      <c r="T65" s="713"/>
      <c r="U65" s="713"/>
      <c r="V65" s="713"/>
      <c r="W65" s="713"/>
      <c r="X65" s="713"/>
      <c r="Y65" s="713"/>
      <c r="Z65" s="713"/>
      <c r="AA65" s="714"/>
      <c r="AB65" s="453" t="s">
        <v>1563</v>
      </c>
      <c r="AC65" s="422"/>
      <c r="AD65" s="422"/>
      <c r="AE65" s="422"/>
      <c r="AF65" s="422"/>
      <c r="AG65" s="422"/>
      <c r="AH65" s="686">
        <f>ROUND(O30*0.01,0)</f>
        <v>5</v>
      </c>
      <c r="AI65" s="686"/>
      <c r="AJ65" s="424" t="s">
        <v>804</v>
      </c>
      <c r="AK65" s="621"/>
      <c r="AL65" s="422"/>
      <c r="AM65" s="422"/>
      <c r="AN65" s="331">
        <f t="shared" si="0"/>
        <v>-5</v>
      </c>
      <c r="AO65" s="402"/>
    </row>
    <row r="66" spans="1:41" ht="17.25" customHeight="1" x14ac:dyDescent="0.15">
      <c r="A66" s="436">
        <v>24</v>
      </c>
      <c r="B66" s="433" t="s">
        <v>5755</v>
      </c>
      <c r="C66" s="120" t="s">
        <v>4954</v>
      </c>
      <c r="D66" s="770"/>
      <c r="E66" s="765"/>
      <c r="F66" s="765"/>
      <c r="G66" s="818"/>
      <c r="H66" s="819"/>
      <c r="I66" s="870"/>
      <c r="J66" s="871"/>
      <c r="K66" s="871"/>
      <c r="L66" s="871"/>
      <c r="M66" s="871"/>
      <c r="N66" s="871"/>
      <c r="O66" s="871"/>
      <c r="P66" s="871"/>
      <c r="Q66" s="871"/>
      <c r="R66" s="872"/>
      <c r="S66" s="858"/>
      <c r="T66" s="859"/>
      <c r="U66" s="859"/>
      <c r="V66" s="859"/>
      <c r="W66" s="859"/>
      <c r="X66" s="859"/>
      <c r="Y66" s="859"/>
      <c r="Z66" s="859"/>
      <c r="AA66" s="860"/>
      <c r="AB66" s="453" t="s">
        <v>1564</v>
      </c>
      <c r="AC66" s="422"/>
      <c r="AD66" s="422"/>
      <c r="AE66" s="422"/>
      <c r="AF66" s="422"/>
      <c r="AG66" s="422"/>
      <c r="AH66" s="686">
        <f>ROUND(O32*0.01,0)</f>
        <v>6</v>
      </c>
      <c r="AI66" s="686"/>
      <c r="AJ66" s="424" t="s">
        <v>804</v>
      </c>
      <c r="AK66" s="621"/>
      <c r="AL66" s="422"/>
      <c r="AM66" s="422"/>
      <c r="AN66" s="331">
        <f t="shared" si="0"/>
        <v>-6</v>
      </c>
      <c r="AO66" s="402"/>
    </row>
    <row r="67" spans="1:41" ht="17.25" customHeight="1" x14ac:dyDescent="0.15">
      <c r="A67" s="436">
        <v>24</v>
      </c>
      <c r="B67" s="433" t="s">
        <v>5756</v>
      </c>
      <c r="C67" s="120" t="s">
        <v>4955</v>
      </c>
      <c r="D67" s="770"/>
      <c r="E67" s="765"/>
      <c r="F67" s="765"/>
      <c r="G67" s="818"/>
      <c r="H67" s="819"/>
      <c r="I67" s="870"/>
      <c r="J67" s="871"/>
      <c r="K67" s="871"/>
      <c r="L67" s="871"/>
      <c r="M67" s="871"/>
      <c r="N67" s="871"/>
      <c r="O67" s="871"/>
      <c r="P67" s="871"/>
      <c r="Q67" s="871"/>
      <c r="R67" s="872"/>
      <c r="S67" s="861" t="s">
        <v>4021</v>
      </c>
      <c r="T67" s="862"/>
      <c r="U67" s="862"/>
      <c r="V67" s="862"/>
      <c r="W67" s="862"/>
      <c r="X67" s="862"/>
      <c r="Y67" s="862"/>
      <c r="Z67" s="862"/>
      <c r="AA67" s="863"/>
      <c r="AB67" s="453" t="s">
        <v>1563</v>
      </c>
      <c r="AC67" s="422"/>
      <c r="AD67" s="422"/>
      <c r="AE67" s="422"/>
      <c r="AF67" s="422"/>
      <c r="AG67" s="422"/>
      <c r="AH67" s="686">
        <f>ROUND(O34*0.01,0)</f>
        <v>5</v>
      </c>
      <c r="AI67" s="686"/>
      <c r="AJ67" s="424" t="s">
        <v>804</v>
      </c>
      <c r="AK67" s="621"/>
      <c r="AL67" s="422"/>
      <c r="AM67" s="422"/>
      <c r="AN67" s="331">
        <f t="shared" si="0"/>
        <v>-5</v>
      </c>
      <c r="AO67" s="402"/>
    </row>
    <row r="68" spans="1:41" ht="17.25" customHeight="1" x14ac:dyDescent="0.15">
      <c r="A68" s="436">
        <v>24</v>
      </c>
      <c r="B68" s="433" t="s">
        <v>5757</v>
      </c>
      <c r="C68" s="120" t="s">
        <v>4956</v>
      </c>
      <c r="D68" s="789"/>
      <c r="E68" s="767"/>
      <c r="F68" s="767"/>
      <c r="G68" s="820"/>
      <c r="H68" s="821"/>
      <c r="I68" s="873"/>
      <c r="J68" s="874"/>
      <c r="K68" s="874"/>
      <c r="L68" s="874"/>
      <c r="M68" s="874"/>
      <c r="N68" s="874"/>
      <c r="O68" s="874"/>
      <c r="P68" s="874"/>
      <c r="Q68" s="874"/>
      <c r="R68" s="875"/>
      <c r="S68" s="864"/>
      <c r="T68" s="865"/>
      <c r="U68" s="865"/>
      <c r="V68" s="865"/>
      <c r="W68" s="865"/>
      <c r="X68" s="865"/>
      <c r="Y68" s="865"/>
      <c r="Z68" s="865"/>
      <c r="AA68" s="866"/>
      <c r="AB68" s="444" t="s">
        <v>1564</v>
      </c>
      <c r="AC68" s="422"/>
      <c r="AD68" s="422"/>
      <c r="AE68" s="422"/>
      <c r="AF68" s="422"/>
      <c r="AG68" s="422"/>
      <c r="AH68" s="686">
        <f>ROUND(O36*0.01,0)</f>
        <v>6</v>
      </c>
      <c r="AI68" s="686"/>
      <c r="AJ68" s="424" t="s">
        <v>804</v>
      </c>
      <c r="AK68" s="621"/>
      <c r="AL68" s="422"/>
      <c r="AM68" s="422"/>
      <c r="AN68" s="331">
        <f t="shared" si="0"/>
        <v>-6</v>
      </c>
      <c r="AO68" s="402"/>
    </row>
    <row r="69" spans="1:41" ht="17.25" customHeight="1" x14ac:dyDescent="0.15">
      <c r="A69" s="436">
        <v>24</v>
      </c>
      <c r="B69" s="433" t="s">
        <v>3513</v>
      </c>
      <c r="C69" s="120" t="s">
        <v>3839</v>
      </c>
      <c r="D69" s="769" t="s">
        <v>3284</v>
      </c>
      <c r="E69" s="763"/>
      <c r="F69" s="763"/>
      <c r="G69" s="812" t="s">
        <v>3098</v>
      </c>
      <c r="H69" s="813"/>
      <c r="I69" s="867" t="s">
        <v>3160</v>
      </c>
      <c r="J69" s="868"/>
      <c r="K69" s="868"/>
      <c r="L69" s="868"/>
      <c r="M69" s="868"/>
      <c r="N69" s="868"/>
      <c r="O69" s="868"/>
      <c r="P69" s="868"/>
      <c r="Q69" s="868"/>
      <c r="R69" s="869"/>
      <c r="S69" s="712" t="s">
        <v>4014</v>
      </c>
      <c r="T69" s="713"/>
      <c r="U69" s="713"/>
      <c r="V69" s="713"/>
      <c r="W69" s="713"/>
      <c r="X69" s="713"/>
      <c r="Y69" s="713"/>
      <c r="Z69" s="713"/>
      <c r="AA69" s="714"/>
      <c r="AB69" s="453" t="s">
        <v>1563</v>
      </c>
      <c r="AC69" s="422"/>
      <c r="AD69" s="422"/>
      <c r="AE69" s="422"/>
      <c r="AF69" s="422"/>
      <c r="AG69" s="422"/>
      <c r="AH69" s="686">
        <f>ROUND(O6*0.01,0)</f>
        <v>4</v>
      </c>
      <c r="AI69" s="686"/>
      <c r="AJ69" s="424" t="s">
        <v>804</v>
      </c>
      <c r="AK69" s="621"/>
      <c r="AL69" s="422"/>
      <c r="AM69" s="422"/>
      <c r="AN69" s="331">
        <f t="shared" ref="AN69:AN100" si="1">-AH69</f>
        <v>-4</v>
      </c>
      <c r="AO69" s="402"/>
    </row>
    <row r="70" spans="1:41" ht="17.25" customHeight="1" x14ac:dyDescent="0.15">
      <c r="A70" s="436">
        <v>24</v>
      </c>
      <c r="B70" s="433" t="s">
        <v>3514</v>
      </c>
      <c r="C70" s="120" t="s">
        <v>3840</v>
      </c>
      <c r="D70" s="770"/>
      <c r="E70" s="765"/>
      <c r="F70" s="765"/>
      <c r="G70" s="814"/>
      <c r="H70" s="815"/>
      <c r="I70" s="870"/>
      <c r="J70" s="871"/>
      <c r="K70" s="871"/>
      <c r="L70" s="871"/>
      <c r="M70" s="871"/>
      <c r="N70" s="871"/>
      <c r="O70" s="871"/>
      <c r="P70" s="871"/>
      <c r="Q70" s="871"/>
      <c r="R70" s="872"/>
      <c r="S70" s="858"/>
      <c r="T70" s="859"/>
      <c r="U70" s="859"/>
      <c r="V70" s="859"/>
      <c r="W70" s="859"/>
      <c r="X70" s="859"/>
      <c r="Y70" s="859"/>
      <c r="Z70" s="859"/>
      <c r="AA70" s="860"/>
      <c r="AB70" s="453" t="s">
        <v>1564</v>
      </c>
      <c r="AC70" s="422"/>
      <c r="AD70" s="422"/>
      <c r="AE70" s="422"/>
      <c r="AF70" s="422"/>
      <c r="AG70" s="422"/>
      <c r="AH70" s="686">
        <f>ROUND(O8*0.01,0)</f>
        <v>5</v>
      </c>
      <c r="AI70" s="686"/>
      <c r="AJ70" s="424" t="s">
        <v>804</v>
      </c>
      <c r="AK70" s="621"/>
      <c r="AL70" s="422"/>
      <c r="AM70" s="422"/>
      <c r="AN70" s="331">
        <f t="shared" si="1"/>
        <v>-5</v>
      </c>
      <c r="AO70" s="402"/>
    </row>
    <row r="71" spans="1:41" ht="17.25" customHeight="1" x14ac:dyDescent="0.15">
      <c r="A71" s="436">
        <v>24</v>
      </c>
      <c r="B71" s="433" t="s">
        <v>3515</v>
      </c>
      <c r="C71" s="120" t="s">
        <v>3841</v>
      </c>
      <c r="D71" s="770"/>
      <c r="E71" s="765"/>
      <c r="F71" s="765"/>
      <c r="G71" s="814"/>
      <c r="H71" s="815"/>
      <c r="I71" s="870"/>
      <c r="J71" s="871"/>
      <c r="K71" s="871"/>
      <c r="L71" s="871"/>
      <c r="M71" s="871"/>
      <c r="N71" s="871"/>
      <c r="O71" s="871"/>
      <c r="P71" s="871"/>
      <c r="Q71" s="871"/>
      <c r="R71" s="872"/>
      <c r="S71" s="712" t="s">
        <v>4015</v>
      </c>
      <c r="T71" s="713"/>
      <c r="U71" s="713"/>
      <c r="V71" s="713"/>
      <c r="W71" s="713"/>
      <c r="X71" s="713"/>
      <c r="Y71" s="713"/>
      <c r="Z71" s="713"/>
      <c r="AA71" s="714"/>
      <c r="AB71" s="453" t="s">
        <v>1563</v>
      </c>
      <c r="AC71" s="422"/>
      <c r="AD71" s="422"/>
      <c r="AE71" s="422"/>
      <c r="AF71" s="422"/>
      <c r="AG71" s="422"/>
      <c r="AH71" s="686">
        <f>ROUND(O10*0.01,0)</f>
        <v>4</v>
      </c>
      <c r="AI71" s="686"/>
      <c r="AJ71" s="424" t="s">
        <v>804</v>
      </c>
      <c r="AK71" s="621"/>
      <c r="AL71" s="422"/>
      <c r="AM71" s="422"/>
      <c r="AN71" s="331">
        <f t="shared" si="1"/>
        <v>-4</v>
      </c>
      <c r="AO71" s="402"/>
    </row>
    <row r="72" spans="1:41" ht="17.25" customHeight="1" x14ac:dyDescent="0.15">
      <c r="A72" s="436">
        <v>24</v>
      </c>
      <c r="B72" s="433" t="s">
        <v>3516</v>
      </c>
      <c r="C72" s="120" t="s">
        <v>3842</v>
      </c>
      <c r="D72" s="770"/>
      <c r="E72" s="765"/>
      <c r="F72" s="765"/>
      <c r="G72" s="814"/>
      <c r="H72" s="815"/>
      <c r="I72" s="873"/>
      <c r="J72" s="874"/>
      <c r="K72" s="874"/>
      <c r="L72" s="874"/>
      <c r="M72" s="874"/>
      <c r="N72" s="874"/>
      <c r="O72" s="874"/>
      <c r="P72" s="874"/>
      <c r="Q72" s="874"/>
      <c r="R72" s="875"/>
      <c r="S72" s="858"/>
      <c r="T72" s="859"/>
      <c r="U72" s="859"/>
      <c r="V72" s="859"/>
      <c r="W72" s="859"/>
      <c r="X72" s="859"/>
      <c r="Y72" s="859"/>
      <c r="Z72" s="859"/>
      <c r="AA72" s="860"/>
      <c r="AB72" s="453" t="s">
        <v>1564</v>
      </c>
      <c r="AC72" s="422"/>
      <c r="AD72" s="422"/>
      <c r="AE72" s="422"/>
      <c r="AF72" s="422"/>
      <c r="AG72" s="422"/>
      <c r="AH72" s="686">
        <f>ROUND(O12*0.01,0)</f>
        <v>5</v>
      </c>
      <c r="AI72" s="686"/>
      <c r="AJ72" s="424" t="s">
        <v>804</v>
      </c>
      <c r="AK72" s="621"/>
      <c r="AL72" s="422"/>
      <c r="AM72" s="422"/>
      <c r="AN72" s="331">
        <f t="shared" si="1"/>
        <v>-5</v>
      </c>
      <c r="AO72" s="402"/>
    </row>
    <row r="73" spans="1:41" ht="17.25" customHeight="1" x14ac:dyDescent="0.15">
      <c r="A73" s="436">
        <v>24</v>
      </c>
      <c r="B73" s="433" t="s">
        <v>3517</v>
      </c>
      <c r="C73" s="120" t="s">
        <v>3843</v>
      </c>
      <c r="D73" s="770"/>
      <c r="E73" s="765"/>
      <c r="F73" s="765"/>
      <c r="G73" s="814"/>
      <c r="H73" s="815"/>
      <c r="I73" s="867" t="s">
        <v>3161</v>
      </c>
      <c r="J73" s="868"/>
      <c r="K73" s="868"/>
      <c r="L73" s="868"/>
      <c r="M73" s="868"/>
      <c r="N73" s="868"/>
      <c r="O73" s="868"/>
      <c r="P73" s="868"/>
      <c r="Q73" s="868"/>
      <c r="R73" s="869"/>
      <c r="S73" s="712" t="s">
        <v>4016</v>
      </c>
      <c r="T73" s="713"/>
      <c r="U73" s="713"/>
      <c r="V73" s="713"/>
      <c r="W73" s="713"/>
      <c r="X73" s="713"/>
      <c r="Y73" s="713"/>
      <c r="Z73" s="713"/>
      <c r="AA73" s="714"/>
      <c r="AB73" s="453" t="s">
        <v>1563</v>
      </c>
      <c r="AC73" s="422"/>
      <c r="AD73" s="422"/>
      <c r="AE73" s="422"/>
      <c r="AF73" s="422"/>
      <c r="AG73" s="422"/>
      <c r="AH73" s="686">
        <f>ROUND(O14*0.01,0)</f>
        <v>4</v>
      </c>
      <c r="AI73" s="686"/>
      <c r="AJ73" s="424" t="s">
        <v>804</v>
      </c>
      <c r="AK73" s="621"/>
      <c r="AL73" s="422"/>
      <c r="AM73" s="422"/>
      <c r="AN73" s="331">
        <f t="shared" si="1"/>
        <v>-4</v>
      </c>
      <c r="AO73" s="402"/>
    </row>
    <row r="74" spans="1:41" ht="17.25" customHeight="1" x14ac:dyDescent="0.15">
      <c r="A74" s="436">
        <v>24</v>
      </c>
      <c r="B74" s="433" t="s">
        <v>3518</v>
      </c>
      <c r="C74" s="120" t="s">
        <v>3844</v>
      </c>
      <c r="D74" s="770"/>
      <c r="E74" s="765"/>
      <c r="F74" s="765"/>
      <c r="G74" s="814"/>
      <c r="H74" s="815"/>
      <c r="I74" s="870"/>
      <c r="J74" s="871"/>
      <c r="K74" s="871"/>
      <c r="L74" s="871"/>
      <c r="M74" s="871"/>
      <c r="N74" s="871"/>
      <c r="O74" s="871"/>
      <c r="P74" s="871"/>
      <c r="Q74" s="871"/>
      <c r="R74" s="872"/>
      <c r="S74" s="858"/>
      <c r="T74" s="859"/>
      <c r="U74" s="859"/>
      <c r="V74" s="859"/>
      <c r="W74" s="859"/>
      <c r="X74" s="859"/>
      <c r="Y74" s="859"/>
      <c r="Z74" s="859"/>
      <c r="AA74" s="860"/>
      <c r="AB74" s="453" t="s">
        <v>1564</v>
      </c>
      <c r="AC74" s="422"/>
      <c r="AD74" s="422"/>
      <c r="AE74" s="422"/>
      <c r="AF74" s="422"/>
      <c r="AG74" s="422"/>
      <c r="AH74" s="686">
        <f>ROUND(O16*0.01,0)</f>
        <v>5</v>
      </c>
      <c r="AI74" s="686"/>
      <c r="AJ74" s="424" t="s">
        <v>804</v>
      </c>
      <c r="AK74" s="621"/>
      <c r="AL74" s="422"/>
      <c r="AM74" s="422"/>
      <c r="AN74" s="331">
        <f t="shared" si="1"/>
        <v>-5</v>
      </c>
      <c r="AO74" s="402"/>
    </row>
    <row r="75" spans="1:41" ht="17.25" customHeight="1" x14ac:dyDescent="0.15">
      <c r="A75" s="436">
        <v>24</v>
      </c>
      <c r="B75" s="433" t="s">
        <v>3519</v>
      </c>
      <c r="C75" s="120" t="s">
        <v>3845</v>
      </c>
      <c r="D75" s="770"/>
      <c r="E75" s="765"/>
      <c r="F75" s="765"/>
      <c r="G75" s="814"/>
      <c r="H75" s="815"/>
      <c r="I75" s="870"/>
      <c r="J75" s="871"/>
      <c r="K75" s="871"/>
      <c r="L75" s="871"/>
      <c r="M75" s="871"/>
      <c r="N75" s="871"/>
      <c r="O75" s="871"/>
      <c r="P75" s="871"/>
      <c r="Q75" s="871"/>
      <c r="R75" s="872"/>
      <c r="S75" s="712" t="s">
        <v>4017</v>
      </c>
      <c r="T75" s="713"/>
      <c r="U75" s="713"/>
      <c r="V75" s="713"/>
      <c r="W75" s="713"/>
      <c r="X75" s="713"/>
      <c r="Y75" s="713"/>
      <c r="Z75" s="713"/>
      <c r="AA75" s="714"/>
      <c r="AB75" s="453" t="s">
        <v>1563</v>
      </c>
      <c r="AC75" s="422"/>
      <c r="AD75" s="422"/>
      <c r="AE75" s="422"/>
      <c r="AF75" s="422"/>
      <c r="AG75" s="422"/>
      <c r="AH75" s="686">
        <f>ROUND(O18*0.01,0)</f>
        <v>4</v>
      </c>
      <c r="AI75" s="686"/>
      <c r="AJ75" s="424" t="s">
        <v>804</v>
      </c>
      <c r="AK75" s="621"/>
      <c r="AL75" s="422"/>
      <c r="AM75" s="422"/>
      <c r="AN75" s="331">
        <f t="shared" si="1"/>
        <v>-4</v>
      </c>
      <c r="AO75" s="402"/>
    </row>
    <row r="76" spans="1:41" ht="17.25" customHeight="1" x14ac:dyDescent="0.15">
      <c r="A76" s="436">
        <v>24</v>
      </c>
      <c r="B76" s="433" t="s">
        <v>3520</v>
      </c>
      <c r="C76" s="120" t="s">
        <v>3846</v>
      </c>
      <c r="D76" s="770"/>
      <c r="E76" s="765"/>
      <c r="F76" s="765"/>
      <c r="G76" s="814"/>
      <c r="H76" s="815"/>
      <c r="I76" s="873"/>
      <c r="J76" s="874"/>
      <c r="K76" s="874"/>
      <c r="L76" s="874"/>
      <c r="M76" s="874"/>
      <c r="N76" s="874"/>
      <c r="O76" s="874"/>
      <c r="P76" s="874"/>
      <c r="Q76" s="874"/>
      <c r="R76" s="875"/>
      <c r="S76" s="858"/>
      <c r="T76" s="859"/>
      <c r="U76" s="859"/>
      <c r="V76" s="859"/>
      <c r="W76" s="859"/>
      <c r="X76" s="859"/>
      <c r="Y76" s="859"/>
      <c r="Z76" s="859"/>
      <c r="AA76" s="860"/>
      <c r="AB76" s="453" t="s">
        <v>1564</v>
      </c>
      <c r="AC76" s="422"/>
      <c r="AD76" s="422"/>
      <c r="AE76" s="422"/>
      <c r="AF76" s="422"/>
      <c r="AG76" s="422"/>
      <c r="AH76" s="686">
        <f>ROUND(O20*0.01,0)</f>
        <v>5</v>
      </c>
      <c r="AI76" s="686"/>
      <c r="AJ76" s="424" t="s">
        <v>804</v>
      </c>
      <c r="AK76" s="621"/>
      <c r="AL76" s="422"/>
      <c r="AM76" s="422"/>
      <c r="AN76" s="331">
        <f t="shared" si="1"/>
        <v>-5</v>
      </c>
      <c r="AO76" s="402"/>
    </row>
    <row r="77" spans="1:41" ht="17.25" customHeight="1" x14ac:dyDescent="0.15">
      <c r="A77" s="436">
        <v>24</v>
      </c>
      <c r="B77" s="433" t="s">
        <v>3521</v>
      </c>
      <c r="C77" s="120" t="s">
        <v>3847</v>
      </c>
      <c r="D77" s="770"/>
      <c r="E77" s="765"/>
      <c r="F77" s="765"/>
      <c r="G77" s="816" t="s">
        <v>3101</v>
      </c>
      <c r="H77" s="817"/>
      <c r="I77" s="867" t="s">
        <v>3162</v>
      </c>
      <c r="J77" s="868"/>
      <c r="K77" s="868"/>
      <c r="L77" s="868"/>
      <c r="M77" s="868"/>
      <c r="N77" s="868"/>
      <c r="O77" s="868"/>
      <c r="P77" s="868"/>
      <c r="Q77" s="868"/>
      <c r="R77" s="869"/>
      <c r="S77" s="712" t="s">
        <v>4018</v>
      </c>
      <c r="T77" s="713"/>
      <c r="U77" s="713"/>
      <c r="V77" s="713"/>
      <c r="W77" s="713"/>
      <c r="X77" s="713"/>
      <c r="Y77" s="713"/>
      <c r="Z77" s="713"/>
      <c r="AA77" s="714"/>
      <c r="AB77" s="453" t="s">
        <v>1563</v>
      </c>
      <c r="AC77" s="422"/>
      <c r="AD77" s="422"/>
      <c r="AE77" s="422"/>
      <c r="AF77" s="422"/>
      <c r="AG77" s="422"/>
      <c r="AH77" s="686">
        <f>ROUND(O22*0.01,0)</f>
        <v>5</v>
      </c>
      <c r="AI77" s="686"/>
      <c r="AJ77" s="424" t="s">
        <v>804</v>
      </c>
      <c r="AK77" s="621"/>
      <c r="AL77" s="422"/>
      <c r="AM77" s="422"/>
      <c r="AN77" s="331">
        <f t="shared" si="1"/>
        <v>-5</v>
      </c>
      <c r="AO77" s="402"/>
    </row>
    <row r="78" spans="1:41" ht="17.25" customHeight="1" x14ac:dyDescent="0.15">
      <c r="A78" s="436">
        <v>24</v>
      </c>
      <c r="B78" s="433" t="s">
        <v>3522</v>
      </c>
      <c r="C78" s="120" t="s">
        <v>3848</v>
      </c>
      <c r="D78" s="770"/>
      <c r="E78" s="765"/>
      <c r="F78" s="765"/>
      <c r="G78" s="818"/>
      <c r="H78" s="819"/>
      <c r="I78" s="870"/>
      <c r="J78" s="871"/>
      <c r="K78" s="871"/>
      <c r="L78" s="871"/>
      <c r="M78" s="871"/>
      <c r="N78" s="871"/>
      <c r="O78" s="871"/>
      <c r="P78" s="871"/>
      <c r="Q78" s="871"/>
      <c r="R78" s="872"/>
      <c r="S78" s="858"/>
      <c r="T78" s="859"/>
      <c r="U78" s="859"/>
      <c r="V78" s="859"/>
      <c r="W78" s="859"/>
      <c r="X78" s="859"/>
      <c r="Y78" s="859"/>
      <c r="Z78" s="859"/>
      <c r="AA78" s="860"/>
      <c r="AB78" s="453" t="s">
        <v>1564</v>
      </c>
      <c r="AC78" s="422"/>
      <c r="AD78" s="422"/>
      <c r="AE78" s="422"/>
      <c r="AF78" s="422"/>
      <c r="AG78" s="422"/>
      <c r="AH78" s="686">
        <f>ROUND(O24*0.01,0)</f>
        <v>6</v>
      </c>
      <c r="AI78" s="686"/>
      <c r="AJ78" s="424" t="s">
        <v>804</v>
      </c>
      <c r="AK78" s="621"/>
      <c r="AL78" s="422"/>
      <c r="AM78" s="422"/>
      <c r="AN78" s="331">
        <f t="shared" si="1"/>
        <v>-6</v>
      </c>
      <c r="AO78" s="402"/>
    </row>
    <row r="79" spans="1:41" ht="17.25" customHeight="1" x14ac:dyDescent="0.15">
      <c r="A79" s="436">
        <v>24</v>
      </c>
      <c r="B79" s="433" t="s">
        <v>3523</v>
      </c>
      <c r="C79" s="120" t="s">
        <v>3849</v>
      </c>
      <c r="D79" s="770"/>
      <c r="E79" s="765"/>
      <c r="F79" s="765"/>
      <c r="G79" s="818"/>
      <c r="H79" s="819"/>
      <c r="I79" s="870"/>
      <c r="J79" s="871"/>
      <c r="K79" s="871"/>
      <c r="L79" s="871"/>
      <c r="M79" s="871"/>
      <c r="N79" s="871"/>
      <c r="O79" s="871"/>
      <c r="P79" s="871"/>
      <c r="Q79" s="871"/>
      <c r="R79" s="872"/>
      <c r="S79" s="861" t="s">
        <v>4019</v>
      </c>
      <c r="T79" s="862"/>
      <c r="U79" s="862"/>
      <c r="V79" s="862"/>
      <c r="W79" s="862"/>
      <c r="X79" s="862"/>
      <c r="Y79" s="862"/>
      <c r="Z79" s="862"/>
      <c r="AA79" s="863"/>
      <c r="AB79" s="453" t="s">
        <v>1563</v>
      </c>
      <c r="AC79" s="422"/>
      <c r="AD79" s="422"/>
      <c r="AE79" s="422"/>
      <c r="AF79" s="422"/>
      <c r="AG79" s="422"/>
      <c r="AH79" s="686">
        <f>ROUND(O26*0.01,0)</f>
        <v>5</v>
      </c>
      <c r="AI79" s="686"/>
      <c r="AJ79" s="424" t="s">
        <v>804</v>
      </c>
      <c r="AK79" s="621"/>
      <c r="AL79" s="422"/>
      <c r="AM79" s="422"/>
      <c r="AN79" s="331">
        <f t="shared" si="1"/>
        <v>-5</v>
      </c>
      <c r="AO79" s="402"/>
    </row>
    <row r="80" spans="1:41" ht="17.25" customHeight="1" x14ac:dyDescent="0.15">
      <c r="A80" s="436">
        <v>24</v>
      </c>
      <c r="B80" s="433" t="s">
        <v>3524</v>
      </c>
      <c r="C80" s="120" t="s">
        <v>3850</v>
      </c>
      <c r="D80" s="770"/>
      <c r="E80" s="765"/>
      <c r="F80" s="765"/>
      <c r="G80" s="818"/>
      <c r="H80" s="819"/>
      <c r="I80" s="873"/>
      <c r="J80" s="874"/>
      <c r="K80" s="874"/>
      <c r="L80" s="874"/>
      <c r="M80" s="874"/>
      <c r="N80" s="874"/>
      <c r="O80" s="874"/>
      <c r="P80" s="874"/>
      <c r="Q80" s="874"/>
      <c r="R80" s="875"/>
      <c r="S80" s="864"/>
      <c r="T80" s="865"/>
      <c r="U80" s="865"/>
      <c r="V80" s="865"/>
      <c r="W80" s="865"/>
      <c r="X80" s="865"/>
      <c r="Y80" s="865"/>
      <c r="Z80" s="865"/>
      <c r="AA80" s="866"/>
      <c r="AB80" s="453" t="s">
        <v>1564</v>
      </c>
      <c r="AC80" s="422"/>
      <c r="AD80" s="422"/>
      <c r="AE80" s="422"/>
      <c r="AF80" s="422"/>
      <c r="AG80" s="422"/>
      <c r="AH80" s="686">
        <f>ROUND(O28*0.01,0)</f>
        <v>6</v>
      </c>
      <c r="AI80" s="686"/>
      <c r="AJ80" s="424" t="s">
        <v>804</v>
      </c>
      <c r="AK80" s="621"/>
      <c r="AL80" s="422"/>
      <c r="AM80" s="422"/>
      <c r="AN80" s="331">
        <f t="shared" si="1"/>
        <v>-6</v>
      </c>
      <c r="AO80" s="402"/>
    </row>
    <row r="81" spans="1:41" ht="17.25" customHeight="1" x14ac:dyDescent="0.15">
      <c r="A81" s="436">
        <v>24</v>
      </c>
      <c r="B81" s="433" t="s">
        <v>3525</v>
      </c>
      <c r="C81" s="120" t="s">
        <v>3851</v>
      </c>
      <c r="D81" s="770"/>
      <c r="E81" s="765"/>
      <c r="F81" s="765"/>
      <c r="G81" s="818"/>
      <c r="H81" s="819"/>
      <c r="I81" s="867" t="s">
        <v>3163</v>
      </c>
      <c r="J81" s="868"/>
      <c r="K81" s="868"/>
      <c r="L81" s="868"/>
      <c r="M81" s="868"/>
      <c r="N81" s="868"/>
      <c r="O81" s="868"/>
      <c r="P81" s="868"/>
      <c r="Q81" s="868"/>
      <c r="R81" s="869"/>
      <c r="S81" s="712" t="s">
        <v>4020</v>
      </c>
      <c r="T81" s="713"/>
      <c r="U81" s="713"/>
      <c r="V81" s="713"/>
      <c r="W81" s="713"/>
      <c r="X81" s="713"/>
      <c r="Y81" s="713"/>
      <c r="Z81" s="713"/>
      <c r="AA81" s="714"/>
      <c r="AB81" s="453" t="s">
        <v>1563</v>
      </c>
      <c r="AC81" s="422"/>
      <c r="AD81" s="422"/>
      <c r="AE81" s="422"/>
      <c r="AF81" s="422"/>
      <c r="AG81" s="422"/>
      <c r="AH81" s="686">
        <f>ROUND(O30*0.01,0)</f>
        <v>5</v>
      </c>
      <c r="AI81" s="686"/>
      <c r="AJ81" s="424" t="s">
        <v>804</v>
      </c>
      <c r="AK81" s="621"/>
      <c r="AL81" s="422"/>
      <c r="AM81" s="422"/>
      <c r="AN81" s="331">
        <f t="shared" si="1"/>
        <v>-5</v>
      </c>
      <c r="AO81" s="402"/>
    </row>
    <row r="82" spans="1:41" ht="17.25" customHeight="1" x14ac:dyDescent="0.15">
      <c r="A82" s="436">
        <v>24</v>
      </c>
      <c r="B82" s="433" t="s">
        <v>3526</v>
      </c>
      <c r="C82" s="120" t="s">
        <v>3852</v>
      </c>
      <c r="D82" s="770"/>
      <c r="E82" s="765"/>
      <c r="F82" s="765"/>
      <c r="G82" s="818"/>
      <c r="H82" s="819"/>
      <c r="I82" s="870"/>
      <c r="J82" s="871"/>
      <c r="K82" s="871"/>
      <c r="L82" s="871"/>
      <c r="M82" s="871"/>
      <c r="N82" s="871"/>
      <c r="O82" s="871"/>
      <c r="P82" s="871"/>
      <c r="Q82" s="871"/>
      <c r="R82" s="872"/>
      <c r="S82" s="858"/>
      <c r="T82" s="859"/>
      <c r="U82" s="859"/>
      <c r="V82" s="859"/>
      <c r="W82" s="859"/>
      <c r="X82" s="859"/>
      <c r="Y82" s="859"/>
      <c r="Z82" s="859"/>
      <c r="AA82" s="860"/>
      <c r="AB82" s="453" t="s">
        <v>1564</v>
      </c>
      <c r="AC82" s="422"/>
      <c r="AD82" s="422"/>
      <c r="AE82" s="422"/>
      <c r="AF82" s="422"/>
      <c r="AG82" s="422"/>
      <c r="AH82" s="686">
        <f>ROUND(O32*0.01,0)</f>
        <v>6</v>
      </c>
      <c r="AI82" s="686"/>
      <c r="AJ82" s="424" t="s">
        <v>804</v>
      </c>
      <c r="AK82" s="621"/>
      <c r="AL82" s="422"/>
      <c r="AM82" s="422"/>
      <c r="AN82" s="331">
        <f t="shared" si="1"/>
        <v>-6</v>
      </c>
      <c r="AO82" s="402"/>
    </row>
    <row r="83" spans="1:41" ht="17.25" customHeight="1" x14ac:dyDescent="0.15">
      <c r="A83" s="436">
        <v>24</v>
      </c>
      <c r="B83" s="433" t="s">
        <v>3527</v>
      </c>
      <c r="C83" s="120" t="s">
        <v>3853</v>
      </c>
      <c r="D83" s="770"/>
      <c r="E83" s="765"/>
      <c r="F83" s="765"/>
      <c r="G83" s="818"/>
      <c r="H83" s="819"/>
      <c r="I83" s="870"/>
      <c r="J83" s="871"/>
      <c r="K83" s="871"/>
      <c r="L83" s="871"/>
      <c r="M83" s="871"/>
      <c r="N83" s="871"/>
      <c r="O83" s="871"/>
      <c r="P83" s="871"/>
      <c r="Q83" s="871"/>
      <c r="R83" s="872"/>
      <c r="S83" s="861" t="s">
        <v>4021</v>
      </c>
      <c r="T83" s="862"/>
      <c r="U83" s="862"/>
      <c r="V83" s="862"/>
      <c r="W83" s="862"/>
      <c r="X83" s="862"/>
      <c r="Y83" s="862"/>
      <c r="Z83" s="862"/>
      <c r="AA83" s="863"/>
      <c r="AB83" s="453" t="s">
        <v>1563</v>
      </c>
      <c r="AC83" s="422"/>
      <c r="AD83" s="422"/>
      <c r="AE83" s="422"/>
      <c r="AF83" s="422"/>
      <c r="AG83" s="422"/>
      <c r="AH83" s="686">
        <f>ROUND(O34*0.01,0)</f>
        <v>5</v>
      </c>
      <c r="AI83" s="686"/>
      <c r="AJ83" s="424" t="s">
        <v>804</v>
      </c>
      <c r="AK83" s="621"/>
      <c r="AL83" s="422"/>
      <c r="AM83" s="422"/>
      <c r="AN83" s="331">
        <f t="shared" si="1"/>
        <v>-5</v>
      </c>
      <c r="AO83" s="402"/>
    </row>
    <row r="84" spans="1:41" ht="17.25" customHeight="1" x14ac:dyDescent="0.15">
      <c r="A84" s="436">
        <v>24</v>
      </c>
      <c r="B84" s="433" t="s">
        <v>3528</v>
      </c>
      <c r="C84" s="120" t="s">
        <v>3854</v>
      </c>
      <c r="D84" s="789"/>
      <c r="E84" s="767"/>
      <c r="F84" s="767"/>
      <c r="G84" s="820"/>
      <c r="H84" s="821"/>
      <c r="I84" s="873"/>
      <c r="J84" s="874"/>
      <c r="K84" s="874"/>
      <c r="L84" s="874"/>
      <c r="M84" s="874"/>
      <c r="N84" s="874"/>
      <c r="O84" s="874"/>
      <c r="P84" s="874"/>
      <c r="Q84" s="874"/>
      <c r="R84" s="875"/>
      <c r="S84" s="864"/>
      <c r="T84" s="865"/>
      <c r="U84" s="865"/>
      <c r="V84" s="865"/>
      <c r="W84" s="865"/>
      <c r="X84" s="865"/>
      <c r="Y84" s="865"/>
      <c r="Z84" s="865"/>
      <c r="AA84" s="866"/>
      <c r="AB84" s="453" t="s">
        <v>1564</v>
      </c>
      <c r="AC84" s="422"/>
      <c r="AD84" s="422"/>
      <c r="AE84" s="422"/>
      <c r="AF84" s="422"/>
      <c r="AG84" s="422"/>
      <c r="AH84" s="686">
        <f>ROUND(O36*0.01,0)</f>
        <v>6</v>
      </c>
      <c r="AI84" s="686"/>
      <c r="AJ84" s="424" t="s">
        <v>804</v>
      </c>
      <c r="AK84" s="621"/>
      <c r="AL84" s="422"/>
      <c r="AM84" s="422"/>
      <c r="AN84" s="331">
        <f t="shared" si="1"/>
        <v>-6</v>
      </c>
      <c r="AO84" s="402"/>
    </row>
    <row r="85" spans="1:41" ht="17.25" customHeight="1" x14ac:dyDescent="0.15">
      <c r="A85" s="436">
        <v>24</v>
      </c>
      <c r="B85" s="433" t="s">
        <v>3893</v>
      </c>
      <c r="C85" s="120" t="s">
        <v>3855</v>
      </c>
      <c r="D85" s="769" t="s">
        <v>3112</v>
      </c>
      <c r="E85" s="763"/>
      <c r="F85" s="763"/>
      <c r="G85" s="812" t="s">
        <v>3098</v>
      </c>
      <c r="H85" s="813"/>
      <c r="I85" s="867" t="s">
        <v>3160</v>
      </c>
      <c r="J85" s="868"/>
      <c r="K85" s="868"/>
      <c r="L85" s="868"/>
      <c r="M85" s="868"/>
      <c r="N85" s="868"/>
      <c r="O85" s="868"/>
      <c r="P85" s="868"/>
      <c r="Q85" s="868"/>
      <c r="R85" s="869"/>
      <c r="S85" s="712" t="s">
        <v>4022</v>
      </c>
      <c r="T85" s="713"/>
      <c r="U85" s="713"/>
      <c r="V85" s="713"/>
      <c r="W85" s="713"/>
      <c r="X85" s="713"/>
      <c r="Y85" s="713"/>
      <c r="Z85" s="713"/>
      <c r="AA85" s="714"/>
      <c r="AB85" s="453" t="s">
        <v>1563</v>
      </c>
      <c r="AC85" s="422"/>
      <c r="AD85" s="422"/>
      <c r="AE85" s="422"/>
      <c r="AF85" s="422"/>
      <c r="AG85" s="422"/>
      <c r="AH85" s="686">
        <f>ROUND(O6*0.01,0)</f>
        <v>4</v>
      </c>
      <c r="AI85" s="686"/>
      <c r="AJ85" s="424" t="s">
        <v>804</v>
      </c>
      <c r="AK85" s="621"/>
      <c r="AL85" s="422"/>
      <c r="AM85" s="422"/>
      <c r="AN85" s="331">
        <f t="shared" si="1"/>
        <v>-4</v>
      </c>
      <c r="AO85" s="402"/>
    </row>
    <row r="86" spans="1:41" ht="17.25" customHeight="1" x14ac:dyDescent="0.15">
      <c r="A86" s="436">
        <v>24</v>
      </c>
      <c r="B86" s="433" t="s">
        <v>3894</v>
      </c>
      <c r="C86" s="120" t="s">
        <v>3856</v>
      </c>
      <c r="D86" s="770"/>
      <c r="E86" s="765"/>
      <c r="F86" s="765"/>
      <c r="G86" s="814"/>
      <c r="H86" s="815"/>
      <c r="I86" s="870"/>
      <c r="J86" s="871"/>
      <c r="K86" s="871"/>
      <c r="L86" s="871"/>
      <c r="M86" s="871"/>
      <c r="N86" s="871"/>
      <c r="O86" s="871"/>
      <c r="P86" s="871"/>
      <c r="Q86" s="871"/>
      <c r="R86" s="872"/>
      <c r="S86" s="858"/>
      <c r="T86" s="859"/>
      <c r="U86" s="859"/>
      <c r="V86" s="859"/>
      <c r="W86" s="859"/>
      <c r="X86" s="859"/>
      <c r="Y86" s="859"/>
      <c r="Z86" s="859"/>
      <c r="AA86" s="860"/>
      <c r="AB86" s="453" t="s">
        <v>1564</v>
      </c>
      <c r="AC86" s="422"/>
      <c r="AD86" s="422"/>
      <c r="AE86" s="422"/>
      <c r="AF86" s="422"/>
      <c r="AG86" s="422"/>
      <c r="AH86" s="686">
        <f>ROUND(O8*0.01,0)</f>
        <v>5</v>
      </c>
      <c r="AI86" s="686"/>
      <c r="AJ86" s="424" t="s">
        <v>804</v>
      </c>
      <c r="AK86" s="621"/>
      <c r="AL86" s="422"/>
      <c r="AM86" s="422"/>
      <c r="AN86" s="331">
        <f t="shared" si="1"/>
        <v>-5</v>
      </c>
      <c r="AO86" s="402"/>
    </row>
    <row r="87" spans="1:41" ht="17.25" customHeight="1" x14ac:dyDescent="0.15">
      <c r="A87" s="436">
        <v>24</v>
      </c>
      <c r="B87" s="433" t="s">
        <v>3895</v>
      </c>
      <c r="C87" s="120" t="s">
        <v>3857</v>
      </c>
      <c r="D87" s="770"/>
      <c r="E87" s="765"/>
      <c r="F87" s="765"/>
      <c r="G87" s="814"/>
      <c r="H87" s="815"/>
      <c r="I87" s="870"/>
      <c r="J87" s="871"/>
      <c r="K87" s="871"/>
      <c r="L87" s="871"/>
      <c r="M87" s="871"/>
      <c r="N87" s="871"/>
      <c r="O87" s="871"/>
      <c r="P87" s="871"/>
      <c r="Q87" s="871"/>
      <c r="R87" s="872"/>
      <c r="S87" s="712" t="s">
        <v>4015</v>
      </c>
      <c r="T87" s="713"/>
      <c r="U87" s="713"/>
      <c r="V87" s="713"/>
      <c r="W87" s="713"/>
      <c r="X87" s="713"/>
      <c r="Y87" s="713"/>
      <c r="Z87" s="713"/>
      <c r="AA87" s="714"/>
      <c r="AB87" s="453" t="s">
        <v>1563</v>
      </c>
      <c r="AC87" s="422"/>
      <c r="AD87" s="422"/>
      <c r="AE87" s="422"/>
      <c r="AF87" s="422"/>
      <c r="AG87" s="422"/>
      <c r="AH87" s="686">
        <f>ROUND(O10*0.01,0)</f>
        <v>4</v>
      </c>
      <c r="AI87" s="686"/>
      <c r="AJ87" s="424" t="s">
        <v>804</v>
      </c>
      <c r="AK87" s="621"/>
      <c r="AL87" s="422"/>
      <c r="AM87" s="422"/>
      <c r="AN87" s="331">
        <f t="shared" si="1"/>
        <v>-4</v>
      </c>
      <c r="AO87" s="402"/>
    </row>
    <row r="88" spans="1:41" ht="17.25" customHeight="1" x14ac:dyDescent="0.15">
      <c r="A88" s="436">
        <v>24</v>
      </c>
      <c r="B88" s="433" t="s">
        <v>3896</v>
      </c>
      <c r="C88" s="120" t="s">
        <v>3858</v>
      </c>
      <c r="D88" s="770"/>
      <c r="E88" s="765"/>
      <c r="F88" s="765"/>
      <c r="G88" s="814"/>
      <c r="H88" s="815"/>
      <c r="I88" s="873"/>
      <c r="J88" s="874"/>
      <c r="K88" s="874"/>
      <c r="L88" s="874"/>
      <c r="M88" s="874"/>
      <c r="N88" s="874"/>
      <c r="O88" s="874"/>
      <c r="P88" s="874"/>
      <c r="Q88" s="874"/>
      <c r="R88" s="875"/>
      <c r="S88" s="858"/>
      <c r="T88" s="859"/>
      <c r="U88" s="859"/>
      <c r="V88" s="859"/>
      <c r="W88" s="859"/>
      <c r="X88" s="859"/>
      <c r="Y88" s="859"/>
      <c r="Z88" s="859"/>
      <c r="AA88" s="860"/>
      <c r="AB88" s="453" t="s">
        <v>1564</v>
      </c>
      <c r="AC88" s="422"/>
      <c r="AD88" s="422"/>
      <c r="AE88" s="422"/>
      <c r="AF88" s="422"/>
      <c r="AG88" s="422"/>
      <c r="AH88" s="686">
        <f>ROUND(O12*0.01,0)</f>
        <v>5</v>
      </c>
      <c r="AI88" s="686"/>
      <c r="AJ88" s="424" t="s">
        <v>804</v>
      </c>
      <c r="AK88" s="621"/>
      <c r="AL88" s="422"/>
      <c r="AM88" s="422"/>
      <c r="AN88" s="331">
        <f t="shared" si="1"/>
        <v>-5</v>
      </c>
      <c r="AO88" s="402"/>
    </row>
    <row r="89" spans="1:41" ht="17.25" customHeight="1" x14ac:dyDescent="0.15">
      <c r="A89" s="436">
        <v>24</v>
      </c>
      <c r="B89" s="433" t="s">
        <v>3897</v>
      </c>
      <c r="C89" s="120" t="s">
        <v>3859</v>
      </c>
      <c r="D89" s="770"/>
      <c r="E89" s="765"/>
      <c r="F89" s="765"/>
      <c r="G89" s="814"/>
      <c r="H89" s="815"/>
      <c r="I89" s="867" t="s">
        <v>3161</v>
      </c>
      <c r="J89" s="868"/>
      <c r="K89" s="868"/>
      <c r="L89" s="868"/>
      <c r="M89" s="868"/>
      <c r="N89" s="868"/>
      <c r="O89" s="868"/>
      <c r="P89" s="868"/>
      <c r="Q89" s="868"/>
      <c r="R89" s="869"/>
      <c r="S89" s="712" t="s">
        <v>4016</v>
      </c>
      <c r="T89" s="713"/>
      <c r="U89" s="713"/>
      <c r="V89" s="713"/>
      <c r="W89" s="713"/>
      <c r="X89" s="713"/>
      <c r="Y89" s="713"/>
      <c r="Z89" s="713"/>
      <c r="AA89" s="714"/>
      <c r="AB89" s="453" t="s">
        <v>1563</v>
      </c>
      <c r="AC89" s="422"/>
      <c r="AD89" s="422"/>
      <c r="AE89" s="422"/>
      <c r="AF89" s="422"/>
      <c r="AG89" s="422"/>
      <c r="AH89" s="686">
        <f>ROUND(O14*0.01,0)</f>
        <v>4</v>
      </c>
      <c r="AI89" s="686"/>
      <c r="AJ89" s="424" t="s">
        <v>804</v>
      </c>
      <c r="AK89" s="621"/>
      <c r="AL89" s="422"/>
      <c r="AM89" s="422"/>
      <c r="AN89" s="331">
        <f t="shared" si="1"/>
        <v>-4</v>
      </c>
      <c r="AO89" s="402"/>
    </row>
    <row r="90" spans="1:41" ht="17.25" customHeight="1" x14ac:dyDescent="0.15">
      <c r="A90" s="436">
        <v>24</v>
      </c>
      <c r="B90" s="433" t="s">
        <v>3898</v>
      </c>
      <c r="C90" s="120" t="s">
        <v>3860</v>
      </c>
      <c r="D90" s="770"/>
      <c r="E90" s="765"/>
      <c r="F90" s="765"/>
      <c r="G90" s="814"/>
      <c r="H90" s="815"/>
      <c r="I90" s="870"/>
      <c r="J90" s="871"/>
      <c r="K90" s="871"/>
      <c r="L90" s="871"/>
      <c r="M90" s="871"/>
      <c r="N90" s="871"/>
      <c r="O90" s="871"/>
      <c r="P90" s="871"/>
      <c r="Q90" s="871"/>
      <c r="R90" s="872"/>
      <c r="S90" s="858"/>
      <c r="T90" s="859"/>
      <c r="U90" s="859"/>
      <c r="V90" s="859"/>
      <c r="W90" s="859"/>
      <c r="X90" s="859"/>
      <c r="Y90" s="859"/>
      <c r="Z90" s="859"/>
      <c r="AA90" s="860"/>
      <c r="AB90" s="453" t="s">
        <v>1564</v>
      </c>
      <c r="AC90" s="422"/>
      <c r="AD90" s="422"/>
      <c r="AE90" s="422"/>
      <c r="AF90" s="422"/>
      <c r="AG90" s="422"/>
      <c r="AH90" s="686">
        <f>ROUND(O16*0.01,0)</f>
        <v>5</v>
      </c>
      <c r="AI90" s="686"/>
      <c r="AJ90" s="424" t="s">
        <v>804</v>
      </c>
      <c r="AK90" s="621"/>
      <c r="AL90" s="422"/>
      <c r="AM90" s="422"/>
      <c r="AN90" s="331">
        <f t="shared" si="1"/>
        <v>-5</v>
      </c>
      <c r="AO90" s="402"/>
    </row>
    <row r="91" spans="1:41" ht="17.25" customHeight="1" x14ac:dyDescent="0.15">
      <c r="A91" s="436">
        <v>24</v>
      </c>
      <c r="B91" s="433" t="s">
        <v>3899</v>
      </c>
      <c r="C91" s="120" t="s">
        <v>3861</v>
      </c>
      <c r="D91" s="770"/>
      <c r="E91" s="765"/>
      <c r="F91" s="765"/>
      <c r="G91" s="814"/>
      <c r="H91" s="815"/>
      <c r="I91" s="870"/>
      <c r="J91" s="871"/>
      <c r="K91" s="871"/>
      <c r="L91" s="871"/>
      <c r="M91" s="871"/>
      <c r="N91" s="871"/>
      <c r="O91" s="871"/>
      <c r="P91" s="871"/>
      <c r="Q91" s="871"/>
      <c r="R91" s="872"/>
      <c r="S91" s="712" t="s">
        <v>4017</v>
      </c>
      <c r="T91" s="713"/>
      <c r="U91" s="713"/>
      <c r="V91" s="713"/>
      <c r="W91" s="713"/>
      <c r="X91" s="713"/>
      <c r="Y91" s="713"/>
      <c r="Z91" s="713"/>
      <c r="AA91" s="714"/>
      <c r="AB91" s="453" t="s">
        <v>1563</v>
      </c>
      <c r="AC91" s="422"/>
      <c r="AD91" s="422"/>
      <c r="AE91" s="422"/>
      <c r="AF91" s="422"/>
      <c r="AG91" s="422"/>
      <c r="AH91" s="686">
        <f>ROUND(O18*0.01,0)</f>
        <v>4</v>
      </c>
      <c r="AI91" s="686"/>
      <c r="AJ91" s="424" t="s">
        <v>804</v>
      </c>
      <c r="AK91" s="621"/>
      <c r="AL91" s="422"/>
      <c r="AM91" s="422"/>
      <c r="AN91" s="331">
        <f t="shared" si="1"/>
        <v>-4</v>
      </c>
      <c r="AO91" s="402"/>
    </row>
    <row r="92" spans="1:41" ht="17.25" customHeight="1" x14ac:dyDescent="0.15">
      <c r="A92" s="436">
        <v>24</v>
      </c>
      <c r="B92" s="433" t="s">
        <v>3900</v>
      </c>
      <c r="C92" s="120" t="s">
        <v>3862</v>
      </c>
      <c r="D92" s="770"/>
      <c r="E92" s="765"/>
      <c r="F92" s="765"/>
      <c r="G92" s="814"/>
      <c r="H92" s="815"/>
      <c r="I92" s="873"/>
      <c r="J92" s="874"/>
      <c r="K92" s="874"/>
      <c r="L92" s="874"/>
      <c r="M92" s="874"/>
      <c r="N92" s="874"/>
      <c r="O92" s="874"/>
      <c r="P92" s="874"/>
      <c r="Q92" s="874"/>
      <c r="R92" s="875"/>
      <c r="S92" s="858"/>
      <c r="T92" s="859"/>
      <c r="U92" s="859"/>
      <c r="V92" s="859"/>
      <c r="W92" s="859"/>
      <c r="X92" s="859"/>
      <c r="Y92" s="859"/>
      <c r="Z92" s="859"/>
      <c r="AA92" s="860"/>
      <c r="AB92" s="453" t="s">
        <v>1564</v>
      </c>
      <c r="AC92" s="422"/>
      <c r="AD92" s="422"/>
      <c r="AE92" s="422"/>
      <c r="AF92" s="422"/>
      <c r="AG92" s="422"/>
      <c r="AH92" s="686">
        <f>ROUND(O20*0.01,0)</f>
        <v>5</v>
      </c>
      <c r="AI92" s="686"/>
      <c r="AJ92" s="424" t="s">
        <v>804</v>
      </c>
      <c r="AK92" s="621"/>
      <c r="AL92" s="422"/>
      <c r="AM92" s="422"/>
      <c r="AN92" s="331">
        <f t="shared" si="1"/>
        <v>-5</v>
      </c>
      <c r="AO92" s="402"/>
    </row>
    <row r="93" spans="1:41" ht="17.25" customHeight="1" x14ac:dyDescent="0.15">
      <c r="A93" s="436">
        <v>24</v>
      </c>
      <c r="B93" s="433" t="s">
        <v>3901</v>
      </c>
      <c r="C93" s="120" t="s">
        <v>3863</v>
      </c>
      <c r="D93" s="770"/>
      <c r="E93" s="765"/>
      <c r="F93" s="765"/>
      <c r="G93" s="816" t="s">
        <v>3101</v>
      </c>
      <c r="H93" s="817"/>
      <c r="I93" s="867" t="s">
        <v>3162</v>
      </c>
      <c r="J93" s="868"/>
      <c r="K93" s="868"/>
      <c r="L93" s="868"/>
      <c r="M93" s="868"/>
      <c r="N93" s="868"/>
      <c r="O93" s="868"/>
      <c r="P93" s="868"/>
      <c r="Q93" s="868"/>
      <c r="R93" s="869"/>
      <c r="S93" s="712" t="s">
        <v>4018</v>
      </c>
      <c r="T93" s="713"/>
      <c r="U93" s="713"/>
      <c r="V93" s="713"/>
      <c r="W93" s="713"/>
      <c r="X93" s="713"/>
      <c r="Y93" s="713"/>
      <c r="Z93" s="713"/>
      <c r="AA93" s="714"/>
      <c r="AB93" s="453" t="s">
        <v>1563</v>
      </c>
      <c r="AC93" s="422"/>
      <c r="AD93" s="422"/>
      <c r="AE93" s="422"/>
      <c r="AF93" s="422"/>
      <c r="AG93" s="422"/>
      <c r="AH93" s="686">
        <f>ROUND(O22*0.01,0)</f>
        <v>5</v>
      </c>
      <c r="AI93" s="686"/>
      <c r="AJ93" s="424" t="s">
        <v>804</v>
      </c>
      <c r="AK93" s="621"/>
      <c r="AL93" s="422"/>
      <c r="AM93" s="422"/>
      <c r="AN93" s="331">
        <f t="shared" si="1"/>
        <v>-5</v>
      </c>
      <c r="AO93" s="402"/>
    </row>
    <row r="94" spans="1:41" ht="17.25" customHeight="1" x14ac:dyDescent="0.15">
      <c r="A94" s="436">
        <v>24</v>
      </c>
      <c r="B94" s="433" t="s">
        <v>3902</v>
      </c>
      <c r="C94" s="120" t="s">
        <v>3864</v>
      </c>
      <c r="D94" s="770"/>
      <c r="E94" s="765"/>
      <c r="F94" s="765"/>
      <c r="G94" s="818"/>
      <c r="H94" s="819"/>
      <c r="I94" s="870"/>
      <c r="J94" s="871"/>
      <c r="K94" s="871"/>
      <c r="L94" s="871"/>
      <c r="M94" s="871"/>
      <c r="N94" s="871"/>
      <c r="O94" s="871"/>
      <c r="P94" s="871"/>
      <c r="Q94" s="871"/>
      <c r="R94" s="872"/>
      <c r="S94" s="858"/>
      <c r="T94" s="859"/>
      <c r="U94" s="859"/>
      <c r="V94" s="859"/>
      <c r="W94" s="859"/>
      <c r="X94" s="859"/>
      <c r="Y94" s="859"/>
      <c r="Z94" s="859"/>
      <c r="AA94" s="860"/>
      <c r="AB94" s="453" t="s">
        <v>1564</v>
      </c>
      <c r="AC94" s="422"/>
      <c r="AD94" s="422"/>
      <c r="AE94" s="422"/>
      <c r="AF94" s="422"/>
      <c r="AG94" s="422"/>
      <c r="AH94" s="686">
        <f>ROUND(O24*0.01,0)</f>
        <v>6</v>
      </c>
      <c r="AI94" s="686"/>
      <c r="AJ94" s="424" t="s">
        <v>804</v>
      </c>
      <c r="AK94" s="621"/>
      <c r="AL94" s="422"/>
      <c r="AM94" s="422"/>
      <c r="AN94" s="331">
        <f t="shared" si="1"/>
        <v>-6</v>
      </c>
      <c r="AO94" s="402"/>
    </row>
    <row r="95" spans="1:41" ht="17.25" customHeight="1" x14ac:dyDescent="0.15">
      <c r="A95" s="436">
        <v>24</v>
      </c>
      <c r="B95" s="433" t="s">
        <v>3903</v>
      </c>
      <c r="C95" s="120" t="s">
        <v>3865</v>
      </c>
      <c r="D95" s="770"/>
      <c r="E95" s="765"/>
      <c r="F95" s="765"/>
      <c r="G95" s="818"/>
      <c r="H95" s="819"/>
      <c r="I95" s="870"/>
      <c r="J95" s="871"/>
      <c r="K95" s="871"/>
      <c r="L95" s="871"/>
      <c r="M95" s="871"/>
      <c r="N95" s="871"/>
      <c r="O95" s="871"/>
      <c r="P95" s="871"/>
      <c r="Q95" s="871"/>
      <c r="R95" s="872"/>
      <c r="S95" s="861" t="s">
        <v>4019</v>
      </c>
      <c r="T95" s="862"/>
      <c r="U95" s="862"/>
      <c r="V95" s="862"/>
      <c r="W95" s="862"/>
      <c r="X95" s="862"/>
      <c r="Y95" s="862"/>
      <c r="Z95" s="862"/>
      <c r="AA95" s="863"/>
      <c r="AB95" s="453" t="s">
        <v>1563</v>
      </c>
      <c r="AC95" s="422"/>
      <c r="AD95" s="422"/>
      <c r="AE95" s="422"/>
      <c r="AF95" s="422"/>
      <c r="AG95" s="422"/>
      <c r="AH95" s="686">
        <f>ROUND(O26*0.01,0)</f>
        <v>5</v>
      </c>
      <c r="AI95" s="686"/>
      <c r="AJ95" s="424" t="s">
        <v>804</v>
      </c>
      <c r="AK95" s="621"/>
      <c r="AL95" s="422"/>
      <c r="AM95" s="422"/>
      <c r="AN95" s="331">
        <f t="shared" si="1"/>
        <v>-5</v>
      </c>
      <c r="AO95" s="402"/>
    </row>
    <row r="96" spans="1:41" ht="17.25" customHeight="1" x14ac:dyDescent="0.15">
      <c r="A96" s="436">
        <v>24</v>
      </c>
      <c r="B96" s="433" t="s">
        <v>3904</v>
      </c>
      <c r="C96" s="120" t="s">
        <v>3866</v>
      </c>
      <c r="D96" s="770"/>
      <c r="E96" s="765"/>
      <c r="F96" s="765"/>
      <c r="G96" s="818"/>
      <c r="H96" s="819"/>
      <c r="I96" s="873"/>
      <c r="J96" s="874"/>
      <c r="K96" s="874"/>
      <c r="L96" s="874"/>
      <c r="M96" s="874"/>
      <c r="N96" s="874"/>
      <c r="O96" s="874"/>
      <c r="P96" s="874"/>
      <c r="Q96" s="874"/>
      <c r="R96" s="875"/>
      <c r="S96" s="864"/>
      <c r="T96" s="865"/>
      <c r="U96" s="865"/>
      <c r="V96" s="865"/>
      <c r="W96" s="865"/>
      <c r="X96" s="865"/>
      <c r="Y96" s="865"/>
      <c r="Z96" s="865"/>
      <c r="AA96" s="866"/>
      <c r="AB96" s="453" t="s">
        <v>1564</v>
      </c>
      <c r="AC96" s="422"/>
      <c r="AD96" s="422"/>
      <c r="AE96" s="422"/>
      <c r="AF96" s="422"/>
      <c r="AG96" s="422"/>
      <c r="AH96" s="686">
        <f>ROUND(O28*0.01,0)</f>
        <v>6</v>
      </c>
      <c r="AI96" s="686"/>
      <c r="AJ96" s="424" t="s">
        <v>804</v>
      </c>
      <c r="AK96" s="621"/>
      <c r="AL96" s="422"/>
      <c r="AM96" s="422"/>
      <c r="AN96" s="331">
        <f t="shared" si="1"/>
        <v>-6</v>
      </c>
      <c r="AO96" s="402"/>
    </row>
    <row r="97" spans="1:41" ht="17.25" customHeight="1" x14ac:dyDescent="0.15">
      <c r="A97" s="436">
        <v>24</v>
      </c>
      <c r="B97" s="433" t="s">
        <v>3905</v>
      </c>
      <c r="C97" s="120" t="s">
        <v>3867</v>
      </c>
      <c r="D97" s="770"/>
      <c r="E97" s="765"/>
      <c r="F97" s="765"/>
      <c r="G97" s="818"/>
      <c r="H97" s="819"/>
      <c r="I97" s="867" t="s">
        <v>3163</v>
      </c>
      <c r="J97" s="868"/>
      <c r="K97" s="868"/>
      <c r="L97" s="868"/>
      <c r="M97" s="868"/>
      <c r="N97" s="868"/>
      <c r="O97" s="868"/>
      <c r="P97" s="868"/>
      <c r="Q97" s="868"/>
      <c r="R97" s="869"/>
      <c r="S97" s="712" t="s">
        <v>4020</v>
      </c>
      <c r="T97" s="713"/>
      <c r="U97" s="713"/>
      <c r="V97" s="713"/>
      <c r="W97" s="713"/>
      <c r="X97" s="713"/>
      <c r="Y97" s="713"/>
      <c r="Z97" s="713"/>
      <c r="AA97" s="714"/>
      <c r="AB97" s="453" t="s">
        <v>1563</v>
      </c>
      <c r="AC97" s="422"/>
      <c r="AD97" s="422"/>
      <c r="AE97" s="422"/>
      <c r="AF97" s="422"/>
      <c r="AG97" s="422"/>
      <c r="AH97" s="686">
        <f>ROUND(O30*0.01,0)</f>
        <v>5</v>
      </c>
      <c r="AI97" s="686"/>
      <c r="AJ97" s="424" t="s">
        <v>804</v>
      </c>
      <c r="AK97" s="621"/>
      <c r="AL97" s="422"/>
      <c r="AM97" s="422"/>
      <c r="AN97" s="331">
        <f t="shared" si="1"/>
        <v>-5</v>
      </c>
      <c r="AO97" s="402"/>
    </row>
    <row r="98" spans="1:41" ht="17.25" customHeight="1" x14ac:dyDescent="0.15">
      <c r="A98" s="436">
        <v>24</v>
      </c>
      <c r="B98" s="433" t="s">
        <v>3906</v>
      </c>
      <c r="C98" s="120" t="s">
        <v>3868</v>
      </c>
      <c r="D98" s="770"/>
      <c r="E98" s="765"/>
      <c r="F98" s="765"/>
      <c r="G98" s="818"/>
      <c r="H98" s="819"/>
      <c r="I98" s="870"/>
      <c r="J98" s="871"/>
      <c r="K98" s="871"/>
      <c r="L98" s="871"/>
      <c r="M98" s="871"/>
      <c r="N98" s="871"/>
      <c r="O98" s="871"/>
      <c r="P98" s="871"/>
      <c r="Q98" s="871"/>
      <c r="R98" s="872"/>
      <c r="S98" s="858"/>
      <c r="T98" s="859"/>
      <c r="U98" s="859"/>
      <c r="V98" s="859"/>
      <c r="W98" s="859"/>
      <c r="X98" s="859"/>
      <c r="Y98" s="859"/>
      <c r="Z98" s="859"/>
      <c r="AA98" s="860"/>
      <c r="AB98" s="453" t="s">
        <v>1564</v>
      </c>
      <c r="AC98" s="422"/>
      <c r="AD98" s="422"/>
      <c r="AE98" s="422"/>
      <c r="AF98" s="422"/>
      <c r="AG98" s="422"/>
      <c r="AH98" s="686">
        <f>ROUND(O32*0.01,0)</f>
        <v>6</v>
      </c>
      <c r="AI98" s="686"/>
      <c r="AJ98" s="424" t="s">
        <v>804</v>
      </c>
      <c r="AK98" s="621"/>
      <c r="AL98" s="422"/>
      <c r="AM98" s="422"/>
      <c r="AN98" s="331">
        <f t="shared" si="1"/>
        <v>-6</v>
      </c>
      <c r="AO98" s="402"/>
    </row>
    <row r="99" spans="1:41" ht="17.25" customHeight="1" x14ac:dyDescent="0.15">
      <c r="A99" s="436">
        <v>24</v>
      </c>
      <c r="B99" s="433" t="s">
        <v>3907</v>
      </c>
      <c r="C99" s="120" t="s">
        <v>3869</v>
      </c>
      <c r="D99" s="770"/>
      <c r="E99" s="765"/>
      <c r="F99" s="765"/>
      <c r="G99" s="818"/>
      <c r="H99" s="819"/>
      <c r="I99" s="870"/>
      <c r="J99" s="871"/>
      <c r="K99" s="871"/>
      <c r="L99" s="871"/>
      <c r="M99" s="871"/>
      <c r="N99" s="871"/>
      <c r="O99" s="871"/>
      <c r="P99" s="871"/>
      <c r="Q99" s="871"/>
      <c r="R99" s="872"/>
      <c r="S99" s="861" t="s">
        <v>4021</v>
      </c>
      <c r="T99" s="862"/>
      <c r="U99" s="862"/>
      <c r="V99" s="862"/>
      <c r="W99" s="862"/>
      <c r="X99" s="862"/>
      <c r="Y99" s="862"/>
      <c r="Z99" s="862"/>
      <c r="AA99" s="863"/>
      <c r="AB99" s="453" t="s">
        <v>1563</v>
      </c>
      <c r="AC99" s="422"/>
      <c r="AD99" s="422"/>
      <c r="AE99" s="422"/>
      <c r="AF99" s="422"/>
      <c r="AG99" s="422"/>
      <c r="AH99" s="686">
        <f>ROUND(O34*0.01,0)</f>
        <v>5</v>
      </c>
      <c r="AI99" s="686"/>
      <c r="AJ99" s="424" t="s">
        <v>804</v>
      </c>
      <c r="AK99" s="621"/>
      <c r="AL99" s="422"/>
      <c r="AM99" s="422"/>
      <c r="AN99" s="331">
        <f t="shared" si="1"/>
        <v>-5</v>
      </c>
      <c r="AO99" s="402"/>
    </row>
    <row r="100" spans="1:41" ht="17.25" customHeight="1" x14ac:dyDescent="0.15">
      <c r="A100" s="436">
        <v>24</v>
      </c>
      <c r="B100" s="433" t="s">
        <v>3908</v>
      </c>
      <c r="C100" s="120" t="s">
        <v>3870</v>
      </c>
      <c r="D100" s="789"/>
      <c r="E100" s="767"/>
      <c r="F100" s="767"/>
      <c r="G100" s="820"/>
      <c r="H100" s="821"/>
      <c r="I100" s="873"/>
      <c r="J100" s="874"/>
      <c r="K100" s="874"/>
      <c r="L100" s="874"/>
      <c r="M100" s="874"/>
      <c r="N100" s="874"/>
      <c r="O100" s="874"/>
      <c r="P100" s="874"/>
      <c r="Q100" s="874"/>
      <c r="R100" s="875"/>
      <c r="S100" s="864"/>
      <c r="T100" s="865"/>
      <c r="U100" s="865"/>
      <c r="V100" s="865"/>
      <c r="W100" s="865"/>
      <c r="X100" s="865"/>
      <c r="Y100" s="865"/>
      <c r="Z100" s="865"/>
      <c r="AA100" s="866"/>
      <c r="AB100" s="444" t="s">
        <v>1564</v>
      </c>
      <c r="AC100" s="422"/>
      <c r="AD100" s="422"/>
      <c r="AE100" s="422"/>
      <c r="AF100" s="422"/>
      <c r="AG100" s="422"/>
      <c r="AH100" s="686">
        <f>ROUND(O36*0.01,0)</f>
        <v>6</v>
      </c>
      <c r="AI100" s="686"/>
      <c r="AJ100" s="424" t="s">
        <v>804</v>
      </c>
      <c r="AK100" s="621"/>
      <c r="AL100" s="422"/>
      <c r="AM100" s="422"/>
      <c r="AN100" s="331">
        <f t="shared" si="1"/>
        <v>-6</v>
      </c>
      <c r="AO100" s="8"/>
    </row>
  </sheetData>
  <mergeCells count="197">
    <mergeCell ref="D37:D52"/>
    <mergeCell ref="E45:E52"/>
    <mergeCell ref="F45:F52"/>
    <mergeCell ref="G46:M47"/>
    <mergeCell ref="G50:M51"/>
    <mergeCell ref="AK38:AM49"/>
    <mergeCell ref="O48:P48"/>
    <mergeCell ref="T48:AG48"/>
    <mergeCell ref="AI48:AJ48"/>
    <mergeCell ref="O50:P50"/>
    <mergeCell ref="T50:AG50"/>
    <mergeCell ref="AI50:AJ50"/>
    <mergeCell ref="G52:M52"/>
    <mergeCell ref="O52:P52"/>
    <mergeCell ref="T52:AG52"/>
    <mergeCell ref="AI52:AJ52"/>
    <mergeCell ref="G44:M44"/>
    <mergeCell ref="O44:P44"/>
    <mergeCell ref="T44:AG44"/>
    <mergeCell ref="AI44:AJ44"/>
    <mergeCell ref="G42:M43"/>
    <mergeCell ref="G38:M39"/>
    <mergeCell ref="E37:E44"/>
    <mergeCell ref="F37:F44"/>
    <mergeCell ref="AI28:AJ28"/>
    <mergeCell ref="T30:AG30"/>
    <mergeCell ref="AI30:AJ30"/>
    <mergeCell ref="T32:AG32"/>
    <mergeCell ref="AI32:AJ32"/>
    <mergeCell ref="T34:AG34"/>
    <mergeCell ref="AI34:AJ34"/>
    <mergeCell ref="O46:P46"/>
    <mergeCell ref="T46:AG46"/>
    <mergeCell ref="AI46:AJ46"/>
    <mergeCell ref="O38:P38"/>
    <mergeCell ref="T38:AG38"/>
    <mergeCell ref="AI38:AJ38"/>
    <mergeCell ref="O40:P40"/>
    <mergeCell ref="T40:AG40"/>
    <mergeCell ref="AI40:AJ40"/>
    <mergeCell ref="O42:P42"/>
    <mergeCell ref="T42:AG42"/>
    <mergeCell ref="AI42:AJ42"/>
    <mergeCell ref="E21:E28"/>
    <mergeCell ref="F21:F28"/>
    <mergeCell ref="D21:D36"/>
    <mergeCell ref="E29:E36"/>
    <mergeCell ref="F29:F36"/>
    <mergeCell ref="G22:M23"/>
    <mergeCell ref="G26:M27"/>
    <mergeCell ref="G30:M31"/>
    <mergeCell ref="G34:M35"/>
    <mergeCell ref="D5:D20"/>
    <mergeCell ref="O22:P22"/>
    <mergeCell ref="T22:AG22"/>
    <mergeCell ref="AI22:AJ22"/>
    <mergeCell ref="O24:P24"/>
    <mergeCell ref="T24:AG24"/>
    <mergeCell ref="AI24:AJ24"/>
    <mergeCell ref="O26:P26"/>
    <mergeCell ref="T26:AG26"/>
    <mergeCell ref="AI26:AJ26"/>
    <mergeCell ref="AI20:AJ20"/>
    <mergeCell ref="F5:F12"/>
    <mergeCell ref="E5:E12"/>
    <mergeCell ref="G6:M7"/>
    <mergeCell ref="G10:M11"/>
    <mergeCell ref="E13:E20"/>
    <mergeCell ref="F13:F20"/>
    <mergeCell ref="G14:M15"/>
    <mergeCell ref="G18:M19"/>
    <mergeCell ref="T6:AG6"/>
    <mergeCell ref="AI6:AJ6"/>
    <mergeCell ref="O8:P8"/>
    <mergeCell ref="T8:AG8"/>
    <mergeCell ref="AI8:AJ8"/>
    <mergeCell ref="O10:P10"/>
    <mergeCell ref="T10:AG10"/>
    <mergeCell ref="AI10:AJ10"/>
    <mergeCell ref="O12:P12"/>
    <mergeCell ref="T12:AG12"/>
    <mergeCell ref="AI12:AJ12"/>
    <mergeCell ref="O14:P14"/>
    <mergeCell ref="T14:AG14"/>
    <mergeCell ref="AI14:AJ14"/>
    <mergeCell ref="O16:P16"/>
    <mergeCell ref="T16:AG16"/>
    <mergeCell ref="AI16:AJ16"/>
    <mergeCell ref="O18:P18"/>
    <mergeCell ref="T18:AG18"/>
    <mergeCell ref="AI18:AJ18"/>
    <mergeCell ref="AH65:AI65"/>
    <mergeCell ref="AH66:AI66"/>
    <mergeCell ref="S67:AA68"/>
    <mergeCell ref="AH67:AI67"/>
    <mergeCell ref="AH68:AI68"/>
    <mergeCell ref="I65:R68"/>
    <mergeCell ref="S65:AA66"/>
    <mergeCell ref="O20:P20"/>
    <mergeCell ref="G28:M28"/>
    <mergeCell ref="O28:P28"/>
    <mergeCell ref="T28:AG28"/>
    <mergeCell ref="G36:M36"/>
    <mergeCell ref="O36:P36"/>
    <mergeCell ref="O30:P30"/>
    <mergeCell ref="O32:P32"/>
    <mergeCell ref="O34:P34"/>
    <mergeCell ref="T36:AG36"/>
    <mergeCell ref="AI36:AJ36"/>
    <mergeCell ref="D53:F68"/>
    <mergeCell ref="G53:H60"/>
    <mergeCell ref="I53:R56"/>
    <mergeCell ref="S53:AA54"/>
    <mergeCell ref="AH53:AI53"/>
    <mergeCell ref="AH54:AI54"/>
    <mergeCell ref="S55:AA56"/>
    <mergeCell ref="AH55:AI55"/>
    <mergeCell ref="AH56:AI56"/>
    <mergeCell ref="I57:R60"/>
    <mergeCell ref="S57:AA58"/>
    <mergeCell ref="AH57:AI57"/>
    <mergeCell ref="AH58:AI58"/>
    <mergeCell ref="S59:AA60"/>
    <mergeCell ref="AH59:AI59"/>
    <mergeCell ref="AH60:AI60"/>
    <mergeCell ref="G61:H68"/>
    <mergeCell ref="I61:R64"/>
    <mergeCell ref="S61:AA62"/>
    <mergeCell ref="AH61:AI61"/>
    <mergeCell ref="AH62:AI62"/>
    <mergeCell ref="S63:AA64"/>
    <mergeCell ref="AH63:AI63"/>
    <mergeCell ref="AH64:AI64"/>
    <mergeCell ref="S95:AA96"/>
    <mergeCell ref="S97:AA98"/>
    <mergeCell ref="S99:AA100"/>
    <mergeCell ref="I69:R72"/>
    <mergeCell ref="I73:R76"/>
    <mergeCell ref="I77:R80"/>
    <mergeCell ref="I81:R84"/>
    <mergeCell ref="I85:R88"/>
    <mergeCell ref="I89:R92"/>
    <mergeCell ref="I93:R96"/>
    <mergeCell ref="I97:R100"/>
    <mergeCell ref="S69:AA70"/>
    <mergeCell ref="S71:AA72"/>
    <mergeCell ref="S73:AA74"/>
    <mergeCell ref="S75:AA76"/>
    <mergeCell ref="S83:AA84"/>
    <mergeCell ref="O6:P6"/>
    <mergeCell ref="AL50:AM50"/>
    <mergeCell ref="D69:F84"/>
    <mergeCell ref="G69:H76"/>
    <mergeCell ref="AH69:AI69"/>
    <mergeCell ref="AH70:AI70"/>
    <mergeCell ref="AH71:AI71"/>
    <mergeCell ref="AH72:AI72"/>
    <mergeCell ref="AH73:AI73"/>
    <mergeCell ref="AH74:AI74"/>
    <mergeCell ref="AH75:AI75"/>
    <mergeCell ref="AH76:AI76"/>
    <mergeCell ref="G77:H84"/>
    <mergeCell ref="AH77:AI77"/>
    <mergeCell ref="AH78:AI78"/>
    <mergeCell ref="AH79:AI79"/>
    <mergeCell ref="AH80:AI80"/>
    <mergeCell ref="AH81:AI81"/>
    <mergeCell ref="AH82:AI82"/>
    <mergeCell ref="AH83:AI83"/>
    <mergeCell ref="AH84:AI84"/>
    <mergeCell ref="S77:AA78"/>
    <mergeCell ref="S79:AA80"/>
    <mergeCell ref="S81:AA82"/>
    <mergeCell ref="D85:F100"/>
    <mergeCell ref="G85:H92"/>
    <mergeCell ref="AH85:AI85"/>
    <mergeCell ref="AH86:AI86"/>
    <mergeCell ref="AH87:AI87"/>
    <mergeCell ref="AH88:AI88"/>
    <mergeCell ref="AH89:AI89"/>
    <mergeCell ref="AH90:AI90"/>
    <mergeCell ref="AH91:AI91"/>
    <mergeCell ref="AH92:AI92"/>
    <mergeCell ref="G93:H100"/>
    <mergeCell ref="AH93:AI93"/>
    <mergeCell ref="AH94:AI94"/>
    <mergeCell ref="AH95:AI95"/>
    <mergeCell ref="AH96:AI96"/>
    <mergeCell ref="AH97:AI97"/>
    <mergeCell ref="AH98:AI98"/>
    <mergeCell ref="AH99:AI99"/>
    <mergeCell ref="AH100:AI100"/>
    <mergeCell ref="S85:AA86"/>
    <mergeCell ref="S87:AA88"/>
    <mergeCell ref="S89:AA90"/>
    <mergeCell ref="S91:AA92"/>
    <mergeCell ref="S93:AA94"/>
  </mergeCells>
  <phoneticPr fontId="3"/>
  <printOptions horizontalCentered="1"/>
  <pageMargins left="0.39370078740157483" right="0.39370078740157483" top="0.78740157480314965" bottom="0.59055118110236227" header="0.51181102362204722" footer="0.31496062992125984"/>
  <pageSetup paperSize="9" scale="65" firstPageNumber="30" orientation="portrait" useFirstPageNumber="1" r:id="rId1"/>
  <headerFooter alignWithMargins="0">
    <oddHeader>&amp;R&amp;9介護予防短期入所生活介護</oddHeader>
    <oddFooter>&amp;C&amp;14&amp;P</oddFooter>
  </headerFooter>
  <rowBreaks count="1" manualBreakCount="1">
    <brk id="5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AQ52"/>
  <sheetViews>
    <sheetView view="pageBreakPreview" zoomScaleNormal="75" zoomScaleSheetLayoutView="100" workbookViewId="0"/>
  </sheetViews>
  <sheetFormatPr defaultColWidth="9" defaultRowHeight="13.5" x14ac:dyDescent="0.15"/>
  <cols>
    <col min="1" max="1" width="4.625" style="251" customWidth="1"/>
    <col min="2" max="2" width="7.5" style="251" customWidth="1"/>
    <col min="3" max="3" width="28.625" style="251" customWidth="1"/>
    <col min="4" max="6" width="2.875" style="251" customWidth="1"/>
    <col min="7" max="16" width="2.375" style="251" customWidth="1"/>
    <col min="17" max="17" width="1.875" style="251" customWidth="1"/>
    <col min="18" max="26" width="2.375" style="251" customWidth="1"/>
    <col min="27" max="29" width="2.875" style="251" customWidth="1"/>
    <col min="30" max="30" width="2.875" style="24" customWidth="1"/>
    <col min="31" max="31" width="2.125" style="251" customWidth="1"/>
    <col min="32" max="36" width="2.375" style="251" customWidth="1"/>
    <col min="37" max="37" width="3.625" style="251" customWidth="1"/>
    <col min="38" max="38" width="2.375" style="251" customWidth="1"/>
    <col min="39" max="39" width="3.625" style="24" customWidth="1"/>
    <col min="40" max="40" width="2.375" style="251" customWidth="1"/>
    <col min="41" max="41" width="7.625" style="251" customWidth="1"/>
    <col min="42" max="42" width="8.125" style="251" customWidth="1"/>
    <col min="43" max="43" width="2.875" style="251" customWidth="1"/>
    <col min="44" max="16384" width="9" style="251"/>
  </cols>
  <sheetData>
    <row r="1" spans="1:43" ht="17.25" x14ac:dyDescent="0.2">
      <c r="B1" s="15" t="s">
        <v>5847</v>
      </c>
    </row>
    <row r="2" spans="1:43" ht="6" customHeight="1" x14ac:dyDescent="0.15"/>
    <row r="3" spans="1:43" ht="17.25" customHeight="1" x14ac:dyDescent="0.15">
      <c r="A3" s="405" t="s">
        <v>582</v>
      </c>
      <c r="B3" s="198"/>
      <c r="C3" s="1" t="s">
        <v>583</v>
      </c>
      <c r="D3" s="25"/>
      <c r="E3" s="633"/>
      <c r="F3" s="633"/>
      <c r="G3" s="633"/>
      <c r="H3" s="633"/>
      <c r="I3" s="633"/>
      <c r="J3" s="633"/>
      <c r="K3" s="633"/>
      <c r="L3" s="633"/>
      <c r="M3" s="633"/>
      <c r="N3" s="633"/>
      <c r="O3" s="633"/>
      <c r="P3" s="633"/>
      <c r="Q3" s="633"/>
      <c r="R3" s="633"/>
      <c r="S3" s="2" t="s">
        <v>584</v>
      </c>
      <c r="T3" s="633"/>
      <c r="U3" s="633"/>
      <c r="V3" s="633"/>
      <c r="W3" s="633"/>
      <c r="X3" s="633"/>
      <c r="Y3" s="633"/>
      <c r="Z3" s="633"/>
      <c r="AA3" s="633"/>
      <c r="AB3" s="633"/>
      <c r="AC3" s="633"/>
      <c r="AD3" s="416"/>
      <c r="AE3" s="633"/>
      <c r="AF3" s="633"/>
      <c r="AG3" s="633"/>
      <c r="AH3" s="633"/>
      <c r="AI3" s="633"/>
      <c r="AJ3" s="633"/>
      <c r="AK3" s="633"/>
      <c r="AL3" s="633"/>
      <c r="AM3" s="416"/>
      <c r="AN3" s="633"/>
      <c r="AO3" s="406" t="s">
        <v>28</v>
      </c>
      <c r="AP3" s="406" t="s">
        <v>29</v>
      </c>
      <c r="AQ3" s="637"/>
    </row>
    <row r="4" spans="1:43" ht="17.25" customHeight="1" x14ac:dyDescent="0.15">
      <c r="A4" s="3" t="s">
        <v>585</v>
      </c>
      <c r="B4" s="4" t="s">
        <v>586</v>
      </c>
      <c r="C4" s="432"/>
      <c r="D4" s="446"/>
      <c r="E4" s="607"/>
      <c r="F4" s="607"/>
      <c r="G4" s="607"/>
      <c r="H4" s="607"/>
      <c r="I4" s="607"/>
      <c r="J4" s="607"/>
      <c r="K4" s="607"/>
      <c r="L4" s="607"/>
      <c r="M4" s="607"/>
      <c r="N4" s="607"/>
      <c r="O4" s="607"/>
      <c r="P4" s="607"/>
      <c r="Q4" s="607"/>
      <c r="R4" s="607"/>
      <c r="S4" s="607"/>
      <c r="T4" s="607"/>
      <c r="U4" s="607"/>
      <c r="V4" s="607"/>
      <c r="W4" s="607"/>
      <c r="X4" s="607"/>
      <c r="Y4" s="607"/>
      <c r="Z4" s="607"/>
      <c r="AA4" s="607"/>
      <c r="AB4" s="607"/>
      <c r="AC4" s="607"/>
      <c r="AD4" s="417"/>
      <c r="AE4" s="607"/>
      <c r="AF4" s="607"/>
      <c r="AG4" s="607"/>
      <c r="AH4" s="607"/>
      <c r="AI4" s="607"/>
      <c r="AJ4" s="607"/>
      <c r="AK4" s="607"/>
      <c r="AL4" s="607"/>
      <c r="AM4" s="417"/>
      <c r="AN4" s="607"/>
      <c r="AO4" s="5" t="s">
        <v>577</v>
      </c>
      <c r="AP4" s="5" t="s">
        <v>578</v>
      </c>
      <c r="AQ4" s="637"/>
    </row>
    <row r="5" spans="1:43" ht="17.25" customHeight="1" x14ac:dyDescent="0.15">
      <c r="A5" s="436">
        <v>24</v>
      </c>
      <c r="B5" s="433">
        <v>8611</v>
      </c>
      <c r="C5" s="35" t="s">
        <v>5848</v>
      </c>
      <c r="D5" s="822" t="s">
        <v>472</v>
      </c>
      <c r="E5" s="726" t="s">
        <v>304</v>
      </c>
      <c r="F5" s="825" t="s">
        <v>302</v>
      </c>
      <c r="G5" s="453" t="s">
        <v>473</v>
      </c>
      <c r="H5" s="439"/>
      <c r="I5" s="439"/>
      <c r="J5" s="439"/>
      <c r="K5" s="439"/>
      <c r="L5" s="439"/>
      <c r="M5" s="60"/>
      <c r="N5" s="453" t="s">
        <v>129</v>
      </c>
      <c r="O5" s="167"/>
      <c r="P5" s="167"/>
      <c r="Q5" s="167"/>
      <c r="R5" s="172"/>
      <c r="S5" s="444"/>
      <c r="T5" s="422"/>
      <c r="U5" s="422"/>
      <c r="V5" s="422"/>
      <c r="W5" s="422"/>
      <c r="X5" s="422"/>
      <c r="Y5" s="422"/>
      <c r="Z5" s="422"/>
      <c r="AA5" s="422"/>
      <c r="AB5" s="422"/>
      <c r="AC5" s="422"/>
      <c r="AD5" s="422"/>
      <c r="AE5" s="422"/>
      <c r="AF5" s="422"/>
      <c r="AG5" s="422"/>
      <c r="AH5" s="38"/>
      <c r="AI5" s="427"/>
      <c r="AJ5" s="416"/>
      <c r="AK5" s="416"/>
      <c r="AL5" s="416"/>
      <c r="AM5" s="416"/>
      <c r="AN5" s="416"/>
      <c r="AO5" s="12">
        <f>ROUND(O6*$AL$18,0)</f>
        <v>309</v>
      </c>
      <c r="AP5" s="7" t="s">
        <v>0</v>
      </c>
    </row>
    <row r="6" spans="1:43" ht="17.25" customHeight="1" x14ac:dyDescent="0.15">
      <c r="A6" s="436">
        <v>24</v>
      </c>
      <c r="B6" s="433">
        <v>8612</v>
      </c>
      <c r="C6" s="35" t="s">
        <v>5849</v>
      </c>
      <c r="D6" s="823"/>
      <c r="E6" s="729"/>
      <c r="F6" s="826"/>
      <c r="G6" s="770" t="s">
        <v>833</v>
      </c>
      <c r="H6" s="765"/>
      <c r="I6" s="765"/>
      <c r="J6" s="765"/>
      <c r="K6" s="765"/>
      <c r="L6" s="765"/>
      <c r="M6" s="766"/>
      <c r="N6" s="57"/>
      <c r="O6" s="829">
        <f>'予防短期入所生活（長期）'!O6</f>
        <v>442</v>
      </c>
      <c r="P6" s="829"/>
      <c r="Q6" s="426" t="s">
        <v>578</v>
      </c>
      <c r="R6" s="104"/>
      <c r="S6" s="691" t="s">
        <v>301</v>
      </c>
      <c r="T6" s="692"/>
      <c r="U6" s="692"/>
      <c r="V6" s="692"/>
      <c r="W6" s="692"/>
      <c r="X6" s="692"/>
      <c r="Y6" s="692"/>
      <c r="Z6" s="692"/>
      <c r="AA6" s="692"/>
      <c r="AB6" s="692"/>
      <c r="AC6" s="692"/>
      <c r="AD6" s="692"/>
      <c r="AE6" s="692"/>
      <c r="AF6" s="515" t="s">
        <v>27</v>
      </c>
      <c r="AG6" s="828">
        <v>0.97</v>
      </c>
      <c r="AH6" s="849"/>
      <c r="AI6" s="246"/>
      <c r="AJ6" s="850" t="s">
        <v>159</v>
      </c>
      <c r="AK6" s="850"/>
      <c r="AL6" s="850"/>
      <c r="AM6" s="850"/>
      <c r="AN6" s="45"/>
      <c r="AO6" s="12">
        <f>ROUND(ROUND(O6*AG6,0)*$AL$18,0)</f>
        <v>300</v>
      </c>
      <c r="AP6" s="6"/>
    </row>
    <row r="7" spans="1:43" ht="17.25" customHeight="1" x14ac:dyDescent="0.15">
      <c r="A7" s="436">
        <v>24</v>
      </c>
      <c r="B7" s="433">
        <v>8613</v>
      </c>
      <c r="C7" s="35" t="s">
        <v>5850</v>
      </c>
      <c r="D7" s="823"/>
      <c r="E7" s="729"/>
      <c r="F7" s="826"/>
      <c r="G7" s="770"/>
      <c r="H7" s="765"/>
      <c r="I7" s="765"/>
      <c r="J7" s="765"/>
      <c r="K7" s="765"/>
      <c r="L7" s="765"/>
      <c r="M7" s="766"/>
      <c r="N7" s="453" t="s">
        <v>130</v>
      </c>
      <c r="O7" s="173"/>
      <c r="P7" s="173"/>
      <c r="Q7" s="439"/>
      <c r="R7" s="190"/>
      <c r="S7" s="444"/>
      <c r="T7" s="422"/>
      <c r="U7" s="422"/>
      <c r="V7" s="422"/>
      <c r="W7" s="422"/>
      <c r="X7" s="422"/>
      <c r="Y7" s="41"/>
      <c r="Z7" s="41"/>
      <c r="AA7" s="41"/>
      <c r="AB7" s="41"/>
      <c r="AC7" s="41"/>
      <c r="AD7" s="141"/>
      <c r="AE7" s="41"/>
      <c r="AF7" s="422"/>
      <c r="AG7" s="422"/>
      <c r="AH7" s="38"/>
      <c r="AI7" s="421"/>
      <c r="AJ7" s="850"/>
      <c r="AK7" s="850"/>
      <c r="AL7" s="850"/>
      <c r="AM7" s="850"/>
      <c r="AN7" s="418"/>
      <c r="AO7" s="12">
        <f>ROUND(O8*$AL$18,0)</f>
        <v>384</v>
      </c>
      <c r="AP7" s="6"/>
    </row>
    <row r="8" spans="1:43" ht="17.25" customHeight="1" x14ac:dyDescent="0.15">
      <c r="A8" s="436">
        <v>24</v>
      </c>
      <c r="B8" s="433">
        <v>8614</v>
      </c>
      <c r="C8" s="35" t="s">
        <v>5851</v>
      </c>
      <c r="D8" s="823"/>
      <c r="E8" s="729"/>
      <c r="F8" s="826"/>
      <c r="G8" s="246" t="s">
        <v>822</v>
      </c>
      <c r="H8" s="245"/>
      <c r="I8" s="245"/>
      <c r="J8" s="245"/>
      <c r="K8" s="245"/>
      <c r="L8" s="245"/>
      <c r="M8" s="247"/>
      <c r="N8" s="57"/>
      <c r="O8" s="829">
        <f>'予防短期入所生活（長期）'!O8</f>
        <v>548</v>
      </c>
      <c r="P8" s="829"/>
      <c r="Q8" s="426" t="s">
        <v>578</v>
      </c>
      <c r="R8" s="104"/>
      <c r="S8" s="691" t="s">
        <v>301</v>
      </c>
      <c r="T8" s="750"/>
      <c r="U8" s="750"/>
      <c r="V8" s="750"/>
      <c r="W8" s="750"/>
      <c r="X8" s="750"/>
      <c r="Y8" s="750"/>
      <c r="Z8" s="750"/>
      <c r="AA8" s="750"/>
      <c r="AB8" s="750"/>
      <c r="AC8" s="750"/>
      <c r="AD8" s="750"/>
      <c r="AE8" s="750"/>
      <c r="AF8" s="515" t="s">
        <v>27</v>
      </c>
      <c r="AG8" s="828">
        <f>$AG$6</f>
        <v>0.97</v>
      </c>
      <c r="AH8" s="840"/>
      <c r="AI8" s="246"/>
      <c r="AJ8" s="850"/>
      <c r="AK8" s="850"/>
      <c r="AL8" s="850"/>
      <c r="AM8" s="850"/>
      <c r="AN8" s="45"/>
      <c r="AO8" s="12">
        <f>ROUND(ROUND(O8*AG8,0)*$AL$18,0)</f>
        <v>372</v>
      </c>
      <c r="AP8" s="6"/>
    </row>
    <row r="9" spans="1:43" ht="17.25" customHeight="1" x14ac:dyDescent="0.15">
      <c r="A9" s="436">
        <v>24</v>
      </c>
      <c r="B9" s="433">
        <v>8615</v>
      </c>
      <c r="C9" s="35" t="s">
        <v>5852</v>
      </c>
      <c r="D9" s="823"/>
      <c r="E9" s="729"/>
      <c r="F9" s="826"/>
      <c r="G9" s="453" t="s">
        <v>445</v>
      </c>
      <c r="H9" s="439"/>
      <c r="I9" s="439"/>
      <c r="J9" s="439"/>
      <c r="K9" s="439"/>
      <c r="L9" s="439"/>
      <c r="M9" s="60"/>
      <c r="N9" s="453" t="s">
        <v>129</v>
      </c>
      <c r="O9" s="167"/>
      <c r="P9" s="167"/>
      <c r="Q9" s="167"/>
      <c r="R9" s="172"/>
      <c r="S9" s="444"/>
      <c r="T9" s="422"/>
      <c r="U9" s="422"/>
      <c r="V9" s="422"/>
      <c r="W9" s="422"/>
      <c r="X9" s="422"/>
      <c r="Y9" s="41"/>
      <c r="Z9" s="41"/>
      <c r="AA9" s="41"/>
      <c r="AB9" s="621"/>
      <c r="AC9" s="621"/>
      <c r="AD9" s="141"/>
      <c r="AE9" s="621"/>
      <c r="AF9" s="422"/>
      <c r="AG9" s="422"/>
      <c r="AH9" s="38"/>
      <c r="AI9" s="421"/>
      <c r="AJ9" s="850"/>
      <c r="AK9" s="850"/>
      <c r="AL9" s="850"/>
      <c r="AM9" s="850"/>
      <c r="AN9" s="418"/>
      <c r="AO9" s="12">
        <f>ROUND(O10*$AL$18,0)</f>
        <v>309</v>
      </c>
      <c r="AP9" s="6"/>
    </row>
    <row r="10" spans="1:43" ht="17.25" customHeight="1" x14ac:dyDescent="0.15">
      <c r="A10" s="436">
        <v>24</v>
      </c>
      <c r="B10" s="433">
        <v>8616</v>
      </c>
      <c r="C10" s="35" t="s">
        <v>5853</v>
      </c>
      <c r="D10" s="823"/>
      <c r="E10" s="729"/>
      <c r="F10" s="826"/>
      <c r="G10" s="770" t="s">
        <v>72</v>
      </c>
      <c r="H10" s="846"/>
      <c r="I10" s="846"/>
      <c r="J10" s="846"/>
      <c r="K10" s="846"/>
      <c r="L10" s="846"/>
      <c r="M10" s="847"/>
      <c r="N10" s="57"/>
      <c r="O10" s="829">
        <f>'予防短期入所生活（長期）'!O10</f>
        <v>442</v>
      </c>
      <c r="P10" s="829"/>
      <c r="Q10" s="426" t="s">
        <v>578</v>
      </c>
      <c r="R10" s="104"/>
      <c r="S10" s="691" t="s">
        <v>301</v>
      </c>
      <c r="T10" s="750"/>
      <c r="U10" s="750"/>
      <c r="V10" s="750"/>
      <c r="W10" s="750"/>
      <c r="X10" s="750"/>
      <c r="Y10" s="750"/>
      <c r="Z10" s="750"/>
      <c r="AA10" s="750"/>
      <c r="AB10" s="750"/>
      <c r="AC10" s="750"/>
      <c r="AD10" s="750"/>
      <c r="AE10" s="750"/>
      <c r="AF10" s="515" t="s">
        <v>27</v>
      </c>
      <c r="AG10" s="828">
        <f>$AG$6</f>
        <v>0.97</v>
      </c>
      <c r="AH10" s="840"/>
      <c r="AI10" s="246"/>
      <c r="AJ10" s="850"/>
      <c r="AK10" s="850"/>
      <c r="AL10" s="850"/>
      <c r="AM10" s="850"/>
      <c r="AN10" s="45"/>
      <c r="AO10" s="12">
        <f>ROUND(ROUND(O10*AG10,0)*$AL$18,0)</f>
        <v>300</v>
      </c>
      <c r="AP10" s="6"/>
    </row>
    <row r="11" spans="1:43" ht="17.25" customHeight="1" x14ac:dyDescent="0.15">
      <c r="A11" s="436">
        <v>24</v>
      </c>
      <c r="B11" s="433">
        <v>8617</v>
      </c>
      <c r="C11" s="35" t="s">
        <v>5854</v>
      </c>
      <c r="D11" s="823"/>
      <c r="E11" s="729"/>
      <c r="F11" s="826"/>
      <c r="G11" s="848"/>
      <c r="H11" s="846"/>
      <c r="I11" s="846"/>
      <c r="J11" s="846"/>
      <c r="K11" s="846"/>
      <c r="L11" s="846"/>
      <c r="M11" s="847"/>
      <c r="N11" s="453" t="s">
        <v>130</v>
      </c>
      <c r="O11" s="173"/>
      <c r="P11" s="173"/>
      <c r="Q11" s="439"/>
      <c r="R11" s="190"/>
      <c r="S11" s="444"/>
      <c r="T11" s="422"/>
      <c r="U11" s="422"/>
      <c r="V11" s="422"/>
      <c r="W11" s="422"/>
      <c r="X11" s="422"/>
      <c r="Y11" s="41"/>
      <c r="Z11" s="41"/>
      <c r="AA11" s="41"/>
      <c r="AB11" s="41"/>
      <c r="AC11" s="41"/>
      <c r="AD11" s="422"/>
      <c r="AE11" s="41"/>
      <c r="AF11" s="422"/>
      <c r="AG11" s="422"/>
      <c r="AH11" s="38"/>
      <c r="AI11" s="421"/>
      <c r="AJ11" s="850"/>
      <c r="AK11" s="850"/>
      <c r="AL11" s="850"/>
      <c r="AM11" s="850"/>
      <c r="AN11" s="418"/>
      <c r="AO11" s="12">
        <f>ROUND(O12*$AL$18,0)</f>
        <v>384</v>
      </c>
      <c r="AP11" s="6"/>
    </row>
    <row r="12" spans="1:43" ht="17.25" customHeight="1" x14ac:dyDescent="0.15">
      <c r="A12" s="436">
        <v>24</v>
      </c>
      <c r="B12" s="433">
        <v>8618</v>
      </c>
      <c r="C12" s="35" t="s">
        <v>5855</v>
      </c>
      <c r="D12" s="823"/>
      <c r="E12" s="824"/>
      <c r="F12" s="827"/>
      <c r="G12" s="246" t="s">
        <v>73</v>
      </c>
      <c r="H12" s="637"/>
      <c r="I12" s="637"/>
      <c r="J12" s="637"/>
      <c r="K12" s="637"/>
      <c r="L12" s="637"/>
      <c r="M12" s="637"/>
      <c r="N12" s="57"/>
      <c r="O12" s="829">
        <f>'予防短期入所生活（長期）'!O12</f>
        <v>548</v>
      </c>
      <c r="P12" s="829"/>
      <c r="Q12" s="426" t="s">
        <v>578</v>
      </c>
      <c r="R12" s="104"/>
      <c r="S12" s="691" t="s">
        <v>301</v>
      </c>
      <c r="T12" s="750"/>
      <c r="U12" s="750"/>
      <c r="V12" s="750"/>
      <c r="W12" s="750"/>
      <c r="X12" s="750"/>
      <c r="Y12" s="750"/>
      <c r="Z12" s="750"/>
      <c r="AA12" s="750"/>
      <c r="AB12" s="750"/>
      <c r="AC12" s="750"/>
      <c r="AD12" s="750"/>
      <c r="AE12" s="750"/>
      <c r="AF12" s="515" t="s">
        <v>27</v>
      </c>
      <c r="AG12" s="828">
        <f>$AG$6</f>
        <v>0.97</v>
      </c>
      <c r="AH12" s="840"/>
      <c r="AI12" s="246"/>
      <c r="AJ12" s="850"/>
      <c r="AK12" s="850"/>
      <c r="AL12" s="850"/>
      <c r="AM12" s="850"/>
      <c r="AN12" s="637"/>
      <c r="AO12" s="12">
        <f>ROUND(ROUND(O12*AG12,0)*$AL$18,0)</f>
        <v>372</v>
      </c>
      <c r="AP12" s="6"/>
    </row>
    <row r="13" spans="1:43" ht="17.25" customHeight="1" x14ac:dyDescent="0.15">
      <c r="A13" s="436">
        <v>24</v>
      </c>
      <c r="B13" s="433">
        <v>8619</v>
      </c>
      <c r="C13" s="35" t="s">
        <v>5856</v>
      </c>
      <c r="D13" s="823"/>
      <c r="E13" s="726" t="s">
        <v>307</v>
      </c>
      <c r="F13" s="825" t="s">
        <v>302</v>
      </c>
      <c r="G13" s="453" t="s">
        <v>473</v>
      </c>
      <c r="H13" s="439"/>
      <c r="I13" s="439"/>
      <c r="J13" s="439"/>
      <c r="K13" s="439"/>
      <c r="L13" s="439"/>
      <c r="M13" s="60"/>
      <c r="N13" s="453" t="s">
        <v>129</v>
      </c>
      <c r="O13" s="167"/>
      <c r="P13" s="167"/>
      <c r="Q13" s="167"/>
      <c r="R13" s="172"/>
      <c r="S13" s="444"/>
      <c r="T13" s="422"/>
      <c r="U13" s="422"/>
      <c r="V13" s="422"/>
      <c r="W13" s="422"/>
      <c r="X13" s="422"/>
      <c r="Y13" s="41"/>
      <c r="Z13" s="41"/>
      <c r="AA13" s="41"/>
      <c r="AB13" s="422"/>
      <c r="AC13" s="422"/>
      <c r="AD13" s="422"/>
      <c r="AE13" s="422"/>
      <c r="AF13" s="422"/>
      <c r="AG13" s="422"/>
      <c r="AH13" s="38"/>
      <c r="AI13" s="421"/>
      <c r="AJ13" s="850"/>
      <c r="AK13" s="850"/>
      <c r="AL13" s="850"/>
      <c r="AM13" s="850"/>
      <c r="AN13" s="418"/>
      <c r="AO13" s="12">
        <f>ROUND(O14*$AL$18,0)</f>
        <v>309</v>
      </c>
      <c r="AP13" s="402"/>
    </row>
    <row r="14" spans="1:43" ht="17.25" customHeight="1" x14ac:dyDescent="0.15">
      <c r="A14" s="436">
        <v>24</v>
      </c>
      <c r="B14" s="433">
        <v>8620</v>
      </c>
      <c r="C14" s="35" t="s">
        <v>5857</v>
      </c>
      <c r="D14" s="823"/>
      <c r="E14" s="729"/>
      <c r="F14" s="826"/>
      <c r="G14" s="770" t="s">
        <v>74</v>
      </c>
      <c r="H14" s="846"/>
      <c r="I14" s="846"/>
      <c r="J14" s="846"/>
      <c r="K14" s="846"/>
      <c r="L14" s="846"/>
      <c r="M14" s="847"/>
      <c r="N14" s="57"/>
      <c r="O14" s="829">
        <f>'予防短期入所生活（長期）'!O14</f>
        <v>442</v>
      </c>
      <c r="P14" s="829"/>
      <c r="Q14" s="426" t="s">
        <v>578</v>
      </c>
      <c r="R14" s="104"/>
      <c r="S14" s="691" t="s">
        <v>301</v>
      </c>
      <c r="T14" s="750"/>
      <c r="U14" s="750"/>
      <c r="V14" s="750"/>
      <c r="W14" s="750"/>
      <c r="X14" s="750"/>
      <c r="Y14" s="750"/>
      <c r="Z14" s="750"/>
      <c r="AA14" s="750"/>
      <c r="AB14" s="750"/>
      <c r="AC14" s="750"/>
      <c r="AD14" s="750"/>
      <c r="AE14" s="750"/>
      <c r="AF14" s="515" t="s">
        <v>27</v>
      </c>
      <c r="AG14" s="828">
        <f>$AG$6</f>
        <v>0.97</v>
      </c>
      <c r="AH14" s="840"/>
      <c r="AI14" s="246"/>
      <c r="AJ14" s="850"/>
      <c r="AK14" s="850"/>
      <c r="AL14" s="850"/>
      <c r="AM14" s="850"/>
      <c r="AN14" s="45"/>
      <c r="AO14" s="12">
        <f>ROUND(ROUND(O14*AG14,0)*$AL$18,0)</f>
        <v>300</v>
      </c>
      <c r="AP14" s="6"/>
    </row>
    <row r="15" spans="1:43" ht="17.25" customHeight="1" x14ac:dyDescent="0.15">
      <c r="A15" s="436">
        <v>24</v>
      </c>
      <c r="B15" s="433">
        <v>8621</v>
      </c>
      <c r="C15" s="35" t="s">
        <v>5858</v>
      </c>
      <c r="D15" s="823"/>
      <c r="E15" s="729"/>
      <c r="F15" s="826"/>
      <c r="G15" s="848"/>
      <c r="H15" s="846"/>
      <c r="I15" s="846"/>
      <c r="J15" s="846"/>
      <c r="K15" s="846"/>
      <c r="L15" s="846"/>
      <c r="M15" s="847"/>
      <c r="N15" s="453" t="s">
        <v>130</v>
      </c>
      <c r="O15" s="173"/>
      <c r="P15" s="173"/>
      <c r="Q15" s="439"/>
      <c r="R15" s="190"/>
      <c r="S15" s="444"/>
      <c r="T15" s="422"/>
      <c r="U15" s="422"/>
      <c r="V15" s="422"/>
      <c r="W15" s="422"/>
      <c r="X15" s="422"/>
      <c r="Y15" s="41"/>
      <c r="Z15" s="41"/>
      <c r="AA15" s="41"/>
      <c r="AB15" s="41"/>
      <c r="AC15" s="41"/>
      <c r="AD15" s="422"/>
      <c r="AE15" s="41"/>
      <c r="AF15" s="422"/>
      <c r="AG15" s="422"/>
      <c r="AH15" s="38"/>
      <c r="AI15" s="421"/>
      <c r="AJ15" s="850"/>
      <c r="AK15" s="850"/>
      <c r="AL15" s="850"/>
      <c r="AM15" s="850"/>
      <c r="AN15" s="418"/>
      <c r="AO15" s="12">
        <f>ROUND(O16*$AL$18,0)</f>
        <v>384</v>
      </c>
      <c r="AP15" s="6"/>
    </row>
    <row r="16" spans="1:43" ht="17.25" customHeight="1" x14ac:dyDescent="0.15">
      <c r="A16" s="436">
        <v>24</v>
      </c>
      <c r="B16" s="433">
        <v>8622</v>
      </c>
      <c r="C16" s="35" t="s">
        <v>5859</v>
      </c>
      <c r="D16" s="823"/>
      <c r="E16" s="729"/>
      <c r="F16" s="826"/>
      <c r="G16" s="57" t="s">
        <v>822</v>
      </c>
      <c r="H16" s="607"/>
      <c r="I16" s="607"/>
      <c r="J16" s="607"/>
      <c r="K16" s="607"/>
      <c r="L16" s="607"/>
      <c r="M16" s="432"/>
      <c r="N16" s="57"/>
      <c r="O16" s="829">
        <f>'予防短期入所生活（長期）'!O16</f>
        <v>548</v>
      </c>
      <c r="P16" s="829"/>
      <c r="Q16" s="426" t="s">
        <v>578</v>
      </c>
      <c r="R16" s="104"/>
      <c r="S16" s="691" t="s">
        <v>301</v>
      </c>
      <c r="T16" s="750"/>
      <c r="U16" s="750"/>
      <c r="V16" s="750"/>
      <c r="W16" s="750"/>
      <c r="X16" s="750"/>
      <c r="Y16" s="750"/>
      <c r="Z16" s="750"/>
      <c r="AA16" s="750"/>
      <c r="AB16" s="750"/>
      <c r="AC16" s="750"/>
      <c r="AD16" s="750"/>
      <c r="AE16" s="750"/>
      <c r="AF16" s="515" t="s">
        <v>27</v>
      </c>
      <c r="AG16" s="828">
        <f>$AG$6</f>
        <v>0.97</v>
      </c>
      <c r="AH16" s="840"/>
      <c r="AI16" s="246"/>
      <c r="AJ16" s="850"/>
      <c r="AK16" s="850"/>
      <c r="AL16" s="850"/>
      <c r="AM16" s="850"/>
      <c r="AN16" s="45"/>
      <c r="AO16" s="12">
        <f>ROUND(ROUND(O16*AG16,0)*$AL$18,0)</f>
        <v>372</v>
      </c>
      <c r="AP16" s="6"/>
    </row>
    <row r="17" spans="1:42" ht="17.25" customHeight="1" x14ac:dyDescent="0.15">
      <c r="A17" s="436">
        <v>24</v>
      </c>
      <c r="B17" s="433">
        <v>8623</v>
      </c>
      <c r="C17" s="35" t="s">
        <v>5860</v>
      </c>
      <c r="D17" s="823"/>
      <c r="E17" s="729"/>
      <c r="F17" s="826"/>
      <c r="G17" s="246" t="s">
        <v>445</v>
      </c>
      <c r="H17" s="245"/>
      <c r="I17" s="245"/>
      <c r="J17" s="245"/>
      <c r="K17" s="245"/>
      <c r="L17" s="245"/>
      <c r="M17" s="247"/>
      <c r="N17" s="453" t="s">
        <v>129</v>
      </c>
      <c r="O17" s="167"/>
      <c r="P17" s="167"/>
      <c r="Q17" s="167"/>
      <c r="R17" s="172"/>
      <c r="S17" s="444"/>
      <c r="T17" s="422"/>
      <c r="U17" s="422"/>
      <c r="V17" s="422"/>
      <c r="W17" s="422"/>
      <c r="X17" s="422"/>
      <c r="Y17" s="41"/>
      <c r="Z17" s="41"/>
      <c r="AA17" s="41"/>
      <c r="AB17" s="422"/>
      <c r="AC17" s="422"/>
      <c r="AD17" s="422"/>
      <c r="AE17" s="422"/>
      <c r="AF17" s="422"/>
      <c r="AG17" s="422"/>
      <c r="AH17" s="38"/>
      <c r="AI17" s="637"/>
      <c r="AJ17" s="850"/>
      <c r="AK17" s="850"/>
      <c r="AL17" s="850"/>
      <c r="AM17" s="850"/>
      <c r="AN17" s="418"/>
      <c r="AO17" s="12">
        <f>ROUND(O18*$AL$18,0)</f>
        <v>309</v>
      </c>
      <c r="AP17" s="6"/>
    </row>
    <row r="18" spans="1:42" ht="17.25" customHeight="1" x14ac:dyDescent="0.15">
      <c r="A18" s="436">
        <v>24</v>
      </c>
      <c r="B18" s="433">
        <v>8624</v>
      </c>
      <c r="C18" s="35" t="s">
        <v>5861</v>
      </c>
      <c r="D18" s="823"/>
      <c r="E18" s="729"/>
      <c r="F18" s="826"/>
      <c r="G18" s="770" t="s">
        <v>75</v>
      </c>
      <c r="H18" s="846"/>
      <c r="I18" s="846"/>
      <c r="J18" s="846"/>
      <c r="K18" s="846"/>
      <c r="L18" s="846"/>
      <c r="M18" s="847"/>
      <c r="N18" s="57"/>
      <c r="O18" s="829">
        <f>'予防短期入所生活（長期）'!O18</f>
        <v>442</v>
      </c>
      <c r="P18" s="829"/>
      <c r="Q18" s="426" t="s">
        <v>578</v>
      </c>
      <c r="R18" s="104"/>
      <c r="S18" s="691" t="s">
        <v>301</v>
      </c>
      <c r="T18" s="750"/>
      <c r="U18" s="750"/>
      <c r="V18" s="750"/>
      <c r="W18" s="750"/>
      <c r="X18" s="750"/>
      <c r="Y18" s="750"/>
      <c r="Z18" s="750"/>
      <c r="AA18" s="750"/>
      <c r="AB18" s="750"/>
      <c r="AC18" s="750"/>
      <c r="AD18" s="750"/>
      <c r="AE18" s="750"/>
      <c r="AF18" s="515" t="s">
        <v>27</v>
      </c>
      <c r="AG18" s="828">
        <f>$AG$6</f>
        <v>0.97</v>
      </c>
      <c r="AH18" s="840"/>
      <c r="AI18" s="246"/>
      <c r="AJ18" s="418"/>
      <c r="AK18" s="521" t="s">
        <v>27</v>
      </c>
      <c r="AL18" s="718">
        <v>0.7</v>
      </c>
      <c r="AM18" s="718"/>
      <c r="AN18" s="45"/>
      <c r="AO18" s="12">
        <f>ROUND(ROUND(O18*AG18,0)*$AL$18,0)</f>
        <v>300</v>
      </c>
      <c r="AP18" s="6"/>
    </row>
    <row r="19" spans="1:42" ht="17.25" customHeight="1" x14ac:dyDescent="0.15">
      <c r="A19" s="436">
        <v>24</v>
      </c>
      <c r="B19" s="433">
        <v>8625</v>
      </c>
      <c r="C19" s="35" t="s">
        <v>5862</v>
      </c>
      <c r="D19" s="823"/>
      <c r="E19" s="729"/>
      <c r="F19" s="826"/>
      <c r="G19" s="848"/>
      <c r="H19" s="846"/>
      <c r="I19" s="846"/>
      <c r="J19" s="846"/>
      <c r="K19" s="846"/>
      <c r="L19" s="846"/>
      <c r="M19" s="847"/>
      <c r="N19" s="453" t="s">
        <v>130</v>
      </c>
      <c r="O19" s="173"/>
      <c r="P19" s="173"/>
      <c r="Q19" s="439"/>
      <c r="R19" s="190"/>
      <c r="S19" s="444"/>
      <c r="T19" s="422"/>
      <c r="U19" s="422"/>
      <c r="V19" s="422"/>
      <c r="W19" s="422"/>
      <c r="X19" s="422"/>
      <c r="Y19" s="41"/>
      <c r="Z19" s="41"/>
      <c r="AA19" s="41"/>
      <c r="AB19" s="41"/>
      <c r="AC19" s="41"/>
      <c r="AD19" s="139"/>
      <c r="AE19" s="653"/>
      <c r="AF19" s="422"/>
      <c r="AG19" s="422"/>
      <c r="AH19" s="38"/>
      <c r="AI19" s="421"/>
      <c r="AJ19" s="637"/>
      <c r="AK19" s="637"/>
      <c r="AL19" s="637"/>
      <c r="AM19" s="418"/>
      <c r="AN19" s="418"/>
      <c r="AO19" s="12">
        <f>ROUND(O20*$AL$18,0)</f>
        <v>384</v>
      </c>
      <c r="AP19" s="6"/>
    </row>
    <row r="20" spans="1:42" ht="17.25" customHeight="1" x14ac:dyDescent="0.15">
      <c r="A20" s="436">
        <v>24</v>
      </c>
      <c r="B20" s="433">
        <v>8626</v>
      </c>
      <c r="C20" s="35" t="s">
        <v>5863</v>
      </c>
      <c r="D20" s="823"/>
      <c r="E20" s="824"/>
      <c r="F20" s="827"/>
      <c r="G20" s="246" t="s">
        <v>823</v>
      </c>
      <c r="H20" s="637"/>
      <c r="I20" s="637"/>
      <c r="J20" s="637"/>
      <c r="K20" s="637"/>
      <c r="L20" s="637"/>
      <c r="M20" s="637"/>
      <c r="N20" s="57"/>
      <c r="O20" s="829">
        <f>'予防短期入所生活（長期）'!O20</f>
        <v>548</v>
      </c>
      <c r="P20" s="829"/>
      <c r="Q20" s="426" t="s">
        <v>578</v>
      </c>
      <c r="R20" s="104"/>
      <c r="S20" s="691" t="s">
        <v>301</v>
      </c>
      <c r="T20" s="750"/>
      <c r="U20" s="750"/>
      <c r="V20" s="750"/>
      <c r="W20" s="750"/>
      <c r="X20" s="750"/>
      <c r="Y20" s="750"/>
      <c r="Z20" s="750"/>
      <c r="AA20" s="750"/>
      <c r="AB20" s="750"/>
      <c r="AC20" s="750"/>
      <c r="AD20" s="750"/>
      <c r="AE20" s="750"/>
      <c r="AF20" s="515" t="s">
        <v>27</v>
      </c>
      <c r="AG20" s="828">
        <f>$AG$6</f>
        <v>0.97</v>
      </c>
      <c r="AH20" s="840"/>
      <c r="AI20" s="246"/>
      <c r="AJ20" s="418"/>
      <c r="AK20" s="244"/>
      <c r="AL20" s="545"/>
      <c r="AM20" s="245"/>
      <c r="AN20" s="45"/>
      <c r="AO20" s="12">
        <f>ROUND(ROUND(O20*AG20,0)*$AL$18,0)</f>
        <v>372</v>
      </c>
      <c r="AP20" s="6"/>
    </row>
    <row r="21" spans="1:42" ht="17.25" customHeight="1" x14ac:dyDescent="0.15">
      <c r="A21" s="436">
        <v>24</v>
      </c>
      <c r="B21" s="433">
        <v>8627</v>
      </c>
      <c r="C21" s="35" t="s">
        <v>5864</v>
      </c>
      <c r="D21" s="710" t="s">
        <v>142</v>
      </c>
      <c r="E21" s="726" t="s">
        <v>306</v>
      </c>
      <c r="F21" s="825" t="s">
        <v>309</v>
      </c>
      <c r="G21" s="63" t="s">
        <v>473</v>
      </c>
      <c r="H21" s="194"/>
      <c r="I21" s="194"/>
      <c r="J21" s="194"/>
      <c r="K21" s="194"/>
      <c r="L21" s="194"/>
      <c r="M21" s="195"/>
      <c r="N21" s="453" t="s">
        <v>129</v>
      </c>
      <c r="O21" s="167"/>
      <c r="P21" s="167"/>
      <c r="Q21" s="167"/>
      <c r="R21" s="172"/>
      <c r="S21" s="444"/>
      <c r="T21" s="422"/>
      <c r="U21" s="422"/>
      <c r="V21" s="422"/>
      <c r="W21" s="422"/>
      <c r="X21" s="422"/>
      <c r="Y21" s="41"/>
      <c r="Z21" s="41"/>
      <c r="AA21" s="41"/>
      <c r="AB21" s="422"/>
      <c r="AC21" s="422"/>
      <c r="AD21" s="422"/>
      <c r="AE21" s="422"/>
      <c r="AF21" s="422"/>
      <c r="AG21" s="422"/>
      <c r="AH21" s="38"/>
      <c r="AI21" s="421"/>
      <c r="AJ21" s="418"/>
      <c r="AK21" s="637"/>
      <c r="AL21" s="637"/>
      <c r="AM21" s="418"/>
      <c r="AN21" s="418"/>
      <c r="AO21" s="12">
        <f>ROUND(O22*$AL$18,0)</f>
        <v>352</v>
      </c>
      <c r="AP21" s="402"/>
    </row>
    <row r="22" spans="1:42" ht="17.25" customHeight="1" x14ac:dyDescent="0.15">
      <c r="A22" s="436">
        <v>24</v>
      </c>
      <c r="B22" s="433">
        <v>8628</v>
      </c>
      <c r="C22" s="35" t="s">
        <v>5865</v>
      </c>
      <c r="D22" s="711"/>
      <c r="E22" s="729"/>
      <c r="F22" s="826"/>
      <c r="G22" s="680" t="s">
        <v>2192</v>
      </c>
      <c r="H22" s="784"/>
      <c r="I22" s="784"/>
      <c r="J22" s="784"/>
      <c r="K22" s="784"/>
      <c r="L22" s="784"/>
      <c r="M22" s="785"/>
      <c r="N22" s="57"/>
      <c r="O22" s="829">
        <f>'予防短期入所生活（長期）'!O22</f>
        <v>503</v>
      </c>
      <c r="P22" s="829"/>
      <c r="Q22" s="426" t="s">
        <v>578</v>
      </c>
      <c r="R22" s="104"/>
      <c r="S22" s="691" t="s">
        <v>301</v>
      </c>
      <c r="T22" s="750"/>
      <c r="U22" s="750"/>
      <c r="V22" s="750"/>
      <c r="W22" s="750"/>
      <c r="X22" s="750"/>
      <c r="Y22" s="750"/>
      <c r="Z22" s="750"/>
      <c r="AA22" s="750"/>
      <c r="AB22" s="750"/>
      <c r="AC22" s="750"/>
      <c r="AD22" s="750"/>
      <c r="AE22" s="750"/>
      <c r="AF22" s="515" t="s">
        <v>27</v>
      </c>
      <c r="AG22" s="828">
        <f>$AG$6</f>
        <v>0.97</v>
      </c>
      <c r="AH22" s="840"/>
      <c r="AI22" s="246"/>
      <c r="AJ22" s="245"/>
      <c r="AK22" s="418"/>
      <c r="AL22" s="244"/>
      <c r="AM22" s="545"/>
      <c r="AN22" s="45"/>
      <c r="AO22" s="12">
        <f>ROUND(ROUND(O22*AG22,0)*$AL$18,0)</f>
        <v>342</v>
      </c>
      <c r="AP22" s="6"/>
    </row>
    <row r="23" spans="1:42" ht="17.25" customHeight="1" x14ac:dyDescent="0.15">
      <c r="A23" s="436">
        <v>24</v>
      </c>
      <c r="B23" s="433">
        <v>8629</v>
      </c>
      <c r="C23" s="35" t="s">
        <v>5866</v>
      </c>
      <c r="D23" s="711"/>
      <c r="E23" s="729"/>
      <c r="F23" s="826"/>
      <c r="G23" s="796"/>
      <c r="H23" s="784"/>
      <c r="I23" s="784"/>
      <c r="J23" s="784"/>
      <c r="K23" s="784"/>
      <c r="L23" s="784"/>
      <c r="M23" s="785"/>
      <c r="N23" s="453" t="s">
        <v>130</v>
      </c>
      <c r="O23" s="173"/>
      <c r="P23" s="173"/>
      <c r="Q23" s="439"/>
      <c r="R23" s="190"/>
      <c r="S23" s="444"/>
      <c r="T23" s="422"/>
      <c r="U23" s="422"/>
      <c r="V23" s="422"/>
      <c r="W23" s="422"/>
      <c r="X23" s="422"/>
      <c r="Y23" s="41"/>
      <c r="Z23" s="41"/>
      <c r="AA23" s="41"/>
      <c r="AB23" s="41"/>
      <c r="AC23" s="41"/>
      <c r="AD23" s="422"/>
      <c r="AE23" s="41"/>
      <c r="AF23" s="422"/>
      <c r="AG23" s="422"/>
      <c r="AH23" s="38"/>
      <c r="AI23" s="421"/>
      <c r="AJ23" s="418"/>
      <c r="AK23" s="418"/>
      <c r="AL23" s="243"/>
      <c r="AM23" s="243"/>
      <c r="AN23" s="418"/>
      <c r="AO23" s="12">
        <f>ROUND(O24*$AL$18,0)</f>
        <v>436</v>
      </c>
      <c r="AP23" s="6"/>
    </row>
    <row r="24" spans="1:42" ht="17.25" customHeight="1" x14ac:dyDescent="0.15">
      <c r="A24" s="436">
        <v>24</v>
      </c>
      <c r="B24" s="433">
        <v>8630</v>
      </c>
      <c r="C24" s="35" t="s">
        <v>5867</v>
      </c>
      <c r="D24" s="711"/>
      <c r="E24" s="729"/>
      <c r="F24" s="826"/>
      <c r="G24" s="680" t="s">
        <v>452</v>
      </c>
      <c r="H24" s="784"/>
      <c r="I24" s="784"/>
      <c r="J24" s="784"/>
      <c r="K24" s="784"/>
      <c r="L24" s="784"/>
      <c r="M24" s="785"/>
      <c r="N24" s="57"/>
      <c r="O24" s="829">
        <f>'予防短期入所生活（長期）'!O24</f>
        <v>623</v>
      </c>
      <c r="P24" s="829"/>
      <c r="Q24" s="426" t="s">
        <v>578</v>
      </c>
      <c r="R24" s="104"/>
      <c r="S24" s="691" t="s">
        <v>301</v>
      </c>
      <c r="T24" s="750"/>
      <c r="U24" s="750"/>
      <c r="V24" s="750"/>
      <c r="W24" s="750"/>
      <c r="X24" s="750"/>
      <c r="Y24" s="750"/>
      <c r="Z24" s="750"/>
      <c r="AA24" s="750"/>
      <c r="AB24" s="750"/>
      <c r="AC24" s="750"/>
      <c r="AD24" s="750"/>
      <c r="AE24" s="750"/>
      <c r="AF24" s="515" t="s">
        <v>27</v>
      </c>
      <c r="AG24" s="828">
        <f>$AG$6</f>
        <v>0.97</v>
      </c>
      <c r="AH24" s="840"/>
      <c r="AI24" s="246"/>
      <c r="AJ24" s="245"/>
      <c r="AK24" s="418"/>
      <c r="AL24" s="244"/>
      <c r="AM24" s="545"/>
      <c r="AN24" s="45"/>
      <c r="AO24" s="12">
        <f>ROUND(ROUND(O24*AG24,0)*$AL$18,0)</f>
        <v>423</v>
      </c>
      <c r="AP24" s="6"/>
    </row>
    <row r="25" spans="1:42" ht="17.25" customHeight="1" x14ac:dyDescent="0.15">
      <c r="A25" s="436">
        <v>24</v>
      </c>
      <c r="B25" s="433">
        <v>8631</v>
      </c>
      <c r="C25" s="35" t="s">
        <v>5868</v>
      </c>
      <c r="D25" s="711"/>
      <c r="E25" s="729"/>
      <c r="F25" s="826"/>
      <c r="G25" s="63" t="s">
        <v>445</v>
      </c>
      <c r="H25" s="194"/>
      <c r="I25" s="194"/>
      <c r="J25" s="194"/>
      <c r="K25" s="194"/>
      <c r="L25" s="194"/>
      <c r="M25" s="195"/>
      <c r="N25" s="453" t="s">
        <v>129</v>
      </c>
      <c r="O25" s="167"/>
      <c r="P25" s="167"/>
      <c r="Q25" s="167"/>
      <c r="R25" s="172"/>
      <c r="S25" s="444"/>
      <c r="T25" s="422"/>
      <c r="U25" s="422"/>
      <c r="V25" s="422"/>
      <c r="W25" s="422"/>
      <c r="X25" s="422"/>
      <c r="Y25" s="41"/>
      <c r="Z25" s="41"/>
      <c r="AA25" s="41"/>
      <c r="AB25" s="422"/>
      <c r="AC25" s="422"/>
      <c r="AD25" s="422"/>
      <c r="AE25" s="422"/>
      <c r="AF25" s="422"/>
      <c r="AG25" s="422"/>
      <c r="AH25" s="38"/>
      <c r="AI25" s="421"/>
      <c r="AJ25" s="418"/>
      <c r="AK25" s="418"/>
      <c r="AL25" s="243"/>
      <c r="AM25" s="243"/>
      <c r="AN25" s="418"/>
      <c r="AO25" s="12">
        <f>ROUND(O26*$AL$18,0)</f>
        <v>352</v>
      </c>
      <c r="AP25" s="6"/>
    </row>
    <row r="26" spans="1:42" ht="17.25" customHeight="1" x14ac:dyDescent="0.15">
      <c r="A26" s="436">
        <v>24</v>
      </c>
      <c r="B26" s="433">
        <v>8632</v>
      </c>
      <c r="C26" s="35" t="s">
        <v>5869</v>
      </c>
      <c r="D26" s="711"/>
      <c r="E26" s="729"/>
      <c r="F26" s="826"/>
      <c r="G26" s="680" t="s">
        <v>2193</v>
      </c>
      <c r="H26" s="784"/>
      <c r="I26" s="784"/>
      <c r="J26" s="784"/>
      <c r="K26" s="784"/>
      <c r="L26" s="784"/>
      <c r="M26" s="785"/>
      <c r="N26" s="57"/>
      <c r="O26" s="829">
        <f>'予防短期入所生活（長期）'!O26</f>
        <v>503</v>
      </c>
      <c r="P26" s="829"/>
      <c r="Q26" s="426" t="s">
        <v>578</v>
      </c>
      <c r="R26" s="104"/>
      <c r="S26" s="691" t="s">
        <v>301</v>
      </c>
      <c r="T26" s="750"/>
      <c r="U26" s="750"/>
      <c r="V26" s="750"/>
      <c r="W26" s="750"/>
      <c r="X26" s="750"/>
      <c r="Y26" s="750"/>
      <c r="Z26" s="750"/>
      <c r="AA26" s="750"/>
      <c r="AB26" s="750"/>
      <c r="AC26" s="750"/>
      <c r="AD26" s="750"/>
      <c r="AE26" s="750"/>
      <c r="AF26" s="515" t="s">
        <v>27</v>
      </c>
      <c r="AG26" s="828">
        <f>$AG$6</f>
        <v>0.97</v>
      </c>
      <c r="AH26" s="840"/>
      <c r="AI26" s="246"/>
      <c r="AJ26" s="245"/>
      <c r="AK26" s="418"/>
      <c r="AL26" s="637"/>
      <c r="AM26" s="418"/>
      <c r="AN26" s="637"/>
      <c r="AO26" s="12">
        <f>ROUND(ROUND(O26*AG26,0)*$AL$18,0)</f>
        <v>342</v>
      </c>
      <c r="AP26" s="6"/>
    </row>
    <row r="27" spans="1:42" ht="17.25" customHeight="1" x14ac:dyDescent="0.15">
      <c r="A27" s="436">
        <v>24</v>
      </c>
      <c r="B27" s="433">
        <v>8633</v>
      </c>
      <c r="C27" s="35" t="s">
        <v>5870</v>
      </c>
      <c r="D27" s="711"/>
      <c r="E27" s="729"/>
      <c r="F27" s="826"/>
      <c r="G27" s="796"/>
      <c r="H27" s="784"/>
      <c r="I27" s="784"/>
      <c r="J27" s="784"/>
      <c r="K27" s="784"/>
      <c r="L27" s="784"/>
      <c r="M27" s="785"/>
      <c r="N27" s="453" t="s">
        <v>130</v>
      </c>
      <c r="O27" s="173"/>
      <c r="P27" s="173"/>
      <c r="Q27" s="439"/>
      <c r="R27" s="190"/>
      <c r="S27" s="444"/>
      <c r="T27" s="422"/>
      <c r="U27" s="422"/>
      <c r="V27" s="422"/>
      <c r="W27" s="422"/>
      <c r="X27" s="422"/>
      <c r="Y27" s="41"/>
      <c r="Z27" s="41"/>
      <c r="AA27" s="41"/>
      <c r="AB27" s="41"/>
      <c r="AC27" s="41"/>
      <c r="AD27" s="139"/>
      <c r="AE27" s="41"/>
      <c r="AF27" s="422"/>
      <c r="AG27" s="422"/>
      <c r="AH27" s="38"/>
      <c r="AI27" s="421"/>
      <c r="AJ27" s="418"/>
      <c r="AK27" s="418"/>
      <c r="AL27" s="243"/>
      <c r="AM27" s="243"/>
      <c r="AN27" s="418"/>
      <c r="AO27" s="12">
        <f>ROUND(O28*$AL$18,0)</f>
        <v>436</v>
      </c>
      <c r="AP27" s="6"/>
    </row>
    <row r="28" spans="1:42" ht="17.25" customHeight="1" x14ac:dyDescent="0.15">
      <c r="A28" s="436">
        <v>24</v>
      </c>
      <c r="B28" s="433">
        <v>8634</v>
      </c>
      <c r="C28" s="35" t="s">
        <v>5871</v>
      </c>
      <c r="D28" s="711"/>
      <c r="E28" s="824"/>
      <c r="F28" s="827"/>
      <c r="G28" s="830" t="s">
        <v>1855</v>
      </c>
      <c r="H28" s="831"/>
      <c r="I28" s="831"/>
      <c r="J28" s="831"/>
      <c r="K28" s="831"/>
      <c r="L28" s="831"/>
      <c r="M28" s="832"/>
      <c r="N28" s="57"/>
      <c r="O28" s="829">
        <f>'予防短期入所生活（長期）'!O28</f>
        <v>623</v>
      </c>
      <c r="P28" s="829"/>
      <c r="Q28" s="426" t="s">
        <v>578</v>
      </c>
      <c r="R28" s="104"/>
      <c r="S28" s="691" t="s">
        <v>301</v>
      </c>
      <c r="T28" s="750"/>
      <c r="U28" s="750"/>
      <c r="V28" s="750"/>
      <c r="W28" s="750"/>
      <c r="X28" s="750"/>
      <c r="Y28" s="750"/>
      <c r="Z28" s="750"/>
      <c r="AA28" s="750"/>
      <c r="AB28" s="750"/>
      <c r="AC28" s="750"/>
      <c r="AD28" s="750"/>
      <c r="AE28" s="750"/>
      <c r="AF28" s="515" t="s">
        <v>27</v>
      </c>
      <c r="AG28" s="828">
        <f>$AG$6</f>
        <v>0.97</v>
      </c>
      <c r="AH28" s="840"/>
      <c r="AI28" s="246"/>
      <c r="AJ28" s="245"/>
      <c r="AK28" s="418"/>
      <c r="AL28" s="244"/>
      <c r="AM28" s="545"/>
      <c r="AN28" s="45"/>
      <c r="AO28" s="12">
        <f>ROUND(ROUND(O28*AG28,0)*$AL$18,0)</f>
        <v>423</v>
      </c>
      <c r="AP28" s="6"/>
    </row>
    <row r="29" spans="1:42" ht="17.25" customHeight="1" x14ac:dyDescent="0.15">
      <c r="A29" s="436">
        <v>24</v>
      </c>
      <c r="B29" s="433">
        <v>8635</v>
      </c>
      <c r="C29" s="35" t="s">
        <v>5872</v>
      </c>
      <c r="D29" s="711"/>
      <c r="E29" s="726" t="s">
        <v>308</v>
      </c>
      <c r="F29" s="825" t="s">
        <v>309</v>
      </c>
      <c r="G29" s="64" t="s">
        <v>473</v>
      </c>
      <c r="H29" s="196"/>
      <c r="I29" s="196"/>
      <c r="J29" s="196"/>
      <c r="K29" s="196"/>
      <c r="L29" s="196"/>
      <c r="M29" s="197"/>
      <c r="N29" s="453" t="s">
        <v>129</v>
      </c>
      <c r="O29" s="167"/>
      <c r="P29" s="167"/>
      <c r="Q29" s="167"/>
      <c r="R29" s="172"/>
      <c r="S29" s="444"/>
      <c r="T29" s="422"/>
      <c r="U29" s="422"/>
      <c r="V29" s="422"/>
      <c r="W29" s="422"/>
      <c r="X29" s="422"/>
      <c r="Y29" s="41"/>
      <c r="Z29" s="41"/>
      <c r="AA29" s="41"/>
      <c r="AB29" s="422"/>
      <c r="AC29" s="422"/>
      <c r="AD29" s="422"/>
      <c r="AE29" s="422"/>
      <c r="AF29" s="422"/>
      <c r="AG29" s="422"/>
      <c r="AH29" s="38"/>
      <c r="AI29" s="421"/>
      <c r="AJ29" s="418"/>
      <c r="AK29" s="418"/>
      <c r="AL29" s="243"/>
      <c r="AM29" s="243"/>
      <c r="AN29" s="418"/>
      <c r="AO29" s="12">
        <f>ROUND(O30*$AL$18,0)</f>
        <v>352</v>
      </c>
      <c r="AP29" s="402"/>
    </row>
    <row r="30" spans="1:42" ht="17.25" customHeight="1" x14ac:dyDescent="0.15">
      <c r="A30" s="436">
        <v>24</v>
      </c>
      <c r="B30" s="433">
        <v>8636</v>
      </c>
      <c r="C30" s="35" t="s">
        <v>5873</v>
      </c>
      <c r="D30" s="711"/>
      <c r="E30" s="729"/>
      <c r="F30" s="826"/>
      <c r="G30" s="680" t="s">
        <v>2194</v>
      </c>
      <c r="H30" s="784"/>
      <c r="I30" s="784"/>
      <c r="J30" s="784"/>
      <c r="K30" s="784"/>
      <c r="L30" s="784"/>
      <c r="M30" s="785"/>
      <c r="N30" s="57"/>
      <c r="O30" s="829">
        <f>'予防短期入所生活（長期）'!O30</f>
        <v>503</v>
      </c>
      <c r="P30" s="829"/>
      <c r="Q30" s="426" t="s">
        <v>578</v>
      </c>
      <c r="R30" s="104"/>
      <c r="S30" s="691" t="s">
        <v>301</v>
      </c>
      <c r="T30" s="750"/>
      <c r="U30" s="750"/>
      <c r="V30" s="750"/>
      <c r="W30" s="750"/>
      <c r="X30" s="750"/>
      <c r="Y30" s="750"/>
      <c r="Z30" s="750"/>
      <c r="AA30" s="750"/>
      <c r="AB30" s="750"/>
      <c r="AC30" s="750"/>
      <c r="AD30" s="750"/>
      <c r="AE30" s="750"/>
      <c r="AF30" s="515" t="s">
        <v>27</v>
      </c>
      <c r="AG30" s="828">
        <f>$AG$6</f>
        <v>0.97</v>
      </c>
      <c r="AH30" s="840"/>
      <c r="AI30" s="246"/>
      <c r="AJ30" s="245"/>
      <c r="AK30" s="418"/>
      <c r="AL30" s="244"/>
      <c r="AM30" s="545"/>
      <c r="AN30" s="45"/>
      <c r="AO30" s="12">
        <f>ROUND(ROUND(O30*AG30,0)*$AL$18,0)</f>
        <v>342</v>
      </c>
      <c r="AP30" s="6"/>
    </row>
    <row r="31" spans="1:42" ht="17.25" customHeight="1" x14ac:dyDescent="0.15">
      <c r="A31" s="436">
        <v>24</v>
      </c>
      <c r="B31" s="433">
        <v>8637</v>
      </c>
      <c r="C31" s="35" t="s">
        <v>5874</v>
      </c>
      <c r="D31" s="711"/>
      <c r="E31" s="729"/>
      <c r="F31" s="826"/>
      <c r="G31" s="796"/>
      <c r="H31" s="784"/>
      <c r="I31" s="784"/>
      <c r="J31" s="784"/>
      <c r="K31" s="784"/>
      <c r="L31" s="784"/>
      <c r="M31" s="785"/>
      <c r="N31" s="453" t="s">
        <v>130</v>
      </c>
      <c r="O31" s="173"/>
      <c r="P31" s="173"/>
      <c r="Q31" s="439"/>
      <c r="R31" s="190"/>
      <c r="S31" s="444"/>
      <c r="T31" s="422"/>
      <c r="U31" s="422"/>
      <c r="V31" s="422"/>
      <c r="W31" s="422"/>
      <c r="X31" s="422"/>
      <c r="Y31" s="41"/>
      <c r="Z31" s="41"/>
      <c r="AA31" s="41"/>
      <c r="AB31" s="41"/>
      <c r="AC31" s="41"/>
      <c r="AD31" s="422"/>
      <c r="AE31" s="41"/>
      <c r="AF31" s="422"/>
      <c r="AG31" s="422"/>
      <c r="AH31" s="38"/>
      <c r="AI31" s="421"/>
      <c r="AJ31" s="418"/>
      <c r="AK31" s="418"/>
      <c r="AL31" s="243"/>
      <c r="AM31" s="243"/>
      <c r="AN31" s="418"/>
      <c r="AO31" s="12">
        <f>ROUND(O32*$AL$18,0)</f>
        <v>436</v>
      </c>
      <c r="AP31" s="6"/>
    </row>
    <row r="32" spans="1:42" ht="17.25" customHeight="1" x14ac:dyDescent="0.15">
      <c r="A32" s="436">
        <v>24</v>
      </c>
      <c r="B32" s="433">
        <v>8638</v>
      </c>
      <c r="C32" s="35" t="s">
        <v>5875</v>
      </c>
      <c r="D32" s="711"/>
      <c r="E32" s="729"/>
      <c r="F32" s="826"/>
      <c r="G32" s="680" t="s">
        <v>452</v>
      </c>
      <c r="H32" s="784"/>
      <c r="I32" s="784"/>
      <c r="J32" s="784"/>
      <c r="K32" s="784"/>
      <c r="L32" s="784"/>
      <c r="M32" s="785"/>
      <c r="N32" s="57"/>
      <c r="O32" s="829">
        <f>'予防短期入所生活（長期）'!O32</f>
        <v>623</v>
      </c>
      <c r="P32" s="829"/>
      <c r="Q32" s="426" t="s">
        <v>578</v>
      </c>
      <c r="R32" s="104"/>
      <c r="S32" s="691" t="s">
        <v>301</v>
      </c>
      <c r="T32" s="750"/>
      <c r="U32" s="750"/>
      <c r="V32" s="750"/>
      <c r="W32" s="750"/>
      <c r="X32" s="750"/>
      <c r="Y32" s="750"/>
      <c r="Z32" s="750"/>
      <c r="AA32" s="750"/>
      <c r="AB32" s="750"/>
      <c r="AC32" s="750"/>
      <c r="AD32" s="750"/>
      <c r="AE32" s="750"/>
      <c r="AF32" s="515" t="s">
        <v>27</v>
      </c>
      <c r="AG32" s="828">
        <f>$AG$6</f>
        <v>0.97</v>
      </c>
      <c r="AH32" s="840"/>
      <c r="AI32" s="246"/>
      <c r="AJ32" s="245"/>
      <c r="AK32" s="418"/>
      <c r="AL32" s="244"/>
      <c r="AM32" s="545"/>
      <c r="AN32" s="45"/>
      <c r="AO32" s="12">
        <f>ROUND(ROUND(O32*AG32,0)*$AL$18,0)</f>
        <v>423</v>
      </c>
      <c r="AP32" s="6"/>
    </row>
    <row r="33" spans="1:42" ht="17.25" customHeight="1" x14ac:dyDescent="0.15">
      <c r="A33" s="436">
        <v>24</v>
      </c>
      <c r="B33" s="433">
        <v>8639</v>
      </c>
      <c r="C33" s="35" t="s">
        <v>5876</v>
      </c>
      <c r="D33" s="711"/>
      <c r="E33" s="729"/>
      <c r="F33" s="826"/>
      <c r="G33" s="63" t="s">
        <v>445</v>
      </c>
      <c r="H33" s="194"/>
      <c r="I33" s="194"/>
      <c r="J33" s="194"/>
      <c r="K33" s="194"/>
      <c r="L33" s="194"/>
      <c r="M33" s="195"/>
      <c r="N33" s="453" t="s">
        <v>129</v>
      </c>
      <c r="O33" s="167"/>
      <c r="P33" s="167"/>
      <c r="Q33" s="167"/>
      <c r="R33" s="172"/>
      <c r="S33" s="444"/>
      <c r="T33" s="422"/>
      <c r="U33" s="422"/>
      <c r="V33" s="422"/>
      <c r="W33" s="422"/>
      <c r="X33" s="422"/>
      <c r="Y33" s="41"/>
      <c r="Z33" s="41"/>
      <c r="AA33" s="41"/>
      <c r="AB33" s="422"/>
      <c r="AC33" s="422"/>
      <c r="AD33" s="422"/>
      <c r="AE33" s="422"/>
      <c r="AF33" s="422"/>
      <c r="AG33" s="422"/>
      <c r="AH33" s="38"/>
      <c r="AI33" s="421"/>
      <c r="AJ33" s="418"/>
      <c r="AK33" s="418"/>
      <c r="AL33" s="243"/>
      <c r="AM33" s="243"/>
      <c r="AN33" s="418"/>
      <c r="AO33" s="12">
        <f>ROUND(O34*$AL$18,0)</f>
        <v>352</v>
      </c>
      <c r="AP33" s="26"/>
    </row>
    <row r="34" spans="1:42" ht="17.25" customHeight="1" x14ac:dyDescent="0.15">
      <c r="A34" s="436">
        <v>24</v>
      </c>
      <c r="B34" s="433">
        <v>8640</v>
      </c>
      <c r="C34" s="35" t="s">
        <v>5877</v>
      </c>
      <c r="D34" s="711"/>
      <c r="E34" s="729"/>
      <c r="F34" s="826"/>
      <c r="G34" s="680" t="s">
        <v>2195</v>
      </c>
      <c r="H34" s="784"/>
      <c r="I34" s="784"/>
      <c r="J34" s="784"/>
      <c r="K34" s="784"/>
      <c r="L34" s="784"/>
      <c r="M34" s="785"/>
      <c r="N34" s="57"/>
      <c r="O34" s="829">
        <f>'予防短期入所生活（長期）'!O34</f>
        <v>503</v>
      </c>
      <c r="P34" s="829"/>
      <c r="Q34" s="426" t="s">
        <v>578</v>
      </c>
      <c r="R34" s="104"/>
      <c r="S34" s="691" t="s">
        <v>301</v>
      </c>
      <c r="T34" s="750"/>
      <c r="U34" s="750"/>
      <c r="V34" s="750"/>
      <c r="W34" s="750"/>
      <c r="X34" s="750"/>
      <c r="Y34" s="750"/>
      <c r="Z34" s="750"/>
      <c r="AA34" s="750"/>
      <c r="AB34" s="750"/>
      <c r="AC34" s="750"/>
      <c r="AD34" s="750"/>
      <c r="AE34" s="750"/>
      <c r="AF34" s="515" t="s">
        <v>27</v>
      </c>
      <c r="AG34" s="828">
        <f>$AG$6</f>
        <v>0.97</v>
      </c>
      <c r="AH34" s="840"/>
      <c r="AI34" s="246"/>
      <c r="AJ34" s="245"/>
      <c r="AK34" s="418"/>
      <c r="AL34" s="244"/>
      <c r="AM34" s="545"/>
      <c r="AN34" s="45"/>
      <c r="AO34" s="12">
        <f>ROUND(ROUND(O34*AG34,0)*$AL$18,0)</f>
        <v>342</v>
      </c>
      <c r="AP34" s="6"/>
    </row>
    <row r="35" spans="1:42" ht="17.25" customHeight="1" x14ac:dyDescent="0.15">
      <c r="A35" s="436">
        <v>24</v>
      </c>
      <c r="B35" s="433">
        <v>8641</v>
      </c>
      <c r="C35" s="35" t="s">
        <v>5878</v>
      </c>
      <c r="D35" s="711"/>
      <c r="E35" s="729"/>
      <c r="F35" s="826"/>
      <c r="G35" s="796"/>
      <c r="H35" s="784"/>
      <c r="I35" s="784"/>
      <c r="J35" s="784"/>
      <c r="K35" s="784"/>
      <c r="L35" s="784"/>
      <c r="M35" s="785"/>
      <c r="N35" s="453" t="s">
        <v>130</v>
      </c>
      <c r="O35" s="173"/>
      <c r="P35" s="173"/>
      <c r="Q35" s="439"/>
      <c r="R35" s="190"/>
      <c r="S35" s="444"/>
      <c r="T35" s="422"/>
      <c r="U35" s="422"/>
      <c r="V35" s="422"/>
      <c r="W35" s="422"/>
      <c r="X35" s="422"/>
      <c r="Y35" s="41"/>
      <c r="Z35" s="41"/>
      <c r="AA35" s="41"/>
      <c r="AB35" s="41"/>
      <c r="AC35" s="41"/>
      <c r="AD35" s="139"/>
      <c r="AE35" s="41"/>
      <c r="AF35" s="422"/>
      <c r="AG35" s="422"/>
      <c r="AH35" s="38"/>
      <c r="AI35" s="421"/>
      <c r="AJ35" s="418"/>
      <c r="AK35" s="418"/>
      <c r="AL35" s="243"/>
      <c r="AM35" s="243"/>
      <c r="AN35" s="418"/>
      <c r="AO35" s="12">
        <f>ROUND(O36*$AL$18,0)</f>
        <v>436</v>
      </c>
      <c r="AP35" s="6"/>
    </row>
    <row r="36" spans="1:42" ht="17.25" customHeight="1" x14ac:dyDescent="0.15">
      <c r="A36" s="436">
        <v>24</v>
      </c>
      <c r="B36" s="433">
        <v>8642</v>
      </c>
      <c r="C36" s="35" t="s">
        <v>5879</v>
      </c>
      <c r="D36" s="711"/>
      <c r="E36" s="824"/>
      <c r="F36" s="827"/>
      <c r="G36" s="830" t="s">
        <v>1855</v>
      </c>
      <c r="H36" s="831"/>
      <c r="I36" s="831"/>
      <c r="J36" s="831"/>
      <c r="K36" s="831"/>
      <c r="L36" s="831"/>
      <c r="M36" s="832"/>
      <c r="N36" s="57"/>
      <c r="O36" s="829">
        <f>'予防短期入所生活（長期）'!O36</f>
        <v>623</v>
      </c>
      <c r="P36" s="829"/>
      <c r="Q36" s="426" t="s">
        <v>578</v>
      </c>
      <c r="R36" s="104"/>
      <c r="S36" s="691" t="s">
        <v>301</v>
      </c>
      <c r="T36" s="750"/>
      <c r="U36" s="750"/>
      <c r="V36" s="750"/>
      <c r="W36" s="750"/>
      <c r="X36" s="750"/>
      <c r="Y36" s="750"/>
      <c r="Z36" s="750"/>
      <c r="AA36" s="750"/>
      <c r="AB36" s="750"/>
      <c r="AC36" s="750"/>
      <c r="AD36" s="750"/>
      <c r="AE36" s="750"/>
      <c r="AF36" s="515" t="s">
        <v>27</v>
      </c>
      <c r="AG36" s="828">
        <f>$AG$6</f>
        <v>0.97</v>
      </c>
      <c r="AH36" s="840"/>
      <c r="AI36" s="246"/>
      <c r="AJ36" s="245"/>
      <c r="AK36" s="418"/>
      <c r="AL36" s="244"/>
      <c r="AM36" s="545"/>
      <c r="AN36" s="84"/>
      <c r="AO36" s="12">
        <f>ROUND(ROUND(O36*AG36,0)*$AL$18,0)</f>
        <v>423</v>
      </c>
      <c r="AP36" s="6"/>
    </row>
    <row r="37" spans="1:42" ht="17.25" customHeight="1" x14ac:dyDescent="0.15">
      <c r="A37" s="436">
        <v>24</v>
      </c>
      <c r="B37" s="433">
        <v>8643</v>
      </c>
      <c r="C37" s="35" t="s">
        <v>5880</v>
      </c>
      <c r="D37" s="710" t="s">
        <v>142</v>
      </c>
      <c r="E37" s="726" t="s">
        <v>306</v>
      </c>
      <c r="F37" s="825" t="s">
        <v>309</v>
      </c>
      <c r="G37" s="63" t="s">
        <v>473</v>
      </c>
      <c r="H37" s="194"/>
      <c r="I37" s="194"/>
      <c r="J37" s="194"/>
      <c r="K37" s="194"/>
      <c r="L37" s="194"/>
      <c r="M37" s="195"/>
      <c r="N37" s="453" t="s">
        <v>129</v>
      </c>
      <c r="O37" s="633"/>
      <c r="P37" s="167"/>
      <c r="Q37" s="167"/>
      <c r="R37" s="172"/>
      <c r="S37" s="42"/>
      <c r="T37" s="445"/>
      <c r="U37" s="422"/>
      <c r="V37" s="422"/>
      <c r="W37" s="422"/>
      <c r="X37" s="422"/>
      <c r="Y37" s="422"/>
      <c r="Z37" s="41"/>
      <c r="AA37" s="41"/>
      <c r="AB37" s="422"/>
      <c r="AC37" s="422"/>
      <c r="AD37" s="422"/>
      <c r="AE37" s="422"/>
      <c r="AF37" s="422"/>
      <c r="AG37" s="422"/>
      <c r="AH37" s="38"/>
      <c r="AI37" s="427"/>
      <c r="AJ37" s="416"/>
      <c r="AK37" s="36"/>
      <c r="AL37" s="110"/>
      <c r="AM37" s="110"/>
      <c r="AN37" s="416"/>
      <c r="AO37" s="12">
        <f>ROUND(ROUND(O38*$AJ$50,0)*$AM$50,0)</f>
        <v>341</v>
      </c>
      <c r="AP37" s="402"/>
    </row>
    <row r="38" spans="1:42" ht="17.25" customHeight="1" x14ac:dyDescent="0.15">
      <c r="A38" s="436">
        <v>24</v>
      </c>
      <c r="B38" s="433">
        <v>8644</v>
      </c>
      <c r="C38" s="35" t="s">
        <v>5881</v>
      </c>
      <c r="D38" s="711"/>
      <c r="E38" s="729"/>
      <c r="F38" s="826"/>
      <c r="G38" s="680" t="s">
        <v>2192</v>
      </c>
      <c r="H38" s="784"/>
      <c r="I38" s="784"/>
      <c r="J38" s="784"/>
      <c r="K38" s="784"/>
      <c r="L38" s="784"/>
      <c r="M38" s="785"/>
      <c r="N38" s="57"/>
      <c r="O38" s="829">
        <f>'予防短期入所生活（長期）'!O22</f>
        <v>503</v>
      </c>
      <c r="P38" s="829"/>
      <c r="Q38" s="426" t="s">
        <v>578</v>
      </c>
      <c r="R38" s="104"/>
      <c r="S38" s="691" t="s">
        <v>301</v>
      </c>
      <c r="T38" s="750"/>
      <c r="U38" s="750"/>
      <c r="V38" s="750"/>
      <c r="W38" s="750"/>
      <c r="X38" s="750"/>
      <c r="Y38" s="750"/>
      <c r="Z38" s="750"/>
      <c r="AA38" s="750"/>
      <c r="AB38" s="750"/>
      <c r="AC38" s="750"/>
      <c r="AD38" s="750"/>
      <c r="AE38" s="750"/>
      <c r="AF38" s="515" t="s">
        <v>27</v>
      </c>
      <c r="AG38" s="828">
        <f>$AG$6</f>
        <v>0.97</v>
      </c>
      <c r="AH38" s="840"/>
      <c r="AI38" s="442"/>
      <c r="AJ38" s="637"/>
      <c r="AK38" s="419"/>
      <c r="AL38" s="244"/>
      <c r="AM38" s="545"/>
      <c r="AN38" s="45"/>
      <c r="AO38" s="12">
        <f>ROUND(ROUND(ROUND(O38*AG38,0)*$AJ$50,0)*$AM$50,0)</f>
        <v>332</v>
      </c>
      <c r="AP38" s="6"/>
    </row>
    <row r="39" spans="1:42" ht="17.25" customHeight="1" x14ac:dyDescent="0.15">
      <c r="A39" s="436">
        <v>24</v>
      </c>
      <c r="B39" s="433">
        <v>8645</v>
      </c>
      <c r="C39" s="35" t="s">
        <v>5882</v>
      </c>
      <c r="D39" s="711"/>
      <c r="E39" s="729"/>
      <c r="F39" s="826"/>
      <c r="G39" s="796"/>
      <c r="H39" s="784"/>
      <c r="I39" s="784"/>
      <c r="J39" s="784"/>
      <c r="K39" s="784"/>
      <c r="L39" s="784"/>
      <c r="M39" s="785"/>
      <c r="N39" s="453" t="s">
        <v>130</v>
      </c>
      <c r="O39" s="633"/>
      <c r="P39" s="173"/>
      <c r="Q39" s="173"/>
      <c r="R39" s="60"/>
      <c r="S39" s="140"/>
      <c r="T39" s="422"/>
      <c r="U39" s="422"/>
      <c r="V39" s="422"/>
      <c r="W39" s="422"/>
      <c r="X39" s="422"/>
      <c r="Y39" s="41"/>
      <c r="Z39" s="41"/>
      <c r="AA39" s="41"/>
      <c r="AB39" s="142"/>
      <c r="AC39" s="142"/>
      <c r="AD39" s="199"/>
      <c r="AE39" s="651"/>
      <c r="AF39" s="621"/>
      <c r="AG39" s="621"/>
      <c r="AH39" s="622"/>
      <c r="AI39" s="814" t="s">
        <v>159</v>
      </c>
      <c r="AJ39" s="850"/>
      <c r="AK39" s="815"/>
      <c r="AL39" s="851" t="s">
        <v>267</v>
      </c>
      <c r="AM39" s="852"/>
      <c r="AN39" s="853"/>
      <c r="AO39" s="12">
        <f>ROUND(ROUND(O40*$AJ$50,0)*$AM$50,0)</f>
        <v>423</v>
      </c>
      <c r="AP39" s="125"/>
    </row>
    <row r="40" spans="1:42" ht="17.25" customHeight="1" x14ac:dyDescent="0.15">
      <c r="A40" s="436">
        <v>24</v>
      </c>
      <c r="B40" s="433">
        <v>8646</v>
      </c>
      <c r="C40" s="35" t="s">
        <v>5883</v>
      </c>
      <c r="D40" s="711"/>
      <c r="E40" s="729"/>
      <c r="F40" s="826"/>
      <c r="G40" s="680" t="s">
        <v>452</v>
      </c>
      <c r="H40" s="784"/>
      <c r="I40" s="784"/>
      <c r="J40" s="784"/>
      <c r="K40" s="784"/>
      <c r="L40" s="784"/>
      <c r="M40" s="785"/>
      <c r="N40" s="117"/>
      <c r="O40" s="829">
        <f>'予防短期入所生活（長期）'!O24</f>
        <v>623</v>
      </c>
      <c r="P40" s="829"/>
      <c r="Q40" s="426" t="s">
        <v>578</v>
      </c>
      <c r="R40" s="104"/>
      <c r="S40" s="691" t="s">
        <v>301</v>
      </c>
      <c r="T40" s="750"/>
      <c r="U40" s="750"/>
      <c r="V40" s="750"/>
      <c r="W40" s="750"/>
      <c r="X40" s="750"/>
      <c r="Y40" s="750"/>
      <c r="Z40" s="750"/>
      <c r="AA40" s="750"/>
      <c r="AB40" s="750"/>
      <c r="AC40" s="750"/>
      <c r="AD40" s="750"/>
      <c r="AE40" s="750"/>
      <c r="AF40" s="515" t="s">
        <v>27</v>
      </c>
      <c r="AG40" s="828">
        <f>$AG$6</f>
        <v>0.97</v>
      </c>
      <c r="AH40" s="840"/>
      <c r="AI40" s="814"/>
      <c r="AJ40" s="850"/>
      <c r="AK40" s="815"/>
      <c r="AL40" s="851"/>
      <c r="AM40" s="852"/>
      <c r="AN40" s="853"/>
      <c r="AO40" s="12">
        <f>ROUND(ROUND(ROUND(O40*AG40,0)*$AJ$50,0)*$AM$50,0)</f>
        <v>410</v>
      </c>
      <c r="AP40" s="125"/>
    </row>
    <row r="41" spans="1:42" ht="17.25" customHeight="1" x14ac:dyDescent="0.15">
      <c r="A41" s="436">
        <v>24</v>
      </c>
      <c r="B41" s="433">
        <v>8647</v>
      </c>
      <c r="C41" s="35" t="s">
        <v>5884</v>
      </c>
      <c r="D41" s="711"/>
      <c r="E41" s="729"/>
      <c r="F41" s="826"/>
      <c r="G41" s="63" t="s">
        <v>445</v>
      </c>
      <c r="H41" s="194"/>
      <c r="I41" s="194"/>
      <c r="J41" s="194"/>
      <c r="K41" s="194"/>
      <c r="L41" s="194"/>
      <c r="M41" s="195"/>
      <c r="N41" s="453" t="s">
        <v>129</v>
      </c>
      <c r="O41" s="633"/>
      <c r="P41" s="167"/>
      <c r="Q41" s="167"/>
      <c r="R41" s="172"/>
      <c r="S41" s="140"/>
      <c r="T41" s="422"/>
      <c r="U41" s="422"/>
      <c r="V41" s="422"/>
      <c r="W41" s="422"/>
      <c r="X41" s="422"/>
      <c r="Y41" s="41"/>
      <c r="Z41" s="41"/>
      <c r="AA41" s="41"/>
      <c r="AB41" s="199"/>
      <c r="AC41" s="199"/>
      <c r="AD41" s="199"/>
      <c r="AE41" s="651"/>
      <c r="AF41" s="422"/>
      <c r="AG41" s="422"/>
      <c r="AH41" s="38"/>
      <c r="AI41" s="814"/>
      <c r="AJ41" s="850"/>
      <c r="AK41" s="815"/>
      <c r="AL41" s="851"/>
      <c r="AM41" s="852"/>
      <c r="AN41" s="853"/>
      <c r="AO41" s="12">
        <f>ROUND(ROUND(O42*$AJ$50,0)*$AM$50,0)</f>
        <v>341</v>
      </c>
      <c r="AP41" s="125"/>
    </row>
    <row r="42" spans="1:42" ht="17.25" customHeight="1" x14ac:dyDescent="0.15">
      <c r="A42" s="436">
        <v>24</v>
      </c>
      <c r="B42" s="433">
        <v>8648</v>
      </c>
      <c r="C42" s="35" t="s">
        <v>5885</v>
      </c>
      <c r="D42" s="711"/>
      <c r="E42" s="729"/>
      <c r="F42" s="826"/>
      <c r="G42" s="680" t="s">
        <v>2193</v>
      </c>
      <c r="H42" s="784"/>
      <c r="I42" s="784"/>
      <c r="J42" s="784"/>
      <c r="K42" s="784"/>
      <c r="L42" s="784"/>
      <c r="M42" s="785"/>
      <c r="N42" s="117"/>
      <c r="O42" s="829">
        <f>'予防短期入所生活（長期）'!O26</f>
        <v>503</v>
      </c>
      <c r="P42" s="829"/>
      <c r="Q42" s="426" t="s">
        <v>578</v>
      </c>
      <c r="R42" s="104"/>
      <c r="S42" s="691" t="s">
        <v>301</v>
      </c>
      <c r="T42" s="750"/>
      <c r="U42" s="750"/>
      <c r="V42" s="750"/>
      <c r="W42" s="750"/>
      <c r="X42" s="750"/>
      <c r="Y42" s="750"/>
      <c r="Z42" s="750"/>
      <c r="AA42" s="750"/>
      <c r="AB42" s="750"/>
      <c r="AC42" s="750"/>
      <c r="AD42" s="750"/>
      <c r="AE42" s="750"/>
      <c r="AF42" s="515" t="s">
        <v>27</v>
      </c>
      <c r="AG42" s="828">
        <f>$AG$6</f>
        <v>0.97</v>
      </c>
      <c r="AH42" s="840"/>
      <c r="AI42" s="814"/>
      <c r="AJ42" s="850"/>
      <c r="AK42" s="815"/>
      <c r="AL42" s="851"/>
      <c r="AM42" s="852"/>
      <c r="AN42" s="853"/>
      <c r="AO42" s="12">
        <f>ROUND(ROUND(ROUND(O42*AG42,0)*$AJ$50,0)*$AM$50,0)</f>
        <v>332</v>
      </c>
      <c r="AP42" s="125"/>
    </row>
    <row r="43" spans="1:42" ht="17.25" customHeight="1" x14ac:dyDescent="0.15">
      <c r="A43" s="436">
        <v>24</v>
      </c>
      <c r="B43" s="433">
        <v>8649</v>
      </c>
      <c r="C43" s="35" t="s">
        <v>5886</v>
      </c>
      <c r="D43" s="711"/>
      <c r="E43" s="729"/>
      <c r="F43" s="826"/>
      <c r="G43" s="796"/>
      <c r="H43" s="784"/>
      <c r="I43" s="784"/>
      <c r="J43" s="784"/>
      <c r="K43" s="784"/>
      <c r="L43" s="784"/>
      <c r="M43" s="785"/>
      <c r="N43" s="453" t="s">
        <v>130</v>
      </c>
      <c r="O43" s="633"/>
      <c r="P43" s="173"/>
      <c r="Q43" s="173"/>
      <c r="R43" s="60"/>
      <c r="S43" s="140"/>
      <c r="T43" s="422"/>
      <c r="U43" s="422"/>
      <c r="V43" s="422"/>
      <c r="W43" s="422"/>
      <c r="X43" s="422"/>
      <c r="Y43" s="41"/>
      <c r="Z43" s="41"/>
      <c r="AA43" s="41"/>
      <c r="AB43" s="199"/>
      <c r="AC43" s="199"/>
      <c r="AD43" s="199"/>
      <c r="AE43" s="651"/>
      <c r="AF43" s="422"/>
      <c r="AG43" s="422"/>
      <c r="AH43" s="38"/>
      <c r="AI43" s="814"/>
      <c r="AJ43" s="850"/>
      <c r="AK43" s="815"/>
      <c r="AL43" s="851"/>
      <c r="AM43" s="852"/>
      <c r="AN43" s="853"/>
      <c r="AO43" s="12">
        <f>ROUND(ROUND(O44*$AJ$50,0)*$AM$50,0)</f>
        <v>423</v>
      </c>
      <c r="AP43" s="125"/>
    </row>
    <row r="44" spans="1:42" ht="17.25" customHeight="1" x14ac:dyDescent="0.15">
      <c r="A44" s="436">
        <v>24</v>
      </c>
      <c r="B44" s="433">
        <v>8650</v>
      </c>
      <c r="C44" s="35" t="s">
        <v>5887</v>
      </c>
      <c r="D44" s="711"/>
      <c r="E44" s="824"/>
      <c r="F44" s="827"/>
      <c r="G44" s="830" t="s">
        <v>1855</v>
      </c>
      <c r="H44" s="831"/>
      <c r="I44" s="831"/>
      <c r="J44" s="831"/>
      <c r="K44" s="831"/>
      <c r="L44" s="831"/>
      <c r="M44" s="832"/>
      <c r="N44" s="446"/>
      <c r="O44" s="829">
        <f>'予防短期入所生活（長期）'!O28</f>
        <v>623</v>
      </c>
      <c r="P44" s="829"/>
      <c r="Q44" s="426" t="s">
        <v>578</v>
      </c>
      <c r="R44" s="104"/>
      <c r="S44" s="691" t="s">
        <v>301</v>
      </c>
      <c r="T44" s="750"/>
      <c r="U44" s="750"/>
      <c r="V44" s="750"/>
      <c r="W44" s="750"/>
      <c r="X44" s="750"/>
      <c r="Y44" s="750"/>
      <c r="Z44" s="750"/>
      <c r="AA44" s="750"/>
      <c r="AB44" s="750"/>
      <c r="AC44" s="750"/>
      <c r="AD44" s="750"/>
      <c r="AE44" s="750"/>
      <c r="AF44" s="515" t="s">
        <v>27</v>
      </c>
      <c r="AG44" s="828">
        <f>$AG$6</f>
        <v>0.97</v>
      </c>
      <c r="AH44" s="840"/>
      <c r="AI44" s="814"/>
      <c r="AJ44" s="850"/>
      <c r="AK44" s="815"/>
      <c r="AL44" s="851"/>
      <c r="AM44" s="852"/>
      <c r="AN44" s="853"/>
      <c r="AO44" s="12">
        <f>ROUND(ROUND(ROUND(O44*AG44,0)*$AJ$50,0)*$AM$50,0)</f>
        <v>410</v>
      </c>
      <c r="AP44" s="125"/>
    </row>
    <row r="45" spans="1:42" ht="17.25" customHeight="1" x14ac:dyDescent="0.15">
      <c r="A45" s="436">
        <v>24</v>
      </c>
      <c r="B45" s="433">
        <v>8651</v>
      </c>
      <c r="C45" s="35" t="s">
        <v>5888</v>
      </c>
      <c r="D45" s="711"/>
      <c r="E45" s="726" t="s">
        <v>308</v>
      </c>
      <c r="F45" s="825" t="s">
        <v>309</v>
      </c>
      <c r="G45" s="64" t="s">
        <v>473</v>
      </c>
      <c r="H45" s="196"/>
      <c r="I45" s="196"/>
      <c r="J45" s="196"/>
      <c r="K45" s="196"/>
      <c r="L45" s="196"/>
      <c r="M45" s="197"/>
      <c r="N45" s="453" t="s">
        <v>129</v>
      </c>
      <c r="O45" s="633"/>
      <c r="P45" s="167"/>
      <c r="Q45" s="167"/>
      <c r="R45" s="172"/>
      <c r="S45" s="140"/>
      <c r="T45" s="422"/>
      <c r="U45" s="422"/>
      <c r="V45" s="422"/>
      <c r="W45" s="422"/>
      <c r="X45" s="422"/>
      <c r="Y45" s="41"/>
      <c r="Z45" s="41"/>
      <c r="AA45" s="41"/>
      <c r="AB45" s="422"/>
      <c r="AC45" s="422"/>
      <c r="AD45" s="422"/>
      <c r="AE45" s="422"/>
      <c r="AF45" s="422"/>
      <c r="AG45" s="422"/>
      <c r="AH45" s="38"/>
      <c r="AI45" s="814"/>
      <c r="AJ45" s="850"/>
      <c r="AK45" s="815"/>
      <c r="AL45" s="851"/>
      <c r="AM45" s="852"/>
      <c r="AN45" s="853"/>
      <c r="AO45" s="12">
        <f>ROUND(ROUND(O46*$AJ$50,0)*$AM$50,0)</f>
        <v>341</v>
      </c>
      <c r="AP45" s="125"/>
    </row>
    <row r="46" spans="1:42" ht="17.25" customHeight="1" x14ac:dyDescent="0.15">
      <c r="A46" s="436">
        <v>24</v>
      </c>
      <c r="B46" s="433">
        <v>8652</v>
      </c>
      <c r="C46" s="35" t="s">
        <v>5889</v>
      </c>
      <c r="D46" s="711"/>
      <c r="E46" s="729"/>
      <c r="F46" s="826"/>
      <c r="G46" s="680" t="s">
        <v>2194</v>
      </c>
      <c r="H46" s="784"/>
      <c r="I46" s="784"/>
      <c r="J46" s="784"/>
      <c r="K46" s="784"/>
      <c r="L46" s="784"/>
      <c r="M46" s="785"/>
      <c r="N46" s="57"/>
      <c r="O46" s="829">
        <f>'予防短期入所生活（長期）'!O30</f>
        <v>503</v>
      </c>
      <c r="P46" s="829"/>
      <c r="Q46" s="426" t="s">
        <v>578</v>
      </c>
      <c r="R46" s="104"/>
      <c r="S46" s="691" t="s">
        <v>301</v>
      </c>
      <c r="T46" s="750"/>
      <c r="U46" s="750"/>
      <c r="V46" s="750"/>
      <c r="W46" s="750"/>
      <c r="X46" s="750"/>
      <c r="Y46" s="750"/>
      <c r="Z46" s="750"/>
      <c r="AA46" s="750"/>
      <c r="AB46" s="750"/>
      <c r="AC46" s="750"/>
      <c r="AD46" s="750"/>
      <c r="AE46" s="750"/>
      <c r="AF46" s="515" t="s">
        <v>27</v>
      </c>
      <c r="AG46" s="828">
        <f>$AG$6</f>
        <v>0.97</v>
      </c>
      <c r="AH46" s="840"/>
      <c r="AI46" s="814"/>
      <c r="AJ46" s="850"/>
      <c r="AK46" s="815"/>
      <c r="AL46" s="851"/>
      <c r="AM46" s="852"/>
      <c r="AN46" s="853"/>
      <c r="AO46" s="12">
        <f>ROUND(ROUND(ROUND(O46*AG46,0)*$AJ$50,0)*$AM$50,0)</f>
        <v>332</v>
      </c>
      <c r="AP46" s="125"/>
    </row>
    <row r="47" spans="1:42" ht="17.25" customHeight="1" x14ac:dyDescent="0.15">
      <c r="A47" s="436">
        <v>24</v>
      </c>
      <c r="B47" s="433">
        <v>8653</v>
      </c>
      <c r="C47" s="35" t="s">
        <v>5890</v>
      </c>
      <c r="D47" s="711"/>
      <c r="E47" s="729"/>
      <c r="F47" s="826"/>
      <c r="G47" s="796"/>
      <c r="H47" s="784"/>
      <c r="I47" s="784"/>
      <c r="J47" s="784"/>
      <c r="K47" s="784"/>
      <c r="L47" s="784"/>
      <c r="M47" s="785"/>
      <c r="N47" s="453" t="s">
        <v>130</v>
      </c>
      <c r="O47" s="633"/>
      <c r="P47" s="173"/>
      <c r="Q47" s="173"/>
      <c r="R47" s="60"/>
      <c r="S47" s="140"/>
      <c r="T47" s="422"/>
      <c r="U47" s="422"/>
      <c r="V47" s="422"/>
      <c r="W47" s="422"/>
      <c r="X47" s="422"/>
      <c r="Y47" s="41"/>
      <c r="Z47" s="41"/>
      <c r="AA47" s="41"/>
      <c r="AB47" s="41"/>
      <c r="AC47" s="41"/>
      <c r="AD47" s="422"/>
      <c r="AE47" s="41"/>
      <c r="AF47" s="422"/>
      <c r="AG47" s="422"/>
      <c r="AH47" s="38"/>
      <c r="AI47" s="814"/>
      <c r="AJ47" s="850"/>
      <c r="AK47" s="815"/>
      <c r="AL47" s="851"/>
      <c r="AM47" s="852"/>
      <c r="AN47" s="853"/>
      <c r="AO47" s="12">
        <f>ROUND(ROUND(O48*$AJ$50,0)*$AM$50,0)</f>
        <v>423</v>
      </c>
      <c r="AP47" s="125"/>
    </row>
    <row r="48" spans="1:42" ht="17.25" customHeight="1" x14ac:dyDescent="0.15">
      <c r="A48" s="436">
        <v>24</v>
      </c>
      <c r="B48" s="433">
        <v>8654</v>
      </c>
      <c r="C48" s="35" t="s">
        <v>5891</v>
      </c>
      <c r="D48" s="711"/>
      <c r="E48" s="729"/>
      <c r="F48" s="826"/>
      <c r="G48" s="680" t="s">
        <v>452</v>
      </c>
      <c r="H48" s="784"/>
      <c r="I48" s="784"/>
      <c r="J48" s="784"/>
      <c r="K48" s="784"/>
      <c r="L48" s="784"/>
      <c r="M48" s="785"/>
      <c r="N48" s="117"/>
      <c r="O48" s="829">
        <f>'予防短期入所生活（長期）'!O32</f>
        <v>623</v>
      </c>
      <c r="P48" s="829"/>
      <c r="Q48" s="426" t="s">
        <v>578</v>
      </c>
      <c r="R48" s="104"/>
      <c r="S48" s="691" t="s">
        <v>301</v>
      </c>
      <c r="T48" s="750"/>
      <c r="U48" s="750"/>
      <c r="V48" s="750"/>
      <c r="W48" s="750"/>
      <c r="X48" s="750"/>
      <c r="Y48" s="750"/>
      <c r="Z48" s="750"/>
      <c r="AA48" s="750"/>
      <c r="AB48" s="750"/>
      <c r="AC48" s="750"/>
      <c r="AD48" s="750"/>
      <c r="AE48" s="750"/>
      <c r="AF48" s="515" t="s">
        <v>27</v>
      </c>
      <c r="AG48" s="828">
        <f>$AG$6</f>
        <v>0.97</v>
      </c>
      <c r="AH48" s="840"/>
      <c r="AI48" s="814"/>
      <c r="AJ48" s="850"/>
      <c r="AK48" s="815"/>
      <c r="AL48" s="851"/>
      <c r="AM48" s="852"/>
      <c r="AN48" s="853"/>
      <c r="AO48" s="12">
        <f>ROUND(ROUND(ROUND(O48*AG48,0)*$AJ$50,0)*$AM$50,0)</f>
        <v>410</v>
      </c>
      <c r="AP48" s="125"/>
    </row>
    <row r="49" spans="1:42" ht="17.25" customHeight="1" x14ac:dyDescent="0.15">
      <c r="A49" s="436">
        <v>24</v>
      </c>
      <c r="B49" s="433">
        <v>8655</v>
      </c>
      <c r="C49" s="35" t="s">
        <v>5892</v>
      </c>
      <c r="D49" s="711"/>
      <c r="E49" s="729"/>
      <c r="F49" s="826"/>
      <c r="G49" s="63" t="s">
        <v>445</v>
      </c>
      <c r="H49" s="194"/>
      <c r="I49" s="194"/>
      <c r="J49" s="194"/>
      <c r="K49" s="194"/>
      <c r="L49" s="194"/>
      <c r="M49" s="195"/>
      <c r="N49" s="453" t="s">
        <v>129</v>
      </c>
      <c r="O49" s="633"/>
      <c r="P49" s="167"/>
      <c r="Q49" s="167"/>
      <c r="R49" s="172"/>
      <c r="S49" s="140"/>
      <c r="T49" s="422"/>
      <c r="U49" s="422"/>
      <c r="V49" s="422"/>
      <c r="W49" s="422"/>
      <c r="X49" s="422"/>
      <c r="Y49" s="41"/>
      <c r="Z49" s="41"/>
      <c r="AA49" s="41"/>
      <c r="AB49" s="422"/>
      <c r="AC49" s="422"/>
      <c r="AD49" s="422"/>
      <c r="AE49" s="422"/>
      <c r="AF49" s="422"/>
      <c r="AG49" s="422"/>
      <c r="AH49" s="38"/>
      <c r="AI49" s="814"/>
      <c r="AJ49" s="850"/>
      <c r="AK49" s="815"/>
      <c r="AL49" s="851"/>
      <c r="AM49" s="852"/>
      <c r="AN49" s="853"/>
      <c r="AO49" s="12">
        <f>ROUND(ROUND(O50*$AJ$50,0)*$AM$50,0)</f>
        <v>341</v>
      </c>
      <c r="AP49" s="126"/>
    </row>
    <row r="50" spans="1:42" ht="17.25" customHeight="1" x14ac:dyDescent="0.15">
      <c r="A50" s="436">
        <v>24</v>
      </c>
      <c r="B50" s="433">
        <v>8656</v>
      </c>
      <c r="C50" s="35" t="s">
        <v>5893</v>
      </c>
      <c r="D50" s="711"/>
      <c r="E50" s="729"/>
      <c r="F50" s="826"/>
      <c r="G50" s="680" t="s">
        <v>2195</v>
      </c>
      <c r="H50" s="784"/>
      <c r="I50" s="784"/>
      <c r="J50" s="784"/>
      <c r="K50" s="784"/>
      <c r="L50" s="784"/>
      <c r="M50" s="785"/>
      <c r="N50" s="57"/>
      <c r="O50" s="829">
        <f>'予防短期入所生活（長期）'!O34</f>
        <v>503</v>
      </c>
      <c r="P50" s="829"/>
      <c r="Q50" s="426" t="s">
        <v>578</v>
      </c>
      <c r="R50" s="104"/>
      <c r="S50" s="691" t="s">
        <v>301</v>
      </c>
      <c r="T50" s="750"/>
      <c r="U50" s="750"/>
      <c r="V50" s="750"/>
      <c r="W50" s="750"/>
      <c r="X50" s="750"/>
      <c r="Y50" s="750"/>
      <c r="Z50" s="750"/>
      <c r="AA50" s="750"/>
      <c r="AB50" s="750"/>
      <c r="AC50" s="750"/>
      <c r="AD50" s="750"/>
      <c r="AE50" s="750"/>
      <c r="AF50" s="515" t="s">
        <v>27</v>
      </c>
      <c r="AG50" s="828">
        <f>$AG$6</f>
        <v>0.97</v>
      </c>
      <c r="AH50" s="840"/>
      <c r="AI50" s="70" t="s">
        <v>27</v>
      </c>
      <c r="AJ50" s="718">
        <f>AL18</f>
        <v>0.7</v>
      </c>
      <c r="AK50" s="744"/>
      <c r="AL50" s="521" t="s">
        <v>27</v>
      </c>
      <c r="AM50" s="718">
        <f>'予防短期入所生活（長期）'!AL50</f>
        <v>0.97</v>
      </c>
      <c r="AN50" s="744"/>
      <c r="AO50" s="12">
        <f>ROUND(ROUND(ROUND(O50*AG50,0)*$AJ$50,0)*$AM$50,0)</f>
        <v>332</v>
      </c>
      <c r="AP50" s="125"/>
    </row>
    <row r="51" spans="1:42" ht="17.25" customHeight="1" x14ac:dyDescent="0.15">
      <c r="A51" s="436">
        <v>24</v>
      </c>
      <c r="B51" s="433">
        <v>8657</v>
      </c>
      <c r="C51" s="35" t="s">
        <v>5894</v>
      </c>
      <c r="D51" s="711"/>
      <c r="E51" s="729"/>
      <c r="F51" s="826"/>
      <c r="G51" s="796"/>
      <c r="H51" s="784"/>
      <c r="I51" s="784"/>
      <c r="J51" s="784"/>
      <c r="K51" s="784"/>
      <c r="L51" s="784"/>
      <c r="M51" s="785"/>
      <c r="N51" s="453" t="s">
        <v>130</v>
      </c>
      <c r="O51" s="633"/>
      <c r="P51" s="173"/>
      <c r="Q51" s="173"/>
      <c r="R51" s="60"/>
      <c r="S51" s="140"/>
      <c r="T51" s="422"/>
      <c r="U51" s="422"/>
      <c r="V51" s="422"/>
      <c r="W51" s="422"/>
      <c r="X51" s="422"/>
      <c r="Y51" s="41"/>
      <c r="Z51" s="41"/>
      <c r="AA51" s="41"/>
      <c r="AB51" s="41"/>
      <c r="AC51" s="41"/>
      <c r="AD51" s="139"/>
      <c r="AE51" s="41"/>
      <c r="AF51" s="422"/>
      <c r="AG51" s="422"/>
      <c r="AH51" s="38"/>
      <c r="AI51" s="421"/>
      <c r="AJ51" s="418"/>
      <c r="AK51" s="419"/>
      <c r="AL51" s="243"/>
      <c r="AM51" s="243"/>
      <c r="AN51" s="418"/>
      <c r="AO51" s="12">
        <f>ROUND(ROUND(O52*$AJ$50,0)*$AM$50,0)</f>
        <v>423</v>
      </c>
      <c r="AP51" s="125"/>
    </row>
    <row r="52" spans="1:42" ht="17.25" customHeight="1" x14ac:dyDescent="0.15">
      <c r="A52" s="436">
        <v>24</v>
      </c>
      <c r="B52" s="433">
        <v>8658</v>
      </c>
      <c r="C52" s="35" t="s">
        <v>5895</v>
      </c>
      <c r="D52" s="839"/>
      <c r="E52" s="824"/>
      <c r="F52" s="827"/>
      <c r="G52" s="830" t="s">
        <v>1855</v>
      </c>
      <c r="H52" s="831"/>
      <c r="I52" s="831"/>
      <c r="J52" s="831"/>
      <c r="K52" s="831"/>
      <c r="L52" s="831"/>
      <c r="M52" s="832"/>
      <c r="N52" s="117"/>
      <c r="O52" s="829">
        <f>'予防短期入所生活（長期）'!O36</f>
        <v>623</v>
      </c>
      <c r="P52" s="829"/>
      <c r="Q52" s="426" t="s">
        <v>578</v>
      </c>
      <c r="R52" s="104"/>
      <c r="S52" s="691" t="s">
        <v>301</v>
      </c>
      <c r="T52" s="750"/>
      <c r="U52" s="750"/>
      <c r="V52" s="750"/>
      <c r="W52" s="750"/>
      <c r="X52" s="750"/>
      <c r="Y52" s="750"/>
      <c r="Z52" s="750"/>
      <c r="AA52" s="750"/>
      <c r="AB52" s="750"/>
      <c r="AC52" s="750"/>
      <c r="AD52" s="750"/>
      <c r="AE52" s="750"/>
      <c r="AF52" s="515" t="s">
        <v>27</v>
      </c>
      <c r="AG52" s="828">
        <f>$AG$6</f>
        <v>0.97</v>
      </c>
      <c r="AH52" s="840"/>
      <c r="AI52" s="39"/>
      <c r="AJ52" s="417"/>
      <c r="AK52" s="420"/>
      <c r="AL52" s="292"/>
      <c r="AM52" s="553"/>
      <c r="AN52" s="47"/>
      <c r="AO52" s="12">
        <f>ROUND(ROUND(ROUND(O52*AG52,0)*$AJ$50,0)*$AM$50,0)</f>
        <v>410</v>
      </c>
      <c r="AP52" s="293"/>
    </row>
  </sheetData>
  <mergeCells count="113">
    <mergeCell ref="AJ50:AK50"/>
    <mergeCell ref="AM50:AN50"/>
    <mergeCell ref="G52:M52"/>
    <mergeCell ref="O52:P52"/>
    <mergeCell ref="S52:AE52"/>
    <mergeCell ref="AG52:AH52"/>
    <mergeCell ref="AG46:AH46"/>
    <mergeCell ref="G48:M48"/>
    <mergeCell ref="O48:P48"/>
    <mergeCell ref="S48:AE48"/>
    <mergeCell ref="AG48:AH48"/>
    <mergeCell ref="G50:M51"/>
    <mergeCell ref="O50:P50"/>
    <mergeCell ref="S50:AE50"/>
    <mergeCell ref="AG50:AH50"/>
    <mergeCell ref="AG38:AH38"/>
    <mergeCell ref="AI39:AK49"/>
    <mergeCell ref="AL39:AN49"/>
    <mergeCell ref="G40:M40"/>
    <mergeCell ref="O40:P40"/>
    <mergeCell ref="S40:AE40"/>
    <mergeCell ref="AG40:AH40"/>
    <mergeCell ref="G42:M43"/>
    <mergeCell ref="O42:P42"/>
    <mergeCell ref="S42:AE42"/>
    <mergeCell ref="AG42:AH42"/>
    <mergeCell ref="G44:M44"/>
    <mergeCell ref="O44:P44"/>
    <mergeCell ref="S44:AE44"/>
    <mergeCell ref="AG44:AH44"/>
    <mergeCell ref="G46:M47"/>
    <mergeCell ref="O46:P46"/>
    <mergeCell ref="S46:AE46"/>
    <mergeCell ref="D37:D52"/>
    <mergeCell ref="E37:E44"/>
    <mergeCell ref="F37:F44"/>
    <mergeCell ref="G38:M39"/>
    <mergeCell ref="O38:P38"/>
    <mergeCell ref="S38:AE38"/>
    <mergeCell ref="G34:M35"/>
    <mergeCell ref="O34:P34"/>
    <mergeCell ref="S34:AE34"/>
    <mergeCell ref="E45:E52"/>
    <mergeCell ref="F45:F52"/>
    <mergeCell ref="D21:D36"/>
    <mergeCell ref="E21:E28"/>
    <mergeCell ref="F21:F28"/>
    <mergeCell ref="AG34:AH34"/>
    <mergeCell ref="G36:M36"/>
    <mergeCell ref="O36:P36"/>
    <mergeCell ref="S36:AE36"/>
    <mergeCell ref="AG36:AH36"/>
    <mergeCell ref="E29:E36"/>
    <mergeCell ref="F29:F36"/>
    <mergeCell ref="G30:M31"/>
    <mergeCell ref="O30:P30"/>
    <mergeCell ref="S30:AE30"/>
    <mergeCell ref="AG30:AH30"/>
    <mergeCell ref="G32:M32"/>
    <mergeCell ref="O32:P32"/>
    <mergeCell ref="S32:AE32"/>
    <mergeCell ref="AG32:AH32"/>
    <mergeCell ref="AG26:AH26"/>
    <mergeCell ref="G28:M28"/>
    <mergeCell ref="O28:P28"/>
    <mergeCell ref="S28:AE28"/>
    <mergeCell ref="AG28:AH28"/>
    <mergeCell ref="S22:AE22"/>
    <mergeCell ref="AG22:AH22"/>
    <mergeCell ref="G24:M24"/>
    <mergeCell ref="O24:P24"/>
    <mergeCell ref="S24:AE24"/>
    <mergeCell ref="AG24:AH24"/>
    <mergeCell ref="G22:M23"/>
    <mergeCell ref="O22:P22"/>
    <mergeCell ref="D5:D20"/>
    <mergeCell ref="G26:M27"/>
    <mergeCell ref="O26:P26"/>
    <mergeCell ref="S26:AE26"/>
    <mergeCell ref="E5:E12"/>
    <mergeCell ref="F5:F12"/>
    <mergeCell ref="G18:M19"/>
    <mergeCell ref="O18:P18"/>
    <mergeCell ref="S18:AE18"/>
    <mergeCell ref="AG18:AH18"/>
    <mergeCell ref="AL18:AM18"/>
    <mergeCell ref="O20:P20"/>
    <mergeCell ref="S20:AE20"/>
    <mergeCell ref="AG20:AH20"/>
    <mergeCell ref="E13:E20"/>
    <mergeCell ref="F13:F20"/>
    <mergeCell ref="G14:M15"/>
    <mergeCell ref="O14:P14"/>
    <mergeCell ref="S14:AE14"/>
    <mergeCell ref="AG14:AH14"/>
    <mergeCell ref="O16:P16"/>
    <mergeCell ref="S16:AE16"/>
    <mergeCell ref="AG16:AH16"/>
    <mergeCell ref="AG6:AH6"/>
    <mergeCell ref="AJ6:AM17"/>
    <mergeCell ref="O8:P8"/>
    <mergeCell ref="S8:AE8"/>
    <mergeCell ref="AG8:AH8"/>
    <mergeCell ref="G10:M11"/>
    <mergeCell ref="O10:P10"/>
    <mergeCell ref="S10:AE10"/>
    <mergeCell ref="AG10:AH10"/>
    <mergeCell ref="O12:P12"/>
    <mergeCell ref="G6:M7"/>
    <mergeCell ref="O6:P6"/>
    <mergeCell ref="S6:AE6"/>
    <mergeCell ref="S12:AE12"/>
    <mergeCell ref="AG12:AH12"/>
  </mergeCells>
  <phoneticPr fontId="3"/>
  <printOptions horizontalCentered="1"/>
  <pageMargins left="0.39370078740157483" right="0.39370078740157483" top="0.78740157480314965" bottom="0.59055118110236227" header="0.51181102362204722" footer="0.31496062992125984"/>
  <pageSetup paperSize="9" scale="63" firstPageNumber="32" orientation="portrait" useFirstPageNumber="1" r:id="rId1"/>
  <headerFooter alignWithMargins="0">
    <oddHeader>&amp;R&amp;9介護予防短期入所生活介護</oddHeader>
    <oddFooter>&amp;C&amp;14&amp;P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AQ52"/>
  <sheetViews>
    <sheetView view="pageBreakPreview" zoomScaleNormal="75" zoomScaleSheetLayoutView="100" workbookViewId="0"/>
  </sheetViews>
  <sheetFormatPr defaultColWidth="9" defaultRowHeight="13.5" x14ac:dyDescent="0.15"/>
  <cols>
    <col min="1" max="1" width="4.625" style="251" customWidth="1"/>
    <col min="2" max="2" width="7.5" style="251" customWidth="1"/>
    <col min="3" max="3" width="28.625" style="251" customWidth="1"/>
    <col min="4" max="6" width="2.875" style="251" customWidth="1"/>
    <col min="7" max="16" width="2.375" style="251" customWidth="1"/>
    <col min="17" max="17" width="1.875" style="251" customWidth="1"/>
    <col min="18" max="18" width="2" style="251" customWidth="1"/>
    <col min="19" max="26" width="2.375" style="251" customWidth="1"/>
    <col min="27" max="27" width="2.875" style="251" customWidth="1"/>
    <col min="28" max="28" width="2.375" style="251" customWidth="1"/>
    <col min="29" max="29" width="2.875" style="251" customWidth="1"/>
    <col min="30" max="30" width="2.125" style="251" customWidth="1"/>
    <col min="31" max="33" width="2.375" style="251" customWidth="1"/>
    <col min="34" max="34" width="3.625" style="251" customWidth="1"/>
    <col min="35" max="36" width="2.375" style="251" customWidth="1"/>
    <col min="37" max="37" width="3.625" style="24" customWidth="1"/>
    <col min="38" max="38" width="2.375" style="251" customWidth="1"/>
    <col min="39" max="39" width="3.625" style="251" customWidth="1"/>
    <col min="40" max="40" width="2.375" style="251" customWidth="1"/>
    <col min="41" max="41" width="7.625" style="251" customWidth="1"/>
    <col min="42" max="42" width="8.125" style="251" customWidth="1"/>
    <col min="43" max="43" width="2.875" style="251" customWidth="1"/>
    <col min="44" max="16384" width="9" style="251"/>
  </cols>
  <sheetData>
    <row r="1" spans="1:43" ht="17.25" x14ac:dyDescent="0.2">
      <c r="B1" s="15" t="s">
        <v>5896</v>
      </c>
    </row>
    <row r="2" spans="1:43" ht="6.75" customHeight="1" x14ac:dyDescent="0.15"/>
    <row r="3" spans="1:43" ht="16.5" customHeight="1" x14ac:dyDescent="0.15">
      <c r="A3" s="405" t="s">
        <v>582</v>
      </c>
      <c r="B3" s="198"/>
      <c r="C3" s="1" t="s">
        <v>583</v>
      </c>
      <c r="D3" s="25"/>
      <c r="E3" s="633"/>
      <c r="F3" s="633"/>
      <c r="G3" s="633"/>
      <c r="H3" s="633"/>
      <c r="I3" s="633"/>
      <c r="J3" s="633"/>
      <c r="K3" s="633"/>
      <c r="L3" s="633"/>
      <c r="M3" s="633"/>
      <c r="N3" s="633"/>
      <c r="O3" s="633"/>
      <c r="P3" s="633"/>
      <c r="Q3" s="633"/>
      <c r="R3" s="633"/>
      <c r="S3" s="2" t="s">
        <v>584</v>
      </c>
      <c r="T3" s="633"/>
      <c r="U3" s="633"/>
      <c r="V3" s="633"/>
      <c r="W3" s="633"/>
      <c r="X3" s="633"/>
      <c r="Y3" s="633"/>
      <c r="Z3" s="633"/>
      <c r="AA3" s="633"/>
      <c r="AB3" s="633"/>
      <c r="AC3" s="633"/>
      <c r="AD3" s="633"/>
      <c r="AE3" s="633"/>
      <c r="AF3" s="633"/>
      <c r="AG3" s="633"/>
      <c r="AH3" s="633"/>
      <c r="AI3" s="633"/>
      <c r="AJ3" s="633"/>
      <c r="AK3" s="416"/>
      <c r="AL3" s="633"/>
      <c r="AM3" s="633"/>
      <c r="AN3" s="634"/>
      <c r="AO3" s="406" t="s">
        <v>28</v>
      </c>
      <c r="AP3" s="406" t="s">
        <v>29</v>
      </c>
      <c r="AQ3" s="637"/>
    </row>
    <row r="4" spans="1:43" ht="17.25" customHeight="1" x14ac:dyDescent="0.15">
      <c r="A4" s="3" t="s">
        <v>585</v>
      </c>
      <c r="B4" s="4" t="s">
        <v>586</v>
      </c>
      <c r="C4" s="432"/>
      <c r="D4" s="446"/>
      <c r="E4" s="607"/>
      <c r="F4" s="607"/>
      <c r="G4" s="607"/>
      <c r="H4" s="607"/>
      <c r="I4" s="607"/>
      <c r="J4" s="607"/>
      <c r="K4" s="607"/>
      <c r="L4" s="607"/>
      <c r="M4" s="607"/>
      <c r="N4" s="607"/>
      <c r="O4" s="607"/>
      <c r="P4" s="607"/>
      <c r="Q4" s="607"/>
      <c r="R4" s="607"/>
      <c r="S4" s="607"/>
      <c r="T4" s="607"/>
      <c r="U4" s="607"/>
      <c r="V4" s="607"/>
      <c r="W4" s="607"/>
      <c r="X4" s="607"/>
      <c r="Y4" s="607"/>
      <c r="Z4" s="607"/>
      <c r="AA4" s="607"/>
      <c r="AB4" s="607"/>
      <c r="AC4" s="607"/>
      <c r="AD4" s="607"/>
      <c r="AE4" s="607"/>
      <c r="AF4" s="607"/>
      <c r="AG4" s="607"/>
      <c r="AH4" s="607"/>
      <c r="AI4" s="607"/>
      <c r="AJ4" s="607"/>
      <c r="AK4" s="417"/>
      <c r="AL4" s="607"/>
      <c r="AM4" s="607"/>
      <c r="AN4" s="432"/>
      <c r="AO4" s="5" t="s">
        <v>577</v>
      </c>
      <c r="AP4" s="5" t="s">
        <v>578</v>
      </c>
      <c r="AQ4" s="637"/>
    </row>
    <row r="5" spans="1:43" ht="17.25" customHeight="1" x14ac:dyDescent="0.15">
      <c r="A5" s="436">
        <v>24</v>
      </c>
      <c r="B5" s="433">
        <v>9611</v>
      </c>
      <c r="C5" s="35" t="s">
        <v>5897</v>
      </c>
      <c r="D5" s="822" t="s">
        <v>472</v>
      </c>
      <c r="E5" s="726" t="s">
        <v>304</v>
      </c>
      <c r="F5" s="825" t="s">
        <v>302</v>
      </c>
      <c r="G5" s="453" t="s">
        <v>473</v>
      </c>
      <c r="H5" s="439"/>
      <c r="I5" s="439"/>
      <c r="J5" s="439"/>
      <c r="K5" s="439"/>
      <c r="L5" s="439"/>
      <c r="M5" s="60"/>
      <c r="N5" s="453" t="s">
        <v>129</v>
      </c>
      <c r="O5" s="167"/>
      <c r="P5" s="167"/>
      <c r="Q5" s="167"/>
      <c r="R5" s="172"/>
      <c r="S5" s="444"/>
      <c r="T5" s="422"/>
      <c r="U5" s="422"/>
      <c r="V5" s="422"/>
      <c r="W5" s="422"/>
      <c r="X5" s="422"/>
      <c r="Y5" s="422"/>
      <c r="Z5" s="422"/>
      <c r="AA5" s="422"/>
      <c r="AB5" s="422"/>
      <c r="AC5" s="422"/>
      <c r="AD5" s="422"/>
      <c r="AE5" s="422"/>
      <c r="AF5" s="422"/>
      <c r="AG5" s="422"/>
      <c r="AH5" s="38"/>
      <c r="AI5" s="427"/>
      <c r="AJ5" s="416"/>
      <c r="AK5" s="416"/>
      <c r="AL5" s="416"/>
      <c r="AM5" s="416"/>
      <c r="AN5" s="36"/>
      <c r="AO5" s="12">
        <f>ROUND(O6*$AL$19,0)</f>
        <v>309</v>
      </c>
      <c r="AP5" s="7" t="s">
        <v>0</v>
      </c>
      <c r="AQ5" s="637"/>
    </row>
    <row r="6" spans="1:43" ht="17.25" customHeight="1" x14ac:dyDescent="0.15">
      <c r="A6" s="436">
        <v>24</v>
      </c>
      <c r="B6" s="433">
        <v>9612</v>
      </c>
      <c r="C6" s="35" t="s">
        <v>5898</v>
      </c>
      <c r="D6" s="823"/>
      <c r="E6" s="729"/>
      <c r="F6" s="826"/>
      <c r="G6" s="770" t="s">
        <v>833</v>
      </c>
      <c r="H6" s="765"/>
      <c r="I6" s="765"/>
      <c r="J6" s="765"/>
      <c r="K6" s="765"/>
      <c r="L6" s="765"/>
      <c r="M6" s="766"/>
      <c r="N6" s="57"/>
      <c r="O6" s="829">
        <f>'予防短期入所生活（長期）'!O6</f>
        <v>442</v>
      </c>
      <c r="P6" s="829"/>
      <c r="Q6" s="426" t="s">
        <v>578</v>
      </c>
      <c r="R6" s="104"/>
      <c r="S6" s="691" t="s">
        <v>301</v>
      </c>
      <c r="T6" s="692"/>
      <c r="U6" s="692"/>
      <c r="V6" s="692"/>
      <c r="W6" s="692"/>
      <c r="X6" s="692"/>
      <c r="Y6" s="692"/>
      <c r="Z6" s="692"/>
      <c r="AA6" s="692"/>
      <c r="AB6" s="692"/>
      <c r="AC6" s="692"/>
      <c r="AD6" s="692"/>
      <c r="AE6" s="692"/>
      <c r="AF6" s="515" t="s">
        <v>27</v>
      </c>
      <c r="AG6" s="828">
        <v>0.97</v>
      </c>
      <c r="AH6" s="849"/>
      <c r="AI6" s="421"/>
      <c r="AJ6" s="581"/>
      <c r="AK6" s="243"/>
      <c r="AL6" s="45"/>
      <c r="AM6" s="45"/>
      <c r="AN6" s="84"/>
      <c r="AO6" s="12">
        <f>ROUND(ROUND(O6*AG6,0)*$AL$19,0)</f>
        <v>300</v>
      </c>
      <c r="AP6" s="6"/>
      <c r="AQ6" s="637"/>
    </row>
    <row r="7" spans="1:43" ht="17.25" customHeight="1" x14ac:dyDescent="0.15">
      <c r="A7" s="436">
        <v>24</v>
      </c>
      <c r="B7" s="433">
        <v>9613</v>
      </c>
      <c r="C7" s="35" t="s">
        <v>5899</v>
      </c>
      <c r="D7" s="823"/>
      <c r="E7" s="729"/>
      <c r="F7" s="826"/>
      <c r="G7" s="770"/>
      <c r="H7" s="765"/>
      <c r="I7" s="765"/>
      <c r="J7" s="765"/>
      <c r="K7" s="765"/>
      <c r="L7" s="765"/>
      <c r="M7" s="766"/>
      <c r="N7" s="453" t="s">
        <v>130</v>
      </c>
      <c r="O7" s="173"/>
      <c r="P7" s="173"/>
      <c r="Q7" s="439"/>
      <c r="R7" s="190"/>
      <c r="S7" s="444"/>
      <c r="T7" s="422"/>
      <c r="U7" s="422"/>
      <c r="V7" s="422"/>
      <c r="W7" s="422"/>
      <c r="X7" s="422"/>
      <c r="Y7" s="41"/>
      <c r="Z7" s="41"/>
      <c r="AA7" s="41"/>
      <c r="AB7" s="422"/>
      <c r="AC7" s="621"/>
      <c r="AD7" s="422"/>
      <c r="AE7" s="422"/>
      <c r="AF7" s="422"/>
      <c r="AG7" s="422"/>
      <c r="AH7" s="38"/>
      <c r="AI7" s="442"/>
      <c r="AJ7" s="850" t="s">
        <v>471</v>
      </c>
      <c r="AK7" s="850"/>
      <c r="AL7" s="850"/>
      <c r="AM7" s="850"/>
      <c r="AN7" s="419"/>
      <c r="AO7" s="12">
        <f>ROUND(O8*$AL$19,0)</f>
        <v>384</v>
      </c>
      <c r="AP7" s="6"/>
      <c r="AQ7" s="637"/>
    </row>
    <row r="8" spans="1:43" ht="17.25" customHeight="1" x14ac:dyDescent="0.15">
      <c r="A8" s="436">
        <v>24</v>
      </c>
      <c r="B8" s="433">
        <v>9614</v>
      </c>
      <c r="C8" s="35" t="s">
        <v>5900</v>
      </c>
      <c r="D8" s="823"/>
      <c r="E8" s="729"/>
      <c r="F8" s="826"/>
      <c r="G8" s="246" t="s">
        <v>822</v>
      </c>
      <c r="H8" s="245"/>
      <c r="I8" s="245"/>
      <c r="J8" s="245"/>
      <c r="K8" s="245"/>
      <c r="L8" s="245"/>
      <c r="M8" s="247"/>
      <c r="N8" s="57"/>
      <c r="O8" s="829">
        <f>'予防短期入所生活（長期）'!O8</f>
        <v>548</v>
      </c>
      <c r="P8" s="829"/>
      <c r="Q8" s="426" t="s">
        <v>578</v>
      </c>
      <c r="R8" s="104"/>
      <c r="S8" s="691" t="s">
        <v>301</v>
      </c>
      <c r="T8" s="750"/>
      <c r="U8" s="750"/>
      <c r="V8" s="750"/>
      <c r="W8" s="750"/>
      <c r="X8" s="750"/>
      <c r="Y8" s="750"/>
      <c r="Z8" s="750"/>
      <c r="AA8" s="750"/>
      <c r="AB8" s="750"/>
      <c r="AC8" s="750"/>
      <c r="AD8" s="750"/>
      <c r="AE8" s="750"/>
      <c r="AF8" s="515" t="s">
        <v>27</v>
      </c>
      <c r="AG8" s="828">
        <f>$AG$6</f>
        <v>0.97</v>
      </c>
      <c r="AH8" s="840"/>
      <c r="AI8" s="421"/>
      <c r="AJ8" s="850"/>
      <c r="AK8" s="850"/>
      <c r="AL8" s="850"/>
      <c r="AM8" s="850"/>
      <c r="AN8" s="84"/>
      <c r="AO8" s="12">
        <f>ROUND(ROUND(O8*AG8,0)*$AL$19,0)</f>
        <v>372</v>
      </c>
      <c r="AP8" s="6"/>
      <c r="AQ8" s="637"/>
    </row>
    <row r="9" spans="1:43" ht="17.25" customHeight="1" x14ac:dyDescent="0.15">
      <c r="A9" s="436">
        <v>24</v>
      </c>
      <c r="B9" s="433">
        <v>9615</v>
      </c>
      <c r="C9" s="35" t="s">
        <v>5901</v>
      </c>
      <c r="D9" s="823"/>
      <c r="E9" s="729"/>
      <c r="F9" s="826"/>
      <c r="G9" s="453" t="s">
        <v>445</v>
      </c>
      <c r="H9" s="439"/>
      <c r="I9" s="439"/>
      <c r="J9" s="439"/>
      <c r="K9" s="439"/>
      <c r="L9" s="439"/>
      <c r="M9" s="60"/>
      <c r="N9" s="453" t="s">
        <v>129</v>
      </c>
      <c r="O9" s="167"/>
      <c r="P9" s="167"/>
      <c r="Q9" s="167"/>
      <c r="R9" s="172"/>
      <c r="S9" s="444"/>
      <c r="T9" s="422"/>
      <c r="U9" s="422"/>
      <c r="V9" s="422"/>
      <c r="W9" s="422"/>
      <c r="X9" s="422"/>
      <c r="Y9" s="41"/>
      <c r="Z9" s="41"/>
      <c r="AA9" s="41"/>
      <c r="AB9" s="41"/>
      <c r="AC9" s="619"/>
      <c r="AD9" s="41"/>
      <c r="AE9" s="422"/>
      <c r="AF9" s="422"/>
      <c r="AG9" s="422"/>
      <c r="AH9" s="38"/>
      <c r="AI9" s="421"/>
      <c r="AJ9" s="850"/>
      <c r="AK9" s="850"/>
      <c r="AL9" s="850"/>
      <c r="AM9" s="850"/>
      <c r="AN9" s="419"/>
      <c r="AO9" s="12">
        <f>ROUND(O10*$AL$19,0)</f>
        <v>309</v>
      </c>
      <c r="AP9" s="6"/>
      <c r="AQ9" s="637"/>
    </row>
    <row r="10" spans="1:43" ht="17.25" customHeight="1" x14ac:dyDescent="0.15">
      <c r="A10" s="436">
        <v>24</v>
      </c>
      <c r="B10" s="433">
        <v>9616</v>
      </c>
      <c r="C10" s="35" t="s">
        <v>5902</v>
      </c>
      <c r="D10" s="823"/>
      <c r="E10" s="729"/>
      <c r="F10" s="826"/>
      <c r="G10" s="770" t="s">
        <v>72</v>
      </c>
      <c r="H10" s="846"/>
      <c r="I10" s="846"/>
      <c r="J10" s="846"/>
      <c r="K10" s="846"/>
      <c r="L10" s="846"/>
      <c r="M10" s="847"/>
      <c r="N10" s="57"/>
      <c r="O10" s="829">
        <f>'予防短期入所生活（長期）'!O10</f>
        <v>442</v>
      </c>
      <c r="P10" s="829"/>
      <c r="Q10" s="426" t="s">
        <v>578</v>
      </c>
      <c r="R10" s="104"/>
      <c r="S10" s="691" t="s">
        <v>301</v>
      </c>
      <c r="T10" s="750"/>
      <c r="U10" s="750"/>
      <c r="V10" s="750"/>
      <c r="W10" s="750"/>
      <c r="X10" s="750"/>
      <c r="Y10" s="750"/>
      <c r="Z10" s="750"/>
      <c r="AA10" s="750"/>
      <c r="AB10" s="750"/>
      <c r="AC10" s="750"/>
      <c r="AD10" s="750"/>
      <c r="AE10" s="750"/>
      <c r="AF10" s="515" t="s">
        <v>27</v>
      </c>
      <c r="AG10" s="828">
        <f>$AG$6</f>
        <v>0.97</v>
      </c>
      <c r="AH10" s="840"/>
      <c r="AI10" s="421"/>
      <c r="AJ10" s="850"/>
      <c r="AK10" s="850"/>
      <c r="AL10" s="850"/>
      <c r="AM10" s="850"/>
      <c r="AN10" s="84"/>
      <c r="AO10" s="12">
        <f>ROUND(ROUND(O10*AG10,0)*$AL$19,0)</f>
        <v>300</v>
      </c>
      <c r="AP10" s="6"/>
      <c r="AQ10" s="637"/>
    </row>
    <row r="11" spans="1:43" ht="17.25" customHeight="1" x14ac:dyDescent="0.15">
      <c r="A11" s="436">
        <v>24</v>
      </c>
      <c r="B11" s="433">
        <v>9617</v>
      </c>
      <c r="C11" s="35" t="s">
        <v>5903</v>
      </c>
      <c r="D11" s="823"/>
      <c r="E11" s="729"/>
      <c r="F11" s="826"/>
      <c r="G11" s="848"/>
      <c r="H11" s="846"/>
      <c r="I11" s="846"/>
      <c r="J11" s="846"/>
      <c r="K11" s="846"/>
      <c r="L11" s="846"/>
      <c r="M11" s="847"/>
      <c r="N11" s="453" t="s">
        <v>130</v>
      </c>
      <c r="O11" s="173"/>
      <c r="P11" s="173"/>
      <c r="Q11" s="439"/>
      <c r="R11" s="190"/>
      <c r="S11" s="444"/>
      <c r="T11" s="422"/>
      <c r="U11" s="422"/>
      <c r="V11" s="422"/>
      <c r="W11" s="422"/>
      <c r="X11" s="422"/>
      <c r="Y11" s="41"/>
      <c r="Z11" s="41"/>
      <c r="AA11" s="41"/>
      <c r="AB11" s="422"/>
      <c r="AC11" s="651"/>
      <c r="AD11" s="422"/>
      <c r="AE11" s="422"/>
      <c r="AF11" s="422"/>
      <c r="AG11" s="422"/>
      <c r="AH11" s="38"/>
      <c r="AI11" s="421"/>
      <c r="AJ11" s="850"/>
      <c r="AK11" s="850"/>
      <c r="AL11" s="850"/>
      <c r="AM11" s="850"/>
      <c r="AN11" s="419"/>
      <c r="AO11" s="12">
        <f>ROUND(O12*$AL$19,0)</f>
        <v>384</v>
      </c>
      <c r="AP11" s="6"/>
      <c r="AQ11" s="637"/>
    </row>
    <row r="12" spans="1:43" ht="17.25" customHeight="1" x14ac:dyDescent="0.15">
      <c r="A12" s="436">
        <v>24</v>
      </c>
      <c r="B12" s="433">
        <v>9618</v>
      </c>
      <c r="C12" s="35" t="s">
        <v>5904</v>
      </c>
      <c r="D12" s="823"/>
      <c r="E12" s="824"/>
      <c r="F12" s="827"/>
      <c r="G12" s="246" t="s">
        <v>73</v>
      </c>
      <c r="H12" s="637"/>
      <c r="I12" s="637"/>
      <c r="J12" s="637"/>
      <c r="K12" s="637"/>
      <c r="L12" s="637"/>
      <c r="M12" s="637"/>
      <c r="N12" s="57"/>
      <c r="O12" s="829">
        <f>'予防短期入所生活（長期）'!O12</f>
        <v>548</v>
      </c>
      <c r="P12" s="829"/>
      <c r="Q12" s="426" t="s">
        <v>578</v>
      </c>
      <c r="R12" s="104"/>
      <c r="S12" s="691" t="s">
        <v>301</v>
      </c>
      <c r="T12" s="750"/>
      <c r="U12" s="750"/>
      <c r="V12" s="750"/>
      <c r="W12" s="750"/>
      <c r="X12" s="750"/>
      <c r="Y12" s="750"/>
      <c r="Z12" s="750"/>
      <c r="AA12" s="750"/>
      <c r="AB12" s="750"/>
      <c r="AC12" s="750"/>
      <c r="AD12" s="750"/>
      <c r="AE12" s="750"/>
      <c r="AF12" s="515" t="s">
        <v>27</v>
      </c>
      <c r="AG12" s="828">
        <f>$AG$6</f>
        <v>0.97</v>
      </c>
      <c r="AH12" s="840"/>
      <c r="AI12" s="442"/>
      <c r="AJ12" s="850"/>
      <c r="AK12" s="850"/>
      <c r="AL12" s="850"/>
      <c r="AM12" s="850"/>
      <c r="AN12" s="84"/>
      <c r="AO12" s="12">
        <f>ROUND(ROUND(O12*AG12,0)*$AL$19,0)</f>
        <v>372</v>
      </c>
      <c r="AP12" s="6"/>
      <c r="AQ12" s="637"/>
    </row>
    <row r="13" spans="1:43" ht="17.25" customHeight="1" x14ac:dyDescent="0.15">
      <c r="A13" s="436">
        <v>24</v>
      </c>
      <c r="B13" s="433">
        <v>9619</v>
      </c>
      <c r="C13" s="35" t="s">
        <v>5905</v>
      </c>
      <c r="D13" s="823"/>
      <c r="E13" s="726" t="s">
        <v>305</v>
      </c>
      <c r="F13" s="825" t="s">
        <v>302</v>
      </c>
      <c r="G13" s="453" t="s">
        <v>473</v>
      </c>
      <c r="H13" s="439"/>
      <c r="I13" s="439"/>
      <c r="J13" s="439"/>
      <c r="K13" s="439"/>
      <c r="L13" s="439"/>
      <c r="M13" s="60"/>
      <c r="N13" s="453" t="s">
        <v>129</v>
      </c>
      <c r="O13" s="167"/>
      <c r="P13" s="167"/>
      <c r="Q13" s="167"/>
      <c r="R13" s="172"/>
      <c r="S13" s="444"/>
      <c r="T13" s="422"/>
      <c r="U13" s="422"/>
      <c r="V13" s="422"/>
      <c r="W13" s="422"/>
      <c r="X13" s="422"/>
      <c r="Y13" s="422"/>
      <c r="Z13" s="422"/>
      <c r="AA13" s="422"/>
      <c r="AB13" s="445"/>
      <c r="AC13" s="445"/>
      <c r="AD13" s="445"/>
      <c r="AE13" s="422"/>
      <c r="AF13" s="422"/>
      <c r="AG13" s="422"/>
      <c r="AH13" s="38"/>
      <c r="AI13" s="421"/>
      <c r="AJ13" s="850"/>
      <c r="AK13" s="850"/>
      <c r="AL13" s="850"/>
      <c r="AM13" s="850"/>
      <c r="AN13" s="419"/>
      <c r="AO13" s="12">
        <f>ROUND(O14*$AL$19,0)</f>
        <v>309</v>
      </c>
      <c r="AP13" s="402"/>
    </row>
    <row r="14" spans="1:43" ht="17.25" customHeight="1" x14ac:dyDescent="0.15">
      <c r="A14" s="436">
        <v>24</v>
      </c>
      <c r="B14" s="433">
        <v>9620</v>
      </c>
      <c r="C14" s="35" t="s">
        <v>5906</v>
      </c>
      <c r="D14" s="823"/>
      <c r="E14" s="729"/>
      <c r="F14" s="826"/>
      <c r="G14" s="770" t="s">
        <v>74</v>
      </c>
      <c r="H14" s="846"/>
      <c r="I14" s="846"/>
      <c r="J14" s="846"/>
      <c r="K14" s="846"/>
      <c r="L14" s="846"/>
      <c r="M14" s="847"/>
      <c r="N14" s="57"/>
      <c r="O14" s="829">
        <f>'予防短期入所生活（長期）'!O14</f>
        <v>442</v>
      </c>
      <c r="P14" s="829"/>
      <c r="Q14" s="426" t="s">
        <v>578</v>
      </c>
      <c r="R14" s="104"/>
      <c r="S14" s="691" t="s">
        <v>301</v>
      </c>
      <c r="T14" s="750"/>
      <c r="U14" s="750"/>
      <c r="V14" s="750"/>
      <c r="W14" s="750"/>
      <c r="X14" s="750"/>
      <c r="Y14" s="750"/>
      <c r="Z14" s="750"/>
      <c r="AA14" s="750"/>
      <c r="AB14" s="750"/>
      <c r="AC14" s="750"/>
      <c r="AD14" s="750"/>
      <c r="AE14" s="750"/>
      <c r="AF14" s="515" t="s">
        <v>27</v>
      </c>
      <c r="AG14" s="828">
        <f>$AG$6</f>
        <v>0.97</v>
      </c>
      <c r="AH14" s="840"/>
      <c r="AI14" s="421"/>
      <c r="AJ14" s="850"/>
      <c r="AK14" s="850"/>
      <c r="AL14" s="850"/>
      <c r="AM14" s="850"/>
      <c r="AN14" s="84"/>
      <c r="AO14" s="12">
        <f>ROUND(ROUND(O14*AG14,0)*$AL$19,0)</f>
        <v>300</v>
      </c>
      <c r="AP14" s="6"/>
    </row>
    <row r="15" spans="1:43" ht="17.25" customHeight="1" x14ac:dyDescent="0.15">
      <c r="A15" s="436">
        <v>24</v>
      </c>
      <c r="B15" s="433">
        <v>9621</v>
      </c>
      <c r="C15" s="35" t="s">
        <v>5907</v>
      </c>
      <c r="D15" s="823"/>
      <c r="E15" s="729"/>
      <c r="F15" s="826"/>
      <c r="G15" s="848"/>
      <c r="H15" s="846"/>
      <c r="I15" s="846"/>
      <c r="J15" s="846"/>
      <c r="K15" s="846"/>
      <c r="L15" s="846"/>
      <c r="M15" s="847"/>
      <c r="N15" s="453" t="s">
        <v>130</v>
      </c>
      <c r="O15" s="173"/>
      <c r="P15" s="173"/>
      <c r="Q15" s="439"/>
      <c r="R15" s="190"/>
      <c r="S15" s="444"/>
      <c r="T15" s="422"/>
      <c r="U15" s="422"/>
      <c r="V15" s="422"/>
      <c r="W15" s="422"/>
      <c r="X15" s="422"/>
      <c r="Y15" s="41"/>
      <c r="Z15" s="41"/>
      <c r="AA15" s="41"/>
      <c r="AB15" s="445"/>
      <c r="AC15" s="139"/>
      <c r="AD15" s="445"/>
      <c r="AE15" s="422"/>
      <c r="AF15" s="422"/>
      <c r="AG15" s="422"/>
      <c r="AH15" s="38"/>
      <c r="AI15" s="421"/>
      <c r="AJ15" s="850"/>
      <c r="AK15" s="850"/>
      <c r="AL15" s="850"/>
      <c r="AM15" s="850"/>
      <c r="AN15" s="419"/>
      <c r="AO15" s="12">
        <f>ROUND(O16*$AL$19,0)</f>
        <v>384</v>
      </c>
      <c r="AP15" s="6"/>
    </row>
    <row r="16" spans="1:43" ht="17.25" customHeight="1" x14ac:dyDescent="0.15">
      <c r="A16" s="436">
        <v>24</v>
      </c>
      <c r="B16" s="433">
        <v>9622</v>
      </c>
      <c r="C16" s="35" t="s">
        <v>5908</v>
      </c>
      <c r="D16" s="823"/>
      <c r="E16" s="729"/>
      <c r="F16" s="826"/>
      <c r="G16" s="57" t="s">
        <v>822</v>
      </c>
      <c r="H16" s="607"/>
      <c r="I16" s="607"/>
      <c r="J16" s="607"/>
      <c r="K16" s="607"/>
      <c r="L16" s="607"/>
      <c r="M16" s="432"/>
      <c r="N16" s="57"/>
      <c r="O16" s="829">
        <f>'予防短期入所生活（長期）'!O16</f>
        <v>548</v>
      </c>
      <c r="P16" s="829"/>
      <c r="Q16" s="426" t="s">
        <v>578</v>
      </c>
      <c r="R16" s="104"/>
      <c r="S16" s="691" t="s">
        <v>301</v>
      </c>
      <c r="T16" s="750"/>
      <c r="U16" s="750"/>
      <c r="V16" s="750"/>
      <c r="W16" s="750"/>
      <c r="X16" s="750"/>
      <c r="Y16" s="750"/>
      <c r="Z16" s="750"/>
      <c r="AA16" s="750"/>
      <c r="AB16" s="750"/>
      <c r="AC16" s="750"/>
      <c r="AD16" s="750"/>
      <c r="AE16" s="750"/>
      <c r="AF16" s="515" t="s">
        <v>27</v>
      </c>
      <c r="AG16" s="828">
        <f>$AG$6</f>
        <v>0.97</v>
      </c>
      <c r="AH16" s="840"/>
      <c r="AI16" s="421"/>
      <c r="AJ16" s="850"/>
      <c r="AK16" s="850"/>
      <c r="AL16" s="850"/>
      <c r="AM16" s="850"/>
      <c r="AN16" s="84"/>
      <c r="AO16" s="12">
        <f>ROUND(ROUND(O16*AG16,0)*$AL$19,0)</f>
        <v>372</v>
      </c>
      <c r="AP16" s="6"/>
    </row>
    <row r="17" spans="1:42" ht="17.25" customHeight="1" x14ac:dyDescent="0.15">
      <c r="A17" s="436">
        <v>24</v>
      </c>
      <c r="B17" s="433">
        <v>9623</v>
      </c>
      <c r="C17" s="35" t="s">
        <v>5909</v>
      </c>
      <c r="D17" s="823"/>
      <c r="E17" s="729"/>
      <c r="F17" s="826"/>
      <c r="G17" s="246" t="s">
        <v>445</v>
      </c>
      <c r="H17" s="245"/>
      <c r="I17" s="245"/>
      <c r="J17" s="245"/>
      <c r="K17" s="245"/>
      <c r="L17" s="245"/>
      <c r="M17" s="247"/>
      <c r="N17" s="453" t="s">
        <v>129</v>
      </c>
      <c r="O17" s="167"/>
      <c r="P17" s="167"/>
      <c r="Q17" s="167"/>
      <c r="R17" s="172"/>
      <c r="S17" s="444"/>
      <c r="T17" s="422"/>
      <c r="U17" s="422"/>
      <c r="V17" s="422"/>
      <c r="W17" s="422"/>
      <c r="X17" s="422"/>
      <c r="Y17" s="41"/>
      <c r="Z17" s="41"/>
      <c r="AA17" s="41"/>
      <c r="AB17" s="653"/>
      <c r="AC17" s="653"/>
      <c r="AD17" s="653"/>
      <c r="AE17" s="422"/>
      <c r="AF17" s="422"/>
      <c r="AG17" s="422"/>
      <c r="AH17" s="38"/>
      <c r="AI17" s="421"/>
      <c r="AJ17" s="850"/>
      <c r="AK17" s="850"/>
      <c r="AL17" s="850"/>
      <c r="AM17" s="850"/>
      <c r="AN17" s="419"/>
      <c r="AO17" s="12">
        <f>ROUND(O18*$AL$19,0)</f>
        <v>309</v>
      </c>
      <c r="AP17" s="402"/>
    </row>
    <row r="18" spans="1:42" ht="17.25" customHeight="1" x14ac:dyDescent="0.15">
      <c r="A18" s="436">
        <v>24</v>
      </c>
      <c r="B18" s="433">
        <v>9624</v>
      </c>
      <c r="C18" s="35" t="s">
        <v>5910</v>
      </c>
      <c r="D18" s="823"/>
      <c r="E18" s="729"/>
      <c r="F18" s="826"/>
      <c r="G18" s="765" t="s">
        <v>75</v>
      </c>
      <c r="H18" s="846"/>
      <c r="I18" s="846"/>
      <c r="J18" s="846"/>
      <c r="K18" s="846"/>
      <c r="L18" s="846"/>
      <c r="M18" s="847"/>
      <c r="N18" s="57"/>
      <c r="O18" s="829">
        <f>'予防短期入所生活（長期）'!O18</f>
        <v>442</v>
      </c>
      <c r="P18" s="829"/>
      <c r="Q18" s="426" t="s">
        <v>578</v>
      </c>
      <c r="R18" s="104"/>
      <c r="S18" s="691" t="s">
        <v>301</v>
      </c>
      <c r="T18" s="750"/>
      <c r="U18" s="750"/>
      <c r="V18" s="750"/>
      <c r="W18" s="750"/>
      <c r="X18" s="750"/>
      <c r="Y18" s="750"/>
      <c r="Z18" s="750"/>
      <c r="AA18" s="750"/>
      <c r="AB18" s="750"/>
      <c r="AC18" s="750"/>
      <c r="AD18" s="750"/>
      <c r="AE18" s="750"/>
      <c r="AF18" s="515" t="s">
        <v>27</v>
      </c>
      <c r="AG18" s="828">
        <f>$AG$6</f>
        <v>0.97</v>
      </c>
      <c r="AH18" s="840"/>
      <c r="AI18" s="421"/>
      <c r="AJ18" s="850"/>
      <c r="AK18" s="850"/>
      <c r="AL18" s="850"/>
      <c r="AM18" s="850"/>
      <c r="AN18" s="84"/>
      <c r="AO18" s="12">
        <f>ROUND(ROUND(O18*AG18,0)*$AL$19,0)</f>
        <v>300</v>
      </c>
      <c r="AP18" s="6"/>
    </row>
    <row r="19" spans="1:42" ht="17.25" customHeight="1" x14ac:dyDescent="0.15">
      <c r="A19" s="436">
        <v>24</v>
      </c>
      <c r="B19" s="433">
        <v>9625</v>
      </c>
      <c r="C19" s="35" t="s">
        <v>5911</v>
      </c>
      <c r="D19" s="823"/>
      <c r="E19" s="729"/>
      <c r="F19" s="826"/>
      <c r="G19" s="846"/>
      <c r="H19" s="846"/>
      <c r="I19" s="846"/>
      <c r="J19" s="846"/>
      <c r="K19" s="846"/>
      <c r="L19" s="846"/>
      <c r="M19" s="847"/>
      <c r="N19" s="453" t="s">
        <v>130</v>
      </c>
      <c r="O19" s="173"/>
      <c r="P19" s="173"/>
      <c r="Q19" s="439"/>
      <c r="R19" s="190"/>
      <c r="S19" s="444"/>
      <c r="T19" s="422"/>
      <c r="U19" s="422"/>
      <c r="V19" s="422"/>
      <c r="W19" s="422"/>
      <c r="X19" s="422"/>
      <c r="Y19" s="41"/>
      <c r="Z19" s="41"/>
      <c r="AA19" s="41"/>
      <c r="AB19" s="653"/>
      <c r="AC19" s="653"/>
      <c r="AD19" s="653"/>
      <c r="AE19" s="422"/>
      <c r="AF19" s="422"/>
      <c r="AG19" s="422"/>
      <c r="AH19" s="38"/>
      <c r="AI19" s="421"/>
      <c r="AJ19" s="243"/>
      <c r="AK19" s="521" t="s">
        <v>27</v>
      </c>
      <c r="AL19" s="718">
        <v>0.7</v>
      </c>
      <c r="AM19" s="854"/>
      <c r="AN19" s="419"/>
      <c r="AO19" s="12">
        <f>ROUND(O20*$AL$19,0)</f>
        <v>384</v>
      </c>
      <c r="AP19" s="6"/>
    </row>
    <row r="20" spans="1:42" ht="17.25" customHeight="1" x14ac:dyDescent="0.15">
      <c r="A20" s="436">
        <v>24</v>
      </c>
      <c r="B20" s="433">
        <v>9626</v>
      </c>
      <c r="C20" s="35" t="s">
        <v>5912</v>
      </c>
      <c r="D20" s="823"/>
      <c r="E20" s="824"/>
      <c r="F20" s="827"/>
      <c r="G20" s="246" t="s">
        <v>823</v>
      </c>
      <c r="H20" s="637"/>
      <c r="I20" s="637"/>
      <c r="J20" s="637"/>
      <c r="K20" s="637"/>
      <c r="L20" s="637"/>
      <c r="M20" s="637"/>
      <c r="N20" s="57"/>
      <c r="O20" s="829">
        <f>'予防短期入所生活（長期）'!O20</f>
        <v>548</v>
      </c>
      <c r="P20" s="829"/>
      <c r="Q20" s="426" t="s">
        <v>578</v>
      </c>
      <c r="R20" s="104"/>
      <c r="S20" s="691" t="s">
        <v>301</v>
      </c>
      <c r="T20" s="750"/>
      <c r="U20" s="750"/>
      <c r="V20" s="750"/>
      <c r="W20" s="750"/>
      <c r="X20" s="750"/>
      <c r="Y20" s="750"/>
      <c r="Z20" s="750"/>
      <c r="AA20" s="750"/>
      <c r="AB20" s="750"/>
      <c r="AC20" s="750"/>
      <c r="AD20" s="750"/>
      <c r="AE20" s="750"/>
      <c r="AF20" s="515" t="s">
        <v>27</v>
      </c>
      <c r="AG20" s="828">
        <f>$AG$6</f>
        <v>0.97</v>
      </c>
      <c r="AH20" s="840"/>
      <c r="AI20" s="421"/>
      <c r="AJ20" s="581"/>
      <c r="AK20" s="636"/>
      <c r="AL20" s="45"/>
      <c r="AM20" s="45"/>
      <c r="AN20" s="84"/>
      <c r="AO20" s="12">
        <f>ROUND(ROUND(O20*AG20,0)*$AL$19,0)</f>
        <v>372</v>
      </c>
      <c r="AP20" s="6"/>
    </row>
    <row r="21" spans="1:42" ht="17.25" customHeight="1" x14ac:dyDescent="0.15">
      <c r="A21" s="436">
        <v>24</v>
      </c>
      <c r="B21" s="433">
        <v>9627</v>
      </c>
      <c r="C21" s="35" t="s">
        <v>5913</v>
      </c>
      <c r="D21" s="710" t="s">
        <v>142</v>
      </c>
      <c r="E21" s="726" t="s">
        <v>306</v>
      </c>
      <c r="F21" s="825" t="s">
        <v>303</v>
      </c>
      <c r="G21" s="63" t="s">
        <v>473</v>
      </c>
      <c r="H21" s="194"/>
      <c r="I21" s="194"/>
      <c r="J21" s="194"/>
      <c r="K21" s="194"/>
      <c r="L21" s="194"/>
      <c r="M21" s="195"/>
      <c r="N21" s="453" t="s">
        <v>129</v>
      </c>
      <c r="O21" s="167"/>
      <c r="P21" s="167"/>
      <c r="Q21" s="167"/>
      <c r="R21" s="172"/>
      <c r="S21" s="444"/>
      <c r="T21" s="422"/>
      <c r="U21" s="422"/>
      <c r="V21" s="422"/>
      <c r="W21" s="422"/>
      <c r="X21" s="422"/>
      <c r="Y21" s="41"/>
      <c r="Z21" s="41"/>
      <c r="AA21" s="41"/>
      <c r="AB21" s="445"/>
      <c r="AC21" s="564"/>
      <c r="AD21" s="445"/>
      <c r="AE21" s="422"/>
      <c r="AF21" s="422"/>
      <c r="AG21" s="422"/>
      <c r="AH21" s="38"/>
      <c r="AI21" s="421"/>
      <c r="AJ21" s="34"/>
      <c r="AK21" s="243"/>
      <c r="AL21" s="418"/>
      <c r="AM21" s="418"/>
      <c r="AN21" s="419"/>
      <c r="AO21" s="12">
        <f>ROUND(O22*$AL$19,0)</f>
        <v>352</v>
      </c>
      <c r="AP21" s="402"/>
    </row>
    <row r="22" spans="1:42" ht="17.25" customHeight="1" x14ac:dyDescent="0.15">
      <c r="A22" s="436">
        <v>24</v>
      </c>
      <c r="B22" s="433">
        <v>9628</v>
      </c>
      <c r="C22" s="35" t="s">
        <v>5914</v>
      </c>
      <c r="D22" s="711"/>
      <c r="E22" s="729"/>
      <c r="F22" s="826"/>
      <c r="G22" s="680" t="s">
        <v>2192</v>
      </c>
      <c r="H22" s="784"/>
      <c r="I22" s="784"/>
      <c r="J22" s="784"/>
      <c r="K22" s="784"/>
      <c r="L22" s="784"/>
      <c r="M22" s="785"/>
      <c r="N22" s="57"/>
      <c r="O22" s="829">
        <f>'予防短期入所生活（長期）'!O22</f>
        <v>503</v>
      </c>
      <c r="P22" s="829"/>
      <c r="Q22" s="426" t="s">
        <v>578</v>
      </c>
      <c r="R22" s="104"/>
      <c r="S22" s="691" t="s">
        <v>301</v>
      </c>
      <c r="T22" s="750"/>
      <c r="U22" s="750"/>
      <c r="V22" s="750"/>
      <c r="W22" s="750"/>
      <c r="X22" s="750"/>
      <c r="Y22" s="750"/>
      <c r="Z22" s="750"/>
      <c r="AA22" s="750"/>
      <c r="AB22" s="750"/>
      <c r="AC22" s="750"/>
      <c r="AD22" s="750"/>
      <c r="AE22" s="750"/>
      <c r="AF22" s="515" t="s">
        <v>27</v>
      </c>
      <c r="AG22" s="828">
        <f>$AG$6</f>
        <v>0.97</v>
      </c>
      <c r="AH22" s="840"/>
      <c r="AI22" s="421"/>
      <c r="AJ22" s="520"/>
      <c r="AK22" s="243"/>
      <c r="AL22" s="45"/>
      <c r="AM22" s="45"/>
      <c r="AN22" s="84"/>
      <c r="AO22" s="12">
        <f>ROUND(ROUND(O22*AG22,0)*$AL$19,0)</f>
        <v>342</v>
      </c>
      <c r="AP22" s="6"/>
    </row>
    <row r="23" spans="1:42" ht="17.25" customHeight="1" x14ac:dyDescent="0.15">
      <c r="A23" s="436">
        <v>24</v>
      </c>
      <c r="B23" s="433">
        <v>9629</v>
      </c>
      <c r="C23" s="35" t="s">
        <v>5915</v>
      </c>
      <c r="D23" s="711"/>
      <c r="E23" s="729"/>
      <c r="F23" s="826"/>
      <c r="G23" s="796"/>
      <c r="H23" s="784"/>
      <c r="I23" s="784"/>
      <c r="J23" s="784"/>
      <c r="K23" s="784"/>
      <c r="L23" s="784"/>
      <c r="M23" s="785"/>
      <c r="N23" s="453" t="s">
        <v>130</v>
      </c>
      <c r="O23" s="173"/>
      <c r="P23" s="173"/>
      <c r="Q23" s="439"/>
      <c r="R23" s="190"/>
      <c r="S23" s="444"/>
      <c r="T23" s="422"/>
      <c r="U23" s="422"/>
      <c r="V23" s="422"/>
      <c r="W23" s="422"/>
      <c r="X23" s="422"/>
      <c r="Y23" s="41"/>
      <c r="Z23" s="41"/>
      <c r="AA23" s="41"/>
      <c r="AB23" s="445"/>
      <c r="AC23" s="139"/>
      <c r="AD23" s="445"/>
      <c r="AE23" s="422"/>
      <c r="AF23" s="422"/>
      <c r="AG23" s="422"/>
      <c r="AH23" s="38"/>
      <c r="AI23" s="421"/>
      <c r="AJ23" s="545"/>
      <c r="AK23" s="243"/>
      <c r="AL23" s="418"/>
      <c r="AM23" s="418"/>
      <c r="AN23" s="419"/>
      <c r="AO23" s="12">
        <f>ROUND(O24*$AL$19,0)</f>
        <v>436</v>
      </c>
      <c r="AP23" s="6"/>
    </row>
    <row r="24" spans="1:42" ht="17.25" customHeight="1" x14ac:dyDescent="0.15">
      <c r="A24" s="436">
        <v>24</v>
      </c>
      <c r="B24" s="433">
        <v>9630</v>
      </c>
      <c r="C24" s="35" t="s">
        <v>5916</v>
      </c>
      <c r="D24" s="711"/>
      <c r="E24" s="729"/>
      <c r="F24" s="826"/>
      <c r="G24" s="680" t="s">
        <v>452</v>
      </c>
      <c r="H24" s="784"/>
      <c r="I24" s="784"/>
      <c r="J24" s="784"/>
      <c r="K24" s="784"/>
      <c r="L24" s="784"/>
      <c r="M24" s="785"/>
      <c r="N24" s="57"/>
      <c r="O24" s="829">
        <f>'予防短期入所生活（長期）'!O24</f>
        <v>623</v>
      </c>
      <c r="P24" s="829"/>
      <c r="Q24" s="426" t="s">
        <v>578</v>
      </c>
      <c r="R24" s="104"/>
      <c r="S24" s="691" t="s">
        <v>301</v>
      </c>
      <c r="T24" s="750"/>
      <c r="U24" s="750"/>
      <c r="V24" s="750"/>
      <c r="W24" s="750"/>
      <c r="X24" s="750"/>
      <c r="Y24" s="750"/>
      <c r="Z24" s="750"/>
      <c r="AA24" s="750"/>
      <c r="AB24" s="750"/>
      <c r="AC24" s="750"/>
      <c r="AD24" s="750"/>
      <c r="AE24" s="750"/>
      <c r="AF24" s="515" t="s">
        <v>27</v>
      </c>
      <c r="AG24" s="828">
        <f>$AG$6</f>
        <v>0.97</v>
      </c>
      <c r="AH24" s="840"/>
      <c r="AI24" s="421"/>
      <c r="AJ24" s="520"/>
      <c r="AK24" s="243"/>
      <c r="AL24" s="45"/>
      <c r="AM24" s="45"/>
      <c r="AN24" s="84"/>
      <c r="AO24" s="12">
        <f>ROUND(ROUND(O24*AG24,0)*$AL$19,0)</f>
        <v>423</v>
      </c>
      <c r="AP24" s="6"/>
    </row>
    <row r="25" spans="1:42" ht="17.25" customHeight="1" x14ac:dyDescent="0.15">
      <c r="A25" s="436">
        <v>24</v>
      </c>
      <c r="B25" s="433">
        <v>9631</v>
      </c>
      <c r="C25" s="35" t="s">
        <v>5917</v>
      </c>
      <c r="D25" s="711"/>
      <c r="E25" s="729"/>
      <c r="F25" s="826"/>
      <c r="G25" s="63" t="s">
        <v>445</v>
      </c>
      <c r="H25" s="194"/>
      <c r="I25" s="194"/>
      <c r="J25" s="194"/>
      <c r="K25" s="194"/>
      <c r="L25" s="194"/>
      <c r="M25" s="195"/>
      <c r="N25" s="453" t="s">
        <v>129</v>
      </c>
      <c r="O25" s="167"/>
      <c r="P25" s="167"/>
      <c r="Q25" s="167"/>
      <c r="R25" s="172"/>
      <c r="S25" s="444"/>
      <c r="T25" s="422"/>
      <c r="U25" s="422"/>
      <c r="V25" s="422"/>
      <c r="W25" s="422"/>
      <c r="X25" s="422"/>
      <c r="Y25" s="41"/>
      <c r="Z25" s="41"/>
      <c r="AA25" s="41"/>
      <c r="AB25" s="445"/>
      <c r="AC25" s="564"/>
      <c r="AD25" s="445"/>
      <c r="AE25" s="422"/>
      <c r="AF25" s="422"/>
      <c r="AG25" s="422"/>
      <c r="AH25" s="38"/>
      <c r="AI25" s="421"/>
      <c r="AJ25" s="34"/>
      <c r="AK25" s="243"/>
      <c r="AL25" s="418"/>
      <c r="AM25" s="418"/>
      <c r="AN25" s="419"/>
      <c r="AO25" s="12">
        <f>ROUND(O26*$AL$19,0)</f>
        <v>352</v>
      </c>
      <c r="AP25" s="6"/>
    </row>
    <row r="26" spans="1:42" ht="17.25" customHeight="1" x14ac:dyDescent="0.15">
      <c r="A26" s="436">
        <v>24</v>
      </c>
      <c r="B26" s="433">
        <v>9632</v>
      </c>
      <c r="C26" s="35" t="s">
        <v>5918</v>
      </c>
      <c r="D26" s="711"/>
      <c r="E26" s="729"/>
      <c r="F26" s="826"/>
      <c r="G26" s="680" t="s">
        <v>2193</v>
      </c>
      <c r="H26" s="784"/>
      <c r="I26" s="784"/>
      <c r="J26" s="784"/>
      <c r="K26" s="784"/>
      <c r="L26" s="784"/>
      <c r="M26" s="785"/>
      <c r="N26" s="57"/>
      <c r="O26" s="829">
        <f>'予防短期入所生活（長期）'!O26</f>
        <v>503</v>
      </c>
      <c r="P26" s="829"/>
      <c r="Q26" s="426" t="s">
        <v>578</v>
      </c>
      <c r="R26" s="104"/>
      <c r="S26" s="691" t="s">
        <v>301</v>
      </c>
      <c r="T26" s="750"/>
      <c r="U26" s="750"/>
      <c r="V26" s="750"/>
      <c r="W26" s="750"/>
      <c r="X26" s="750"/>
      <c r="Y26" s="750"/>
      <c r="Z26" s="750"/>
      <c r="AA26" s="750"/>
      <c r="AB26" s="750"/>
      <c r="AC26" s="750"/>
      <c r="AD26" s="750"/>
      <c r="AE26" s="750"/>
      <c r="AF26" s="515" t="s">
        <v>27</v>
      </c>
      <c r="AG26" s="828">
        <f>$AG$6</f>
        <v>0.97</v>
      </c>
      <c r="AH26" s="840"/>
      <c r="AI26" s="421"/>
      <c r="AJ26" s="520"/>
      <c r="AK26" s="243"/>
      <c r="AL26" s="45"/>
      <c r="AM26" s="45"/>
      <c r="AN26" s="84"/>
      <c r="AO26" s="12">
        <f>ROUND(ROUND(O26*AG26,0)*$AL$19,0)</f>
        <v>342</v>
      </c>
      <c r="AP26" s="6"/>
    </row>
    <row r="27" spans="1:42" ht="17.25" customHeight="1" x14ac:dyDescent="0.15">
      <c r="A27" s="436">
        <v>24</v>
      </c>
      <c r="B27" s="433">
        <v>9633</v>
      </c>
      <c r="C27" s="35" t="s">
        <v>5919</v>
      </c>
      <c r="D27" s="711"/>
      <c r="E27" s="729"/>
      <c r="F27" s="826"/>
      <c r="G27" s="796"/>
      <c r="H27" s="784"/>
      <c r="I27" s="784"/>
      <c r="J27" s="784"/>
      <c r="K27" s="784"/>
      <c r="L27" s="784"/>
      <c r="M27" s="785"/>
      <c r="N27" s="453" t="s">
        <v>130</v>
      </c>
      <c r="O27" s="173"/>
      <c r="P27" s="173"/>
      <c r="Q27" s="439"/>
      <c r="R27" s="190"/>
      <c r="S27" s="444"/>
      <c r="T27" s="422"/>
      <c r="U27" s="422"/>
      <c r="V27" s="422"/>
      <c r="W27" s="422"/>
      <c r="X27" s="422"/>
      <c r="Y27" s="41"/>
      <c r="Z27" s="41"/>
      <c r="AA27" s="41"/>
      <c r="AB27" s="653"/>
      <c r="AC27" s="413"/>
      <c r="AD27" s="653"/>
      <c r="AE27" s="422"/>
      <c r="AF27" s="422"/>
      <c r="AG27" s="422"/>
      <c r="AH27" s="38"/>
      <c r="AI27" s="421"/>
      <c r="AJ27" s="545"/>
      <c r="AK27" s="243"/>
      <c r="AL27" s="418"/>
      <c r="AM27" s="418"/>
      <c r="AN27" s="419"/>
      <c r="AO27" s="12">
        <f>ROUND(O28*$AL$19,0)</f>
        <v>436</v>
      </c>
      <c r="AP27" s="6"/>
    </row>
    <row r="28" spans="1:42" ht="17.25" customHeight="1" x14ac:dyDescent="0.15">
      <c r="A28" s="436">
        <v>24</v>
      </c>
      <c r="B28" s="433">
        <v>9634</v>
      </c>
      <c r="C28" s="35" t="s">
        <v>5920</v>
      </c>
      <c r="D28" s="711"/>
      <c r="E28" s="824"/>
      <c r="F28" s="827"/>
      <c r="G28" s="830" t="s">
        <v>1855</v>
      </c>
      <c r="H28" s="831"/>
      <c r="I28" s="831"/>
      <c r="J28" s="831"/>
      <c r="K28" s="831"/>
      <c r="L28" s="831"/>
      <c r="M28" s="832"/>
      <c r="N28" s="57"/>
      <c r="O28" s="829">
        <f>'予防短期入所生活（長期）'!O28</f>
        <v>623</v>
      </c>
      <c r="P28" s="829"/>
      <c r="Q28" s="426" t="s">
        <v>578</v>
      </c>
      <c r="R28" s="104"/>
      <c r="S28" s="691" t="s">
        <v>301</v>
      </c>
      <c r="T28" s="750"/>
      <c r="U28" s="750"/>
      <c r="V28" s="750"/>
      <c r="W28" s="750"/>
      <c r="X28" s="750"/>
      <c r="Y28" s="750"/>
      <c r="Z28" s="750"/>
      <c r="AA28" s="750"/>
      <c r="AB28" s="750"/>
      <c r="AC28" s="750"/>
      <c r="AD28" s="750"/>
      <c r="AE28" s="750"/>
      <c r="AF28" s="515" t="s">
        <v>27</v>
      </c>
      <c r="AG28" s="828">
        <f>$AG$6</f>
        <v>0.97</v>
      </c>
      <c r="AH28" s="840"/>
      <c r="AI28" s="421"/>
      <c r="AJ28" s="520"/>
      <c r="AK28" s="243"/>
      <c r="AL28" s="45"/>
      <c r="AM28" s="45"/>
      <c r="AN28" s="84"/>
      <c r="AO28" s="12">
        <f>ROUND(ROUND(O28*AG28,0)*$AL$19,0)</f>
        <v>423</v>
      </c>
      <c r="AP28" s="6"/>
    </row>
    <row r="29" spans="1:42" ht="17.25" customHeight="1" x14ac:dyDescent="0.15">
      <c r="A29" s="436">
        <v>24</v>
      </c>
      <c r="B29" s="433">
        <v>9635</v>
      </c>
      <c r="C29" s="35" t="s">
        <v>5921</v>
      </c>
      <c r="D29" s="711"/>
      <c r="E29" s="726" t="s">
        <v>308</v>
      </c>
      <c r="F29" s="825" t="s">
        <v>303</v>
      </c>
      <c r="G29" s="64" t="s">
        <v>473</v>
      </c>
      <c r="H29" s="196"/>
      <c r="I29" s="196"/>
      <c r="J29" s="196"/>
      <c r="K29" s="196"/>
      <c r="L29" s="196"/>
      <c r="M29" s="197"/>
      <c r="N29" s="453" t="s">
        <v>129</v>
      </c>
      <c r="O29" s="167"/>
      <c r="P29" s="167"/>
      <c r="Q29" s="167"/>
      <c r="R29" s="172"/>
      <c r="S29" s="444"/>
      <c r="T29" s="422"/>
      <c r="U29" s="422"/>
      <c r="V29" s="422"/>
      <c r="W29" s="422"/>
      <c r="X29" s="422"/>
      <c r="Y29" s="41"/>
      <c r="Z29" s="41"/>
      <c r="AA29" s="41"/>
      <c r="AB29" s="445"/>
      <c r="AC29" s="564"/>
      <c r="AD29" s="445"/>
      <c r="AE29" s="422"/>
      <c r="AF29" s="422"/>
      <c r="AG29" s="422"/>
      <c r="AH29" s="38"/>
      <c r="AI29" s="421"/>
      <c r="AJ29" s="545"/>
      <c r="AK29" s="243"/>
      <c r="AL29" s="418"/>
      <c r="AM29" s="418"/>
      <c r="AN29" s="419"/>
      <c r="AO29" s="12">
        <f>ROUND(O30*$AL$19,0)</f>
        <v>352</v>
      </c>
      <c r="AP29" s="402"/>
    </row>
    <row r="30" spans="1:42" ht="17.25" customHeight="1" x14ac:dyDescent="0.15">
      <c r="A30" s="436">
        <v>24</v>
      </c>
      <c r="B30" s="433">
        <v>9636</v>
      </c>
      <c r="C30" s="35" t="s">
        <v>5922</v>
      </c>
      <c r="D30" s="711"/>
      <c r="E30" s="729"/>
      <c r="F30" s="826"/>
      <c r="G30" s="680" t="s">
        <v>2194</v>
      </c>
      <c r="H30" s="784"/>
      <c r="I30" s="784"/>
      <c r="J30" s="784"/>
      <c r="K30" s="784"/>
      <c r="L30" s="784"/>
      <c r="M30" s="785"/>
      <c r="N30" s="57"/>
      <c r="O30" s="829">
        <f>'予防短期入所生活（長期）'!O30</f>
        <v>503</v>
      </c>
      <c r="P30" s="829"/>
      <c r="Q30" s="426" t="s">
        <v>578</v>
      </c>
      <c r="R30" s="104"/>
      <c r="S30" s="691" t="s">
        <v>301</v>
      </c>
      <c r="T30" s="750"/>
      <c r="U30" s="750"/>
      <c r="V30" s="750"/>
      <c r="W30" s="750"/>
      <c r="X30" s="750"/>
      <c r="Y30" s="750"/>
      <c r="Z30" s="750"/>
      <c r="AA30" s="750"/>
      <c r="AB30" s="750"/>
      <c r="AC30" s="750"/>
      <c r="AD30" s="750"/>
      <c r="AE30" s="750"/>
      <c r="AF30" s="515" t="s">
        <v>27</v>
      </c>
      <c r="AG30" s="828">
        <f>$AG$6</f>
        <v>0.97</v>
      </c>
      <c r="AH30" s="840"/>
      <c r="AI30" s="421"/>
      <c r="AJ30" s="520"/>
      <c r="AK30" s="243"/>
      <c r="AL30" s="45"/>
      <c r="AM30" s="45"/>
      <c r="AN30" s="84"/>
      <c r="AO30" s="12">
        <f>ROUND(ROUND(O30*AG30,0)*$AL$19,0)</f>
        <v>342</v>
      </c>
      <c r="AP30" s="6"/>
    </row>
    <row r="31" spans="1:42" ht="17.25" customHeight="1" x14ac:dyDescent="0.15">
      <c r="A31" s="436">
        <v>24</v>
      </c>
      <c r="B31" s="433">
        <v>9637</v>
      </c>
      <c r="C31" s="35" t="s">
        <v>5923</v>
      </c>
      <c r="D31" s="711"/>
      <c r="E31" s="729"/>
      <c r="F31" s="826"/>
      <c r="G31" s="796"/>
      <c r="H31" s="784"/>
      <c r="I31" s="784"/>
      <c r="J31" s="784"/>
      <c r="K31" s="784"/>
      <c r="L31" s="784"/>
      <c r="M31" s="785"/>
      <c r="N31" s="453" t="s">
        <v>130</v>
      </c>
      <c r="O31" s="173"/>
      <c r="P31" s="173"/>
      <c r="Q31" s="439"/>
      <c r="R31" s="190"/>
      <c r="S31" s="444"/>
      <c r="T31" s="422"/>
      <c r="U31" s="422"/>
      <c r="V31" s="422"/>
      <c r="W31" s="422"/>
      <c r="X31" s="422"/>
      <c r="Y31" s="41"/>
      <c r="Z31" s="41"/>
      <c r="AA31" s="41"/>
      <c r="AB31" s="445"/>
      <c r="AC31" s="139"/>
      <c r="AD31" s="445"/>
      <c r="AE31" s="422"/>
      <c r="AF31" s="422"/>
      <c r="AG31" s="422"/>
      <c r="AH31" s="38"/>
      <c r="AI31" s="421"/>
      <c r="AJ31" s="545"/>
      <c r="AK31" s="243"/>
      <c r="AL31" s="418"/>
      <c r="AM31" s="418"/>
      <c r="AN31" s="419"/>
      <c r="AO31" s="12">
        <f>ROUND(O32*$AL$19,0)</f>
        <v>436</v>
      </c>
      <c r="AP31" s="6"/>
    </row>
    <row r="32" spans="1:42" ht="17.25" customHeight="1" x14ac:dyDescent="0.15">
      <c r="A32" s="436">
        <v>24</v>
      </c>
      <c r="B32" s="433">
        <v>9638</v>
      </c>
      <c r="C32" s="35" t="s">
        <v>5924</v>
      </c>
      <c r="D32" s="711"/>
      <c r="E32" s="729"/>
      <c r="F32" s="826"/>
      <c r="G32" s="680" t="s">
        <v>452</v>
      </c>
      <c r="H32" s="784"/>
      <c r="I32" s="784"/>
      <c r="J32" s="784"/>
      <c r="K32" s="784"/>
      <c r="L32" s="784"/>
      <c r="M32" s="785"/>
      <c r="N32" s="57"/>
      <c r="O32" s="829">
        <f>'予防短期入所生活（長期）'!O32</f>
        <v>623</v>
      </c>
      <c r="P32" s="829"/>
      <c r="Q32" s="426" t="s">
        <v>578</v>
      </c>
      <c r="R32" s="104"/>
      <c r="S32" s="691" t="s">
        <v>301</v>
      </c>
      <c r="T32" s="750"/>
      <c r="U32" s="750"/>
      <c r="V32" s="750"/>
      <c r="W32" s="750"/>
      <c r="X32" s="750"/>
      <c r="Y32" s="750"/>
      <c r="Z32" s="750"/>
      <c r="AA32" s="750"/>
      <c r="AB32" s="750"/>
      <c r="AC32" s="750"/>
      <c r="AD32" s="750"/>
      <c r="AE32" s="750"/>
      <c r="AF32" s="515" t="s">
        <v>27</v>
      </c>
      <c r="AG32" s="828">
        <f>$AG$6</f>
        <v>0.97</v>
      </c>
      <c r="AH32" s="840"/>
      <c r="AI32" s="421"/>
      <c r="AJ32" s="520"/>
      <c r="AK32" s="243"/>
      <c r="AL32" s="45"/>
      <c r="AM32" s="45"/>
      <c r="AN32" s="84"/>
      <c r="AO32" s="12">
        <f>ROUND(ROUND(O32*AG32,0)*$AL$19,0)</f>
        <v>423</v>
      </c>
      <c r="AP32" s="6"/>
    </row>
    <row r="33" spans="1:42" ht="17.25" customHeight="1" x14ac:dyDescent="0.15">
      <c r="A33" s="436">
        <v>24</v>
      </c>
      <c r="B33" s="433">
        <v>9639</v>
      </c>
      <c r="C33" s="35" t="s">
        <v>5925</v>
      </c>
      <c r="D33" s="711"/>
      <c r="E33" s="729"/>
      <c r="F33" s="826"/>
      <c r="G33" s="63" t="s">
        <v>445</v>
      </c>
      <c r="H33" s="194"/>
      <c r="I33" s="194"/>
      <c r="J33" s="194"/>
      <c r="K33" s="194"/>
      <c r="L33" s="194"/>
      <c r="M33" s="195"/>
      <c r="N33" s="453" t="s">
        <v>129</v>
      </c>
      <c r="O33" s="167"/>
      <c r="P33" s="167"/>
      <c r="Q33" s="167"/>
      <c r="R33" s="172"/>
      <c r="S33" s="444"/>
      <c r="T33" s="422"/>
      <c r="U33" s="422"/>
      <c r="V33" s="422"/>
      <c r="W33" s="422"/>
      <c r="X33" s="422"/>
      <c r="Y33" s="41"/>
      <c r="Z33" s="41"/>
      <c r="AA33" s="41"/>
      <c r="AB33" s="445"/>
      <c r="AC33" s="564"/>
      <c r="AD33" s="445"/>
      <c r="AE33" s="422"/>
      <c r="AF33" s="422"/>
      <c r="AG33" s="422"/>
      <c r="AH33" s="38"/>
      <c r="AI33" s="421"/>
      <c r="AJ33" s="545"/>
      <c r="AK33" s="243"/>
      <c r="AL33" s="418"/>
      <c r="AM33" s="418"/>
      <c r="AN33" s="419"/>
      <c r="AO33" s="12">
        <f>ROUND(O34*$AL$19,0)</f>
        <v>352</v>
      </c>
      <c r="AP33" s="402"/>
    </row>
    <row r="34" spans="1:42" ht="17.25" customHeight="1" x14ac:dyDescent="0.15">
      <c r="A34" s="436">
        <v>24</v>
      </c>
      <c r="B34" s="433">
        <v>9640</v>
      </c>
      <c r="C34" s="35" t="s">
        <v>5926</v>
      </c>
      <c r="D34" s="711"/>
      <c r="E34" s="729"/>
      <c r="F34" s="826"/>
      <c r="G34" s="680" t="s">
        <v>2195</v>
      </c>
      <c r="H34" s="784"/>
      <c r="I34" s="784"/>
      <c r="J34" s="784"/>
      <c r="K34" s="784"/>
      <c r="L34" s="784"/>
      <c r="M34" s="785"/>
      <c r="N34" s="57"/>
      <c r="O34" s="829">
        <f>'予防短期入所生活（長期）'!O34</f>
        <v>503</v>
      </c>
      <c r="P34" s="829"/>
      <c r="Q34" s="426" t="s">
        <v>578</v>
      </c>
      <c r="R34" s="104"/>
      <c r="S34" s="691" t="s">
        <v>301</v>
      </c>
      <c r="T34" s="750"/>
      <c r="U34" s="750"/>
      <c r="V34" s="750"/>
      <c r="W34" s="750"/>
      <c r="X34" s="750"/>
      <c r="Y34" s="750"/>
      <c r="Z34" s="750"/>
      <c r="AA34" s="750"/>
      <c r="AB34" s="750"/>
      <c r="AC34" s="750"/>
      <c r="AD34" s="750"/>
      <c r="AE34" s="750"/>
      <c r="AF34" s="515" t="s">
        <v>27</v>
      </c>
      <c r="AG34" s="828">
        <f>$AG$6</f>
        <v>0.97</v>
      </c>
      <c r="AH34" s="840"/>
      <c r="AI34" s="421"/>
      <c r="AJ34" s="520"/>
      <c r="AK34" s="243"/>
      <c r="AL34" s="45"/>
      <c r="AM34" s="45"/>
      <c r="AN34" s="84"/>
      <c r="AO34" s="12">
        <f>ROUND(ROUND(O34*AG34,0)*$AL$19,0)</f>
        <v>342</v>
      </c>
      <c r="AP34" s="6"/>
    </row>
    <row r="35" spans="1:42" ht="17.25" customHeight="1" x14ac:dyDescent="0.15">
      <c r="A35" s="436">
        <v>24</v>
      </c>
      <c r="B35" s="433">
        <v>9641</v>
      </c>
      <c r="C35" s="35" t="s">
        <v>5927</v>
      </c>
      <c r="D35" s="711"/>
      <c r="E35" s="729"/>
      <c r="F35" s="826"/>
      <c r="G35" s="796"/>
      <c r="H35" s="784"/>
      <c r="I35" s="784"/>
      <c r="J35" s="784"/>
      <c r="K35" s="784"/>
      <c r="L35" s="784"/>
      <c r="M35" s="785"/>
      <c r="N35" s="453" t="s">
        <v>130</v>
      </c>
      <c r="O35" s="173"/>
      <c r="P35" s="173"/>
      <c r="Q35" s="439"/>
      <c r="R35" s="190"/>
      <c r="S35" s="444"/>
      <c r="T35" s="422"/>
      <c r="U35" s="422"/>
      <c r="V35" s="422"/>
      <c r="W35" s="422"/>
      <c r="X35" s="422"/>
      <c r="Y35" s="41"/>
      <c r="Z35" s="41"/>
      <c r="AA35" s="41"/>
      <c r="AB35" s="653"/>
      <c r="AC35" s="413"/>
      <c r="AD35" s="653"/>
      <c r="AE35" s="422"/>
      <c r="AF35" s="422"/>
      <c r="AG35" s="422"/>
      <c r="AH35" s="38"/>
      <c r="AI35" s="421"/>
      <c r="AJ35" s="545"/>
      <c r="AK35" s="243"/>
      <c r="AL35" s="418"/>
      <c r="AM35" s="418"/>
      <c r="AN35" s="419"/>
      <c r="AO35" s="12">
        <f>ROUND(O36*$AL$19,0)</f>
        <v>436</v>
      </c>
      <c r="AP35" s="6"/>
    </row>
    <row r="36" spans="1:42" ht="17.25" customHeight="1" x14ac:dyDescent="0.15">
      <c r="A36" s="436">
        <v>24</v>
      </c>
      <c r="B36" s="433">
        <v>9642</v>
      </c>
      <c r="C36" s="35" t="s">
        <v>5928</v>
      </c>
      <c r="D36" s="711"/>
      <c r="E36" s="824"/>
      <c r="F36" s="827"/>
      <c r="G36" s="830" t="s">
        <v>1855</v>
      </c>
      <c r="H36" s="831"/>
      <c r="I36" s="831"/>
      <c r="J36" s="831"/>
      <c r="K36" s="831"/>
      <c r="L36" s="831"/>
      <c r="M36" s="832"/>
      <c r="N36" s="57"/>
      <c r="O36" s="829">
        <f>'予防短期入所生活（長期）'!O36</f>
        <v>623</v>
      </c>
      <c r="P36" s="829"/>
      <c r="Q36" s="426" t="s">
        <v>578</v>
      </c>
      <c r="R36" s="104"/>
      <c r="S36" s="691" t="s">
        <v>301</v>
      </c>
      <c r="T36" s="750"/>
      <c r="U36" s="750"/>
      <c r="V36" s="750"/>
      <c r="W36" s="750"/>
      <c r="X36" s="750"/>
      <c r="Y36" s="750"/>
      <c r="Z36" s="750"/>
      <c r="AA36" s="750"/>
      <c r="AB36" s="750"/>
      <c r="AC36" s="750"/>
      <c r="AD36" s="750"/>
      <c r="AE36" s="750"/>
      <c r="AF36" s="515" t="s">
        <v>27</v>
      </c>
      <c r="AG36" s="828">
        <f>$AG$6</f>
        <v>0.97</v>
      </c>
      <c r="AH36" s="840"/>
      <c r="AI36" s="421"/>
      <c r="AJ36" s="520"/>
      <c r="AK36" s="243"/>
      <c r="AL36" s="45"/>
      <c r="AM36" s="45"/>
      <c r="AN36" s="84"/>
      <c r="AO36" s="12">
        <f>ROUND(ROUND(O36*AG36,0)*$AL$19,0)</f>
        <v>423</v>
      </c>
      <c r="AP36" s="6"/>
    </row>
    <row r="37" spans="1:42" ht="17.25" customHeight="1" x14ac:dyDescent="0.15">
      <c r="A37" s="436">
        <v>24</v>
      </c>
      <c r="B37" s="433">
        <v>9643</v>
      </c>
      <c r="C37" s="35" t="s">
        <v>5929</v>
      </c>
      <c r="D37" s="710" t="s">
        <v>142</v>
      </c>
      <c r="E37" s="726" t="s">
        <v>306</v>
      </c>
      <c r="F37" s="825" t="s">
        <v>303</v>
      </c>
      <c r="G37" s="63" t="s">
        <v>473</v>
      </c>
      <c r="H37" s="194"/>
      <c r="I37" s="194"/>
      <c r="J37" s="194"/>
      <c r="K37" s="194"/>
      <c r="L37" s="194"/>
      <c r="M37" s="195"/>
      <c r="N37" s="453" t="s">
        <v>129</v>
      </c>
      <c r="O37" s="167"/>
      <c r="P37" s="167"/>
      <c r="Q37" s="167"/>
      <c r="R37" s="36"/>
      <c r="S37" s="422"/>
      <c r="T37" s="422"/>
      <c r="U37" s="41"/>
      <c r="V37" s="41"/>
      <c r="W37" s="41"/>
      <c r="X37" s="621"/>
      <c r="Y37" s="621"/>
      <c r="Z37" s="621"/>
      <c r="AA37" s="445"/>
      <c r="AB37" s="564"/>
      <c r="AC37" s="445"/>
      <c r="AD37" s="422"/>
      <c r="AE37" s="422"/>
      <c r="AF37" s="422"/>
      <c r="AG37" s="422"/>
      <c r="AH37" s="38"/>
      <c r="AI37" s="427"/>
      <c r="AJ37" s="2"/>
      <c r="AK37" s="1"/>
      <c r="AL37" s="427"/>
      <c r="AM37" s="416"/>
      <c r="AN37" s="36"/>
      <c r="AO37" s="12">
        <f>ROUND(ROUND(O38*$AJ$50,0)*$AM$50,0)</f>
        <v>341</v>
      </c>
      <c r="AP37" s="402"/>
    </row>
    <row r="38" spans="1:42" ht="17.25" customHeight="1" x14ac:dyDescent="0.15">
      <c r="A38" s="436">
        <v>24</v>
      </c>
      <c r="B38" s="433">
        <v>9644</v>
      </c>
      <c r="C38" s="35" t="s">
        <v>5930</v>
      </c>
      <c r="D38" s="711"/>
      <c r="E38" s="729"/>
      <c r="F38" s="826"/>
      <c r="G38" s="680" t="s">
        <v>2192</v>
      </c>
      <c r="H38" s="784"/>
      <c r="I38" s="784"/>
      <c r="J38" s="784"/>
      <c r="K38" s="784"/>
      <c r="L38" s="784"/>
      <c r="M38" s="785"/>
      <c r="N38" s="39"/>
      <c r="O38" s="829">
        <f>'予防短期入所生活（長期）'!O22</f>
        <v>503</v>
      </c>
      <c r="P38" s="829"/>
      <c r="Q38" s="426" t="s">
        <v>578</v>
      </c>
      <c r="R38" s="432"/>
      <c r="S38" s="691" t="s">
        <v>301</v>
      </c>
      <c r="T38" s="750"/>
      <c r="U38" s="750"/>
      <c r="V38" s="750"/>
      <c r="W38" s="750"/>
      <c r="X38" s="750"/>
      <c r="Y38" s="750"/>
      <c r="Z38" s="750"/>
      <c r="AA38" s="750"/>
      <c r="AB38" s="750"/>
      <c r="AC38" s="750"/>
      <c r="AD38" s="750"/>
      <c r="AE38" s="750"/>
      <c r="AF38" s="515" t="s">
        <v>27</v>
      </c>
      <c r="AG38" s="828">
        <f>$AG$6</f>
        <v>0.97</v>
      </c>
      <c r="AH38" s="840"/>
      <c r="AI38" s="814" t="s">
        <v>471</v>
      </c>
      <c r="AJ38" s="850"/>
      <c r="AK38" s="815"/>
      <c r="AL38" s="814" t="s">
        <v>267</v>
      </c>
      <c r="AM38" s="855"/>
      <c r="AN38" s="856"/>
      <c r="AO38" s="12">
        <f>ROUND(ROUND(ROUND(O38*AG38,0)*$AJ$50,0)*$AM$50,0)</f>
        <v>332</v>
      </c>
      <c r="AP38" s="125"/>
    </row>
    <row r="39" spans="1:42" ht="17.25" customHeight="1" x14ac:dyDescent="0.15">
      <c r="A39" s="436">
        <v>24</v>
      </c>
      <c r="B39" s="433">
        <v>9645</v>
      </c>
      <c r="C39" s="35" t="s">
        <v>5931</v>
      </c>
      <c r="D39" s="711"/>
      <c r="E39" s="729"/>
      <c r="F39" s="826"/>
      <c r="G39" s="796"/>
      <c r="H39" s="784"/>
      <c r="I39" s="784"/>
      <c r="J39" s="784"/>
      <c r="K39" s="784"/>
      <c r="L39" s="784"/>
      <c r="M39" s="785"/>
      <c r="N39" s="453" t="s">
        <v>130</v>
      </c>
      <c r="O39" s="173"/>
      <c r="P39" s="173"/>
      <c r="Q39" s="439"/>
      <c r="R39" s="36"/>
      <c r="S39" s="422"/>
      <c r="T39" s="422"/>
      <c r="U39" s="41"/>
      <c r="V39" s="41"/>
      <c r="W39" s="41"/>
      <c r="X39" s="422"/>
      <c r="Y39" s="555"/>
      <c r="Z39" s="445"/>
      <c r="AA39" s="142"/>
      <c r="AB39" s="142"/>
      <c r="AC39" s="651"/>
      <c r="AD39" s="422"/>
      <c r="AE39" s="422"/>
      <c r="AF39" s="422"/>
      <c r="AG39" s="422"/>
      <c r="AH39" s="38"/>
      <c r="AI39" s="814"/>
      <c r="AJ39" s="850"/>
      <c r="AK39" s="815"/>
      <c r="AL39" s="857"/>
      <c r="AM39" s="855"/>
      <c r="AN39" s="856"/>
      <c r="AO39" s="12">
        <f>ROUND(ROUND(O40*$AJ$50,0)*$AM$50,0)</f>
        <v>423</v>
      </c>
      <c r="AP39" s="125"/>
    </row>
    <row r="40" spans="1:42" ht="17.25" customHeight="1" x14ac:dyDescent="0.15">
      <c r="A40" s="436">
        <v>24</v>
      </c>
      <c r="B40" s="433">
        <v>9646</v>
      </c>
      <c r="C40" s="35" t="s">
        <v>5932</v>
      </c>
      <c r="D40" s="711"/>
      <c r="E40" s="729"/>
      <c r="F40" s="826"/>
      <c r="G40" s="680" t="s">
        <v>452</v>
      </c>
      <c r="H40" s="784"/>
      <c r="I40" s="784"/>
      <c r="J40" s="784"/>
      <c r="K40" s="784"/>
      <c r="L40" s="784"/>
      <c r="M40" s="785"/>
      <c r="N40" s="39"/>
      <c r="O40" s="829">
        <f>'予防短期入所生活（長期）'!O24</f>
        <v>623</v>
      </c>
      <c r="P40" s="829"/>
      <c r="Q40" s="426" t="s">
        <v>578</v>
      </c>
      <c r="R40" s="432"/>
      <c r="S40" s="691" t="s">
        <v>301</v>
      </c>
      <c r="T40" s="750"/>
      <c r="U40" s="750"/>
      <c r="V40" s="750"/>
      <c r="W40" s="750"/>
      <c r="X40" s="750"/>
      <c r="Y40" s="750"/>
      <c r="Z40" s="750"/>
      <c r="AA40" s="750"/>
      <c r="AB40" s="750"/>
      <c r="AC40" s="750"/>
      <c r="AD40" s="750"/>
      <c r="AE40" s="750"/>
      <c r="AF40" s="515" t="s">
        <v>27</v>
      </c>
      <c r="AG40" s="828">
        <f>$AG$6</f>
        <v>0.97</v>
      </c>
      <c r="AH40" s="840"/>
      <c r="AI40" s="814"/>
      <c r="AJ40" s="850"/>
      <c r="AK40" s="815"/>
      <c r="AL40" s="857"/>
      <c r="AM40" s="855"/>
      <c r="AN40" s="856"/>
      <c r="AO40" s="12">
        <f>ROUND(ROUND(ROUND(O40*AG40,0)*$AJ$50,0)*$AM$50,0)</f>
        <v>410</v>
      </c>
      <c r="AP40" s="125"/>
    </row>
    <row r="41" spans="1:42" ht="17.25" customHeight="1" x14ac:dyDescent="0.15">
      <c r="A41" s="436">
        <v>24</v>
      </c>
      <c r="B41" s="433">
        <v>9647</v>
      </c>
      <c r="C41" s="35" t="s">
        <v>5933</v>
      </c>
      <c r="D41" s="711"/>
      <c r="E41" s="729"/>
      <c r="F41" s="826"/>
      <c r="G41" s="63" t="s">
        <v>445</v>
      </c>
      <c r="H41" s="194"/>
      <c r="I41" s="194"/>
      <c r="J41" s="194"/>
      <c r="K41" s="194"/>
      <c r="L41" s="194"/>
      <c r="M41" s="195"/>
      <c r="N41" s="453" t="s">
        <v>129</v>
      </c>
      <c r="O41" s="167"/>
      <c r="P41" s="167"/>
      <c r="Q41" s="167"/>
      <c r="R41" s="36"/>
      <c r="S41" s="422"/>
      <c r="T41" s="422"/>
      <c r="U41" s="41"/>
      <c r="V41" s="41"/>
      <c r="W41" s="41"/>
      <c r="X41" s="41"/>
      <c r="Y41" s="619"/>
      <c r="Z41" s="653"/>
      <c r="AA41" s="142"/>
      <c r="AB41" s="142"/>
      <c r="AC41" s="651"/>
      <c r="AD41" s="422"/>
      <c r="AE41" s="422"/>
      <c r="AF41" s="422"/>
      <c r="AG41" s="422"/>
      <c r="AH41" s="38"/>
      <c r="AI41" s="814"/>
      <c r="AJ41" s="850"/>
      <c r="AK41" s="815"/>
      <c r="AL41" s="857"/>
      <c r="AM41" s="855"/>
      <c r="AN41" s="856"/>
      <c r="AO41" s="12">
        <f>ROUND(ROUND(O42*$AJ$50,0)*$AM$50,0)</f>
        <v>341</v>
      </c>
      <c r="AP41" s="125"/>
    </row>
    <row r="42" spans="1:42" ht="17.25" customHeight="1" x14ac:dyDescent="0.15">
      <c r="A42" s="436">
        <v>24</v>
      </c>
      <c r="B42" s="433">
        <v>9648</v>
      </c>
      <c r="C42" s="35" t="s">
        <v>5934</v>
      </c>
      <c r="D42" s="711"/>
      <c r="E42" s="729"/>
      <c r="F42" s="826"/>
      <c r="G42" s="680" t="s">
        <v>2193</v>
      </c>
      <c r="H42" s="784"/>
      <c r="I42" s="784"/>
      <c r="J42" s="784"/>
      <c r="K42" s="784"/>
      <c r="L42" s="784"/>
      <c r="M42" s="785"/>
      <c r="N42" s="39"/>
      <c r="O42" s="829">
        <f>'予防短期入所生活（長期）'!O26</f>
        <v>503</v>
      </c>
      <c r="P42" s="829"/>
      <c r="Q42" s="426" t="s">
        <v>578</v>
      </c>
      <c r="R42" s="432"/>
      <c r="S42" s="691" t="s">
        <v>301</v>
      </c>
      <c r="T42" s="750"/>
      <c r="U42" s="750"/>
      <c r="V42" s="750"/>
      <c r="W42" s="750"/>
      <c r="X42" s="750"/>
      <c r="Y42" s="750"/>
      <c r="Z42" s="750"/>
      <c r="AA42" s="750"/>
      <c r="AB42" s="750"/>
      <c r="AC42" s="750"/>
      <c r="AD42" s="750"/>
      <c r="AE42" s="750"/>
      <c r="AF42" s="515" t="s">
        <v>27</v>
      </c>
      <c r="AG42" s="828">
        <f>$AG$6</f>
        <v>0.97</v>
      </c>
      <c r="AH42" s="840"/>
      <c r="AI42" s="814"/>
      <c r="AJ42" s="850"/>
      <c r="AK42" s="815"/>
      <c r="AL42" s="857"/>
      <c r="AM42" s="855"/>
      <c r="AN42" s="856"/>
      <c r="AO42" s="12">
        <f>ROUND(ROUND(ROUND(O42*AG42,0)*$AJ$50,0)*$AM$50,0)</f>
        <v>332</v>
      </c>
      <c r="AP42" s="125"/>
    </row>
    <row r="43" spans="1:42" ht="17.25" customHeight="1" x14ac:dyDescent="0.15">
      <c r="A43" s="436">
        <v>24</v>
      </c>
      <c r="B43" s="433">
        <v>9649</v>
      </c>
      <c r="C43" s="35" t="s">
        <v>5935</v>
      </c>
      <c r="D43" s="711"/>
      <c r="E43" s="729"/>
      <c r="F43" s="826"/>
      <c r="G43" s="796"/>
      <c r="H43" s="784"/>
      <c r="I43" s="784"/>
      <c r="J43" s="784"/>
      <c r="K43" s="784"/>
      <c r="L43" s="784"/>
      <c r="M43" s="785"/>
      <c r="N43" s="453" t="s">
        <v>130</v>
      </c>
      <c r="O43" s="173"/>
      <c r="P43" s="173"/>
      <c r="Q43" s="439"/>
      <c r="R43" s="36"/>
      <c r="S43" s="422"/>
      <c r="T43" s="422"/>
      <c r="U43" s="41"/>
      <c r="V43" s="41"/>
      <c r="W43" s="41"/>
      <c r="X43" s="422"/>
      <c r="Y43" s="651"/>
      <c r="Z43" s="445"/>
      <c r="AA43" s="142"/>
      <c r="AB43" s="142"/>
      <c r="AC43" s="651"/>
      <c r="AD43" s="422"/>
      <c r="AE43" s="422"/>
      <c r="AF43" s="422"/>
      <c r="AG43" s="422"/>
      <c r="AH43" s="38"/>
      <c r="AI43" s="814"/>
      <c r="AJ43" s="850"/>
      <c r="AK43" s="815"/>
      <c r="AL43" s="857"/>
      <c r="AM43" s="855"/>
      <c r="AN43" s="856"/>
      <c r="AO43" s="12">
        <f>ROUND(ROUND(O44*$AJ$50,0)*$AM$50,0)</f>
        <v>423</v>
      </c>
      <c r="AP43" s="125"/>
    </row>
    <row r="44" spans="1:42" ht="17.25" customHeight="1" x14ac:dyDescent="0.15">
      <c r="A44" s="436">
        <v>24</v>
      </c>
      <c r="B44" s="433">
        <v>9650</v>
      </c>
      <c r="C44" s="35" t="s">
        <v>5936</v>
      </c>
      <c r="D44" s="711"/>
      <c r="E44" s="824"/>
      <c r="F44" s="827"/>
      <c r="G44" s="830" t="s">
        <v>1855</v>
      </c>
      <c r="H44" s="831"/>
      <c r="I44" s="831"/>
      <c r="J44" s="831"/>
      <c r="K44" s="831"/>
      <c r="L44" s="831"/>
      <c r="M44" s="832"/>
      <c r="N44" s="421"/>
      <c r="O44" s="688">
        <f>'予防短期入所生活（長期）'!O28</f>
        <v>623</v>
      </c>
      <c r="P44" s="688"/>
      <c r="Q44" s="245" t="s">
        <v>578</v>
      </c>
      <c r="R44" s="638"/>
      <c r="S44" s="691" t="s">
        <v>301</v>
      </c>
      <c r="T44" s="750"/>
      <c r="U44" s="750"/>
      <c r="V44" s="750"/>
      <c r="W44" s="750"/>
      <c r="X44" s="750"/>
      <c r="Y44" s="750"/>
      <c r="Z44" s="750"/>
      <c r="AA44" s="750"/>
      <c r="AB44" s="750"/>
      <c r="AC44" s="750"/>
      <c r="AD44" s="750"/>
      <c r="AE44" s="750"/>
      <c r="AF44" s="515" t="s">
        <v>27</v>
      </c>
      <c r="AG44" s="828">
        <f>$AG$6</f>
        <v>0.97</v>
      </c>
      <c r="AH44" s="840"/>
      <c r="AI44" s="814"/>
      <c r="AJ44" s="850"/>
      <c r="AK44" s="815"/>
      <c r="AL44" s="857"/>
      <c r="AM44" s="855"/>
      <c r="AN44" s="856"/>
      <c r="AO44" s="12">
        <f>ROUND(ROUND(ROUND(O44*AG44,0)*$AJ$50,0)*$AM$50,0)</f>
        <v>410</v>
      </c>
      <c r="AP44" s="125"/>
    </row>
    <row r="45" spans="1:42" ht="17.25" customHeight="1" x14ac:dyDescent="0.15">
      <c r="A45" s="436">
        <v>24</v>
      </c>
      <c r="B45" s="433">
        <v>9651</v>
      </c>
      <c r="C45" s="35" t="s">
        <v>5937</v>
      </c>
      <c r="D45" s="711"/>
      <c r="E45" s="726" t="s">
        <v>308</v>
      </c>
      <c r="F45" s="825" t="s">
        <v>303</v>
      </c>
      <c r="G45" s="64" t="s">
        <v>473</v>
      </c>
      <c r="H45" s="196"/>
      <c r="I45" s="196"/>
      <c r="J45" s="196"/>
      <c r="K45" s="196"/>
      <c r="L45" s="196"/>
      <c r="M45" s="197"/>
      <c r="N45" s="453" t="s">
        <v>129</v>
      </c>
      <c r="O45" s="167"/>
      <c r="P45" s="167"/>
      <c r="Q45" s="167"/>
      <c r="R45" s="36"/>
      <c r="S45" s="422"/>
      <c r="T45" s="422"/>
      <c r="U45" s="41"/>
      <c r="V45" s="41"/>
      <c r="W45" s="41"/>
      <c r="X45" s="621"/>
      <c r="Y45" s="621"/>
      <c r="Z45" s="621"/>
      <c r="AA45" s="445"/>
      <c r="AB45" s="564"/>
      <c r="AC45" s="445"/>
      <c r="AD45" s="422"/>
      <c r="AE45" s="422"/>
      <c r="AF45" s="422"/>
      <c r="AG45" s="422"/>
      <c r="AH45" s="38"/>
      <c r="AI45" s="814"/>
      <c r="AJ45" s="850"/>
      <c r="AK45" s="815"/>
      <c r="AL45" s="857"/>
      <c r="AM45" s="855"/>
      <c r="AN45" s="856"/>
      <c r="AO45" s="12">
        <f>ROUND(ROUND(O46*$AJ$50,0)*$AM$50,0)</f>
        <v>341</v>
      </c>
      <c r="AP45" s="125"/>
    </row>
    <row r="46" spans="1:42" ht="17.25" customHeight="1" x14ac:dyDescent="0.15">
      <c r="A46" s="436">
        <v>24</v>
      </c>
      <c r="B46" s="433">
        <v>9652</v>
      </c>
      <c r="C46" s="35" t="s">
        <v>5938</v>
      </c>
      <c r="D46" s="711"/>
      <c r="E46" s="729"/>
      <c r="F46" s="826"/>
      <c r="G46" s="680" t="s">
        <v>2194</v>
      </c>
      <c r="H46" s="784"/>
      <c r="I46" s="784"/>
      <c r="J46" s="784"/>
      <c r="K46" s="784"/>
      <c r="L46" s="784"/>
      <c r="M46" s="785"/>
      <c r="N46" s="246"/>
      <c r="O46" s="688">
        <f>'予防短期入所生活（長期）'!O30</f>
        <v>503</v>
      </c>
      <c r="P46" s="688"/>
      <c r="Q46" s="245" t="s">
        <v>578</v>
      </c>
      <c r="R46" s="638"/>
      <c r="S46" s="691" t="s">
        <v>301</v>
      </c>
      <c r="T46" s="750"/>
      <c r="U46" s="750"/>
      <c r="V46" s="750"/>
      <c r="W46" s="750"/>
      <c r="X46" s="750"/>
      <c r="Y46" s="750"/>
      <c r="Z46" s="750"/>
      <c r="AA46" s="750"/>
      <c r="AB46" s="750"/>
      <c r="AC46" s="750"/>
      <c r="AD46" s="750"/>
      <c r="AE46" s="750"/>
      <c r="AF46" s="515" t="s">
        <v>27</v>
      </c>
      <c r="AG46" s="828">
        <f>$AG$6</f>
        <v>0.97</v>
      </c>
      <c r="AH46" s="840"/>
      <c r="AI46" s="814"/>
      <c r="AJ46" s="850"/>
      <c r="AK46" s="815"/>
      <c r="AL46" s="857"/>
      <c r="AM46" s="855"/>
      <c r="AN46" s="856"/>
      <c r="AO46" s="12">
        <f>ROUND(ROUND(ROUND(O46*AG46,0)*$AJ$50,0)*$AM$50,0)</f>
        <v>332</v>
      </c>
      <c r="AP46" s="125"/>
    </row>
    <row r="47" spans="1:42" ht="17.25" customHeight="1" x14ac:dyDescent="0.15">
      <c r="A47" s="436">
        <v>24</v>
      </c>
      <c r="B47" s="433">
        <v>9653</v>
      </c>
      <c r="C47" s="35" t="s">
        <v>5939</v>
      </c>
      <c r="D47" s="711"/>
      <c r="E47" s="729"/>
      <c r="F47" s="826"/>
      <c r="G47" s="796"/>
      <c r="H47" s="784"/>
      <c r="I47" s="784"/>
      <c r="J47" s="784"/>
      <c r="K47" s="784"/>
      <c r="L47" s="784"/>
      <c r="M47" s="785"/>
      <c r="N47" s="453" t="s">
        <v>130</v>
      </c>
      <c r="O47" s="173"/>
      <c r="P47" s="173"/>
      <c r="Q47" s="439"/>
      <c r="R47" s="36"/>
      <c r="S47" s="422"/>
      <c r="T47" s="422"/>
      <c r="U47" s="41"/>
      <c r="V47" s="41"/>
      <c r="W47" s="41"/>
      <c r="X47" s="621"/>
      <c r="Y47" s="621"/>
      <c r="Z47" s="621"/>
      <c r="AA47" s="445"/>
      <c r="AB47" s="139"/>
      <c r="AC47" s="445"/>
      <c r="AD47" s="422"/>
      <c r="AE47" s="422"/>
      <c r="AF47" s="422"/>
      <c r="AG47" s="422"/>
      <c r="AH47" s="38"/>
      <c r="AI47" s="814"/>
      <c r="AJ47" s="850"/>
      <c r="AK47" s="815"/>
      <c r="AL47" s="857"/>
      <c r="AM47" s="855"/>
      <c r="AN47" s="856"/>
      <c r="AO47" s="12">
        <f>ROUND(ROUND(O48*$AJ$50,0)*$AM$50,0)</f>
        <v>423</v>
      </c>
      <c r="AP47" s="125"/>
    </row>
    <row r="48" spans="1:42" ht="17.25" customHeight="1" x14ac:dyDescent="0.15">
      <c r="A48" s="436">
        <v>24</v>
      </c>
      <c r="B48" s="433">
        <v>9654</v>
      </c>
      <c r="C48" s="35" t="s">
        <v>5940</v>
      </c>
      <c r="D48" s="711"/>
      <c r="E48" s="729"/>
      <c r="F48" s="826"/>
      <c r="G48" s="680" t="s">
        <v>452</v>
      </c>
      <c r="H48" s="784"/>
      <c r="I48" s="784"/>
      <c r="J48" s="784"/>
      <c r="K48" s="784"/>
      <c r="L48" s="784"/>
      <c r="M48" s="785"/>
      <c r="N48" s="421"/>
      <c r="O48" s="688">
        <f>'予防短期入所生活（長期）'!O32</f>
        <v>623</v>
      </c>
      <c r="P48" s="688"/>
      <c r="Q48" s="245" t="s">
        <v>578</v>
      </c>
      <c r="R48" s="638"/>
      <c r="S48" s="691" t="s">
        <v>301</v>
      </c>
      <c r="T48" s="750"/>
      <c r="U48" s="750"/>
      <c r="V48" s="750"/>
      <c r="W48" s="750"/>
      <c r="X48" s="750"/>
      <c r="Y48" s="750"/>
      <c r="Z48" s="750"/>
      <c r="AA48" s="750"/>
      <c r="AB48" s="750"/>
      <c r="AC48" s="750"/>
      <c r="AD48" s="750"/>
      <c r="AE48" s="750"/>
      <c r="AF48" s="515" t="s">
        <v>27</v>
      </c>
      <c r="AG48" s="828">
        <f>$AG$6</f>
        <v>0.97</v>
      </c>
      <c r="AH48" s="840"/>
      <c r="AI48" s="814"/>
      <c r="AJ48" s="850"/>
      <c r="AK48" s="815"/>
      <c r="AL48" s="857"/>
      <c r="AM48" s="855"/>
      <c r="AN48" s="856"/>
      <c r="AO48" s="12">
        <f>ROUND(ROUND(ROUND(O48*AG48,0)*$AJ$50,0)*$AM$50,0)</f>
        <v>410</v>
      </c>
      <c r="AP48" s="125"/>
    </row>
    <row r="49" spans="1:42" ht="17.25" customHeight="1" x14ac:dyDescent="0.15">
      <c r="A49" s="436">
        <v>24</v>
      </c>
      <c r="B49" s="433">
        <v>9655</v>
      </c>
      <c r="C49" s="35" t="s">
        <v>5941</v>
      </c>
      <c r="D49" s="711"/>
      <c r="E49" s="729"/>
      <c r="F49" s="826"/>
      <c r="G49" s="63" t="s">
        <v>445</v>
      </c>
      <c r="H49" s="194"/>
      <c r="I49" s="194"/>
      <c r="J49" s="194"/>
      <c r="K49" s="194"/>
      <c r="L49" s="194"/>
      <c r="M49" s="195"/>
      <c r="N49" s="453" t="s">
        <v>129</v>
      </c>
      <c r="O49" s="167"/>
      <c r="P49" s="167"/>
      <c r="Q49" s="167"/>
      <c r="R49" s="36"/>
      <c r="S49" s="422"/>
      <c r="T49" s="422"/>
      <c r="U49" s="41"/>
      <c r="V49" s="41"/>
      <c r="W49" s="41"/>
      <c r="X49" s="621"/>
      <c r="Y49" s="621"/>
      <c r="Z49" s="621"/>
      <c r="AA49" s="445"/>
      <c r="AB49" s="564"/>
      <c r="AC49" s="445"/>
      <c r="AD49" s="422"/>
      <c r="AE49" s="422"/>
      <c r="AF49" s="422"/>
      <c r="AG49" s="422"/>
      <c r="AH49" s="38"/>
      <c r="AI49" s="814"/>
      <c r="AJ49" s="850"/>
      <c r="AK49" s="815"/>
      <c r="AL49" s="857"/>
      <c r="AM49" s="855"/>
      <c r="AN49" s="856"/>
      <c r="AO49" s="12">
        <f>ROUND(ROUND(O50*$AJ$50,0)*$AM$50,0)</f>
        <v>341</v>
      </c>
      <c r="AP49" s="125"/>
    </row>
    <row r="50" spans="1:42" ht="17.25" customHeight="1" x14ac:dyDescent="0.15">
      <c r="A50" s="436">
        <v>24</v>
      </c>
      <c r="B50" s="433">
        <v>9656</v>
      </c>
      <c r="C50" s="35" t="s">
        <v>5942</v>
      </c>
      <c r="D50" s="711"/>
      <c r="E50" s="729"/>
      <c r="F50" s="826"/>
      <c r="G50" s="680" t="s">
        <v>2195</v>
      </c>
      <c r="H50" s="784"/>
      <c r="I50" s="784"/>
      <c r="J50" s="784"/>
      <c r="K50" s="784"/>
      <c r="L50" s="784"/>
      <c r="M50" s="785"/>
      <c r="N50" s="421"/>
      <c r="O50" s="688">
        <f>'予防短期入所生活（長期）'!O34</f>
        <v>503</v>
      </c>
      <c r="P50" s="688"/>
      <c r="Q50" s="245" t="s">
        <v>578</v>
      </c>
      <c r="R50" s="638"/>
      <c r="S50" s="691" t="s">
        <v>301</v>
      </c>
      <c r="T50" s="750"/>
      <c r="U50" s="750"/>
      <c r="V50" s="750"/>
      <c r="W50" s="750"/>
      <c r="X50" s="750"/>
      <c r="Y50" s="750"/>
      <c r="Z50" s="750"/>
      <c r="AA50" s="750"/>
      <c r="AB50" s="750"/>
      <c r="AC50" s="750"/>
      <c r="AD50" s="750"/>
      <c r="AE50" s="750"/>
      <c r="AF50" s="515" t="s">
        <v>27</v>
      </c>
      <c r="AG50" s="828">
        <f>$AG$6</f>
        <v>0.97</v>
      </c>
      <c r="AH50" s="840"/>
      <c r="AI50" s="70" t="s">
        <v>27</v>
      </c>
      <c r="AJ50" s="718">
        <f>AL19</f>
        <v>0.7</v>
      </c>
      <c r="AK50" s="719"/>
      <c r="AL50" s="70" t="s">
        <v>27</v>
      </c>
      <c r="AM50" s="718">
        <f>'予防短期入所生活（長期）'!AL50</f>
        <v>0.97</v>
      </c>
      <c r="AN50" s="719"/>
      <c r="AO50" s="12">
        <f>ROUND(ROUND(ROUND(O50*AG50,0)*$AJ$50,0)*$AM$50,0)</f>
        <v>332</v>
      </c>
      <c r="AP50" s="125"/>
    </row>
    <row r="51" spans="1:42" ht="17.25" customHeight="1" x14ac:dyDescent="0.15">
      <c r="A51" s="436">
        <v>24</v>
      </c>
      <c r="B51" s="433">
        <v>9657</v>
      </c>
      <c r="C51" s="35" t="s">
        <v>5943</v>
      </c>
      <c r="D51" s="711"/>
      <c r="E51" s="729"/>
      <c r="F51" s="826"/>
      <c r="G51" s="796"/>
      <c r="H51" s="784"/>
      <c r="I51" s="784"/>
      <c r="J51" s="784"/>
      <c r="K51" s="784"/>
      <c r="L51" s="784"/>
      <c r="M51" s="785"/>
      <c r="N51" s="453" t="s">
        <v>130</v>
      </c>
      <c r="O51" s="173"/>
      <c r="P51" s="173"/>
      <c r="Q51" s="439"/>
      <c r="R51" s="36"/>
      <c r="S51" s="422"/>
      <c r="T51" s="422"/>
      <c r="U51" s="41"/>
      <c r="V51" s="41"/>
      <c r="W51" s="41"/>
      <c r="X51" s="621"/>
      <c r="Y51" s="621"/>
      <c r="Z51" s="621"/>
      <c r="AA51" s="653"/>
      <c r="AB51" s="413"/>
      <c r="AC51" s="653"/>
      <c r="AD51" s="422"/>
      <c r="AE51" s="422"/>
      <c r="AF51" s="422"/>
      <c r="AG51" s="422"/>
      <c r="AH51" s="38"/>
      <c r="AI51" s="421"/>
      <c r="AJ51" s="545"/>
      <c r="AK51" s="144"/>
      <c r="AL51" s="421"/>
      <c r="AM51" s="418"/>
      <c r="AN51" s="419"/>
      <c r="AO51" s="12">
        <f>ROUND(ROUND(O52*$AJ$50,0)*$AM$50,0)</f>
        <v>423</v>
      </c>
      <c r="AP51" s="125"/>
    </row>
    <row r="52" spans="1:42" ht="17.25" customHeight="1" x14ac:dyDescent="0.15">
      <c r="A52" s="436">
        <v>24</v>
      </c>
      <c r="B52" s="433">
        <v>9658</v>
      </c>
      <c r="C52" s="35" t="s">
        <v>5944</v>
      </c>
      <c r="D52" s="839"/>
      <c r="E52" s="824"/>
      <c r="F52" s="827"/>
      <c r="G52" s="830" t="s">
        <v>1855</v>
      </c>
      <c r="H52" s="831"/>
      <c r="I52" s="831"/>
      <c r="J52" s="831"/>
      <c r="K52" s="831"/>
      <c r="L52" s="831"/>
      <c r="M52" s="832"/>
      <c r="N52" s="39"/>
      <c r="O52" s="829">
        <f>'予防短期入所生活（長期）'!O36</f>
        <v>623</v>
      </c>
      <c r="P52" s="829"/>
      <c r="Q52" s="426" t="s">
        <v>578</v>
      </c>
      <c r="R52" s="432"/>
      <c r="S52" s="691" t="s">
        <v>301</v>
      </c>
      <c r="T52" s="750"/>
      <c r="U52" s="750"/>
      <c r="V52" s="750"/>
      <c r="W52" s="750"/>
      <c r="X52" s="750"/>
      <c r="Y52" s="750"/>
      <c r="Z52" s="750"/>
      <c r="AA52" s="750"/>
      <c r="AB52" s="750"/>
      <c r="AC52" s="750"/>
      <c r="AD52" s="750"/>
      <c r="AE52" s="750"/>
      <c r="AF52" s="515" t="s">
        <v>27</v>
      </c>
      <c r="AG52" s="828">
        <f>$AG$6</f>
        <v>0.97</v>
      </c>
      <c r="AH52" s="840"/>
      <c r="AI52" s="39"/>
      <c r="AJ52" s="522"/>
      <c r="AK52" s="294"/>
      <c r="AL52" s="295"/>
      <c r="AM52" s="52"/>
      <c r="AN52" s="47"/>
      <c r="AO52" s="12">
        <f>ROUND(ROUND(ROUND(O52*AG52,0)*$AJ$50,0)*$AM$50,0)</f>
        <v>410</v>
      </c>
      <c r="AP52" s="293"/>
    </row>
  </sheetData>
  <mergeCells count="113">
    <mergeCell ref="AJ50:AK50"/>
    <mergeCell ref="AM50:AN50"/>
    <mergeCell ref="G52:M52"/>
    <mergeCell ref="O52:P52"/>
    <mergeCell ref="S52:AE52"/>
    <mergeCell ref="AG52:AH52"/>
    <mergeCell ref="AG46:AH46"/>
    <mergeCell ref="G48:M48"/>
    <mergeCell ref="O48:P48"/>
    <mergeCell ref="S48:AE48"/>
    <mergeCell ref="AG48:AH48"/>
    <mergeCell ref="G50:M51"/>
    <mergeCell ref="O50:P50"/>
    <mergeCell ref="S50:AE50"/>
    <mergeCell ref="AG50:AH50"/>
    <mergeCell ref="AG38:AH38"/>
    <mergeCell ref="AI38:AK49"/>
    <mergeCell ref="AL38:AN49"/>
    <mergeCell ref="G40:M40"/>
    <mergeCell ref="O40:P40"/>
    <mergeCell ref="S40:AE40"/>
    <mergeCell ref="AG40:AH40"/>
    <mergeCell ref="G42:M43"/>
    <mergeCell ref="O42:P42"/>
    <mergeCell ref="S42:AE42"/>
    <mergeCell ref="AG42:AH42"/>
    <mergeCell ref="G44:M44"/>
    <mergeCell ref="O44:P44"/>
    <mergeCell ref="S44:AE44"/>
    <mergeCell ref="AG44:AH44"/>
    <mergeCell ref="G46:M47"/>
    <mergeCell ref="O46:P46"/>
    <mergeCell ref="S46:AE46"/>
    <mergeCell ref="D37:D52"/>
    <mergeCell ref="E37:E44"/>
    <mergeCell ref="F37:F44"/>
    <mergeCell ref="G38:M39"/>
    <mergeCell ref="O38:P38"/>
    <mergeCell ref="S38:AE38"/>
    <mergeCell ref="G34:M35"/>
    <mergeCell ref="O34:P34"/>
    <mergeCell ref="S34:AE34"/>
    <mergeCell ref="E45:E52"/>
    <mergeCell ref="F45:F52"/>
    <mergeCell ref="O24:P24"/>
    <mergeCell ref="S24:AE24"/>
    <mergeCell ref="AG24:AH24"/>
    <mergeCell ref="AG34:AH34"/>
    <mergeCell ref="G36:M36"/>
    <mergeCell ref="O36:P36"/>
    <mergeCell ref="S36:AE36"/>
    <mergeCell ref="AG36:AH36"/>
    <mergeCell ref="E29:E36"/>
    <mergeCell ref="F29:F36"/>
    <mergeCell ref="G30:M31"/>
    <mergeCell ref="O30:P30"/>
    <mergeCell ref="S30:AE30"/>
    <mergeCell ref="AG30:AH30"/>
    <mergeCell ref="G32:M32"/>
    <mergeCell ref="O32:P32"/>
    <mergeCell ref="S32:AE32"/>
    <mergeCell ref="AG32:AH32"/>
    <mergeCell ref="E5:E12"/>
    <mergeCell ref="F5:F12"/>
    <mergeCell ref="AG18:AH18"/>
    <mergeCell ref="AL19:AM19"/>
    <mergeCell ref="O20:P20"/>
    <mergeCell ref="S20:AE20"/>
    <mergeCell ref="AG20:AH20"/>
    <mergeCell ref="D21:D36"/>
    <mergeCell ref="E21:E28"/>
    <mergeCell ref="F21:F28"/>
    <mergeCell ref="G22:M23"/>
    <mergeCell ref="O22:P22"/>
    <mergeCell ref="D5:D20"/>
    <mergeCell ref="G26:M27"/>
    <mergeCell ref="O26:P26"/>
    <mergeCell ref="S26:AE26"/>
    <mergeCell ref="AG26:AH26"/>
    <mergeCell ref="G28:M28"/>
    <mergeCell ref="O28:P28"/>
    <mergeCell ref="S28:AE28"/>
    <mergeCell ref="AG28:AH28"/>
    <mergeCell ref="S22:AE22"/>
    <mergeCell ref="AG22:AH22"/>
    <mergeCell ref="G24:M24"/>
    <mergeCell ref="E13:E20"/>
    <mergeCell ref="F13:F20"/>
    <mergeCell ref="G14:M15"/>
    <mergeCell ref="O14:P14"/>
    <mergeCell ref="S14:AE14"/>
    <mergeCell ref="AG14:AH14"/>
    <mergeCell ref="O16:P16"/>
    <mergeCell ref="S16:AE16"/>
    <mergeCell ref="AG16:AH16"/>
    <mergeCell ref="AG6:AH6"/>
    <mergeCell ref="AJ7:AM18"/>
    <mergeCell ref="O8:P8"/>
    <mergeCell ref="S8:AE8"/>
    <mergeCell ref="AG8:AH8"/>
    <mergeCell ref="G10:M11"/>
    <mergeCell ref="O10:P10"/>
    <mergeCell ref="S10:AE10"/>
    <mergeCell ref="AG10:AH10"/>
    <mergeCell ref="O12:P12"/>
    <mergeCell ref="G6:M7"/>
    <mergeCell ref="O6:P6"/>
    <mergeCell ref="S6:AE6"/>
    <mergeCell ref="S12:AE12"/>
    <mergeCell ref="G18:M19"/>
    <mergeCell ref="O18:P18"/>
    <mergeCell ref="S18:AE18"/>
    <mergeCell ref="AG12:AH12"/>
  </mergeCells>
  <phoneticPr fontId="3"/>
  <printOptions horizontalCentered="1"/>
  <pageMargins left="0.39370078740157483" right="0.39370078740157483" top="0.78740157480314965" bottom="0.59055118110236227" header="0.51181102362204722" footer="0.31496062992125984"/>
  <pageSetup paperSize="9" scale="61" firstPageNumber="33" orientation="portrait" useFirstPageNumber="1" r:id="rId1"/>
  <headerFooter alignWithMargins="0">
    <oddHeader>&amp;R&amp;9介護予防短期入所生活介護</oddHeader>
    <oddFooter>&amp;C&amp;14&amp;P</oddFooter>
  </headerFooter>
  <rowBreaks count="1" manualBreakCount="1">
    <brk id="115" max="4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1:AR273"/>
  <sheetViews>
    <sheetView view="pageBreakPreview" zoomScaleNormal="75" zoomScaleSheetLayoutView="100" workbookViewId="0"/>
  </sheetViews>
  <sheetFormatPr defaultColWidth="9" defaultRowHeight="13.5" x14ac:dyDescent="0.15"/>
  <cols>
    <col min="1" max="1" width="4.625" style="251" customWidth="1"/>
    <col min="2" max="2" width="7.5" style="251" customWidth="1"/>
    <col min="3" max="3" width="28.625" style="251" customWidth="1"/>
    <col min="4" max="4" width="2.875" style="251" customWidth="1"/>
    <col min="5" max="7" width="4.125" style="251" customWidth="1"/>
    <col min="8" max="8" width="3.125" style="251" customWidth="1"/>
    <col min="9" max="15" width="2.375" style="251" customWidth="1"/>
    <col min="16" max="16" width="2.875" style="251" customWidth="1"/>
    <col min="17" max="17" width="2.5" style="251" customWidth="1"/>
    <col min="18" max="18" width="2.875" style="251" customWidth="1"/>
    <col min="19" max="19" width="2.375" style="251" customWidth="1"/>
    <col min="20" max="20" width="1.875" style="251" customWidth="1"/>
    <col min="21" max="26" width="2.375" style="251" customWidth="1"/>
    <col min="27" max="27" width="2.375" style="24" customWidth="1"/>
    <col min="28" max="28" width="2.125" style="24" customWidth="1"/>
    <col min="29" max="31" width="2.375" style="251" customWidth="1"/>
    <col min="32" max="32" width="1.875" style="251" customWidth="1"/>
    <col min="33" max="35" width="2.375" style="251" customWidth="1"/>
    <col min="36" max="36" width="5.125" style="251" customWidth="1"/>
    <col min="37" max="37" width="1.125" style="251" customWidth="1"/>
    <col min="38" max="38" width="2.125" style="24" customWidth="1"/>
    <col min="39" max="39" width="2.375" style="251" customWidth="1"/>
    <col min="40" max="40" width="3.625" style="251" customWidth="1"/>
    <col min="41" max="41" width="0.375" style="251" customWidth="1"/>
    <col min="42" max="42" width="7.125" style="251" customWidth="1"/>
    <col min="43" max="43" width="8.625" style="251" customWidth="1"/>
    <col min="44" max="44" width="2.875" style="251" customWidth="1"/>
    <col min="45" max="16384" width="9" style="251"/>
  </cols>
  <sheetData>
    <row r="1" spans="1:44" ht="17.25" x14ac:dyDescent="0.2">
      <c r="A1" s="15" t="s">
        <v>2084</v>
      </c>
    </row>
    <row r="2" spans="1:44" ht="17.25" x14ac:dyDescent="0.2">
      <c r="A2" s="15" t="s">
        <v>366</v>
      </c>
    </row>
    <row r="4" spans="1:44" ht="17.25" customHeight="1" x14ac:dyDescent="0.15">
      <c r="A4" s="405" t="s">
        <v>582</v>
      </c>
      <c r="B4" s="198"/>
      <c r="C4" s="1" t="s">
        <v>583</v>
      </c>
      <c r="D4" s="415"/>
      <c r="E4" s="633"/>
      <c r="F4" s="633"/>
      <c r="G4" s="633"/>
      <c r="H4" s="633"/>
      <c r="I4" s="633"/>
      <c r="J4" s="633"/>
      <c r="K4" s="633"/>
      <c r="L4" s="633"/>
      <c r="M4" s="633"/>
      <c r="N4" s="633"/>
      <c r="O4" s="633"/>
      <c r="P4" s="633"/>
      <c r="Q4" s="633"/>
      <c r="R4" s="633"/>
      <c r="S4" s="633"/>
      <c r="T4" s="633"/>
      <c r="U4" s="633"/>
      <c r="V4" s="633"/>
      <c r="W4" s="2" t="s">
        <v>584</v>
      </c>
      <c r="X4" s="633"/>
      <c r="Y4" s="633"/>
      <c r="Z4" s="633"/>
      <c r="AA4" s="416"/>
      <c r="AB4" s="416"/>
      <c r="AC4" s="633"/>
      <c r="AD4" s="633"/>
      <c r="AE4" s="633"/>
      <c r="AF4" s="633"/>
      <c r="AG4" s="633"/>
      <c r="AH4" s="633"/>
      <c r="AI4" s="633"/>
      <c r="AJ4" s="633"/>
      <c r="AK4" s="633"/>
      <c r="AL4" s="416"/>
      <c r="AM4" s="633"/>
      <c r="AN4" s="633"/>
      <c r="AO4" s="634"/>
      <c r="AP4" s="406" t="s">
        <v>28</v>
      </c>
      <c r="AQ4" s="406" t="s">
        <v>29</v>
      </c>
      <c r="AR4" s="637"/>
    </row>
    <row r="5" spans="1:44" ht="17.25" customHeight="1" x14ac:dyDescent="0.15">
      <c r="A5" s="406" t="s">
        <v>585</v>
      </c>
      <c r="B5" s="428" t="s">
        <v>586</v>
      </c>
      <c r="C5" s="638"/>
      <c r="D5" s="442"/>
      <c r="E5" s="637"/>
      <c r="F5" s="637"/>
      <c r="G5" s="637"/>
      <c r="H5" s="637"/>
      <c r="I5" s="637"/>
      <c r="J5" s="637"/>
      <c r="K5" s="637"/>
      <c r="L5" s="637"/>
      <c r="M5" s="637"/>
      <c r="N5" s="637"/>
      <c r="O5" s="637"/>
      <c r="P5" s="637"/>
      <c r="Q5" s="637"/>
      <c r="R5" s="637"/>
      <c r="S5" s="637"/>
      <c r="T5" s="637"/>
      <c r="U5" s="637"/>
      <c r="V5" s="637"/>
      <c r="W5" s="637"/>
      <c r="X5" s="637"/>
      <c r="Y5" s="637"/>
      <c r="Z5" s="637"/>
      <c r="AA5" s="418"/>
      <c r="AB5" s="418"/>
      <c r="AC5" s="637"/>
      <c r="AD5" s="637"/>
      <c r="AE5" s="637"/>
      <c r="AF5" s="637"/>
      <c r="AG5" s="637"/>
      <c r="AH5" s="637"/>
      <c r="AI5" s="637"/>
      <c r="AJ5" s="637"/>
      <c r="AK5" s="637"/>
      <c r="AL5" s="418"/>
      <c r="AM5" s="637"/>
      <c r="AN5" s="637"/>
      <c r="AO5" s="638"/>
      <c r="AP5" s="407" t="s">
        <v>577</v>
      </c>
      <c r="AQ5" s="407" t="s">
        <v>578</v>
      </c>
      <c r="AR5" s="637"/>
    </row>
    <row r="6" spans="1:44" ht="17.25" customHeight="1" x14ac:dyDescent="0.15">
      <c r="A6" s="436">
        <v>25</v>
      </c>
      <c r="B6" s="433">
        <v>1111</v>
      </c>
      <c r="C6" s="35" t="s">
        <v>339</v>
      </c>
      <c r="D6" s="710" t="s">
        <v>333</v>
      </c>
      <c r="E6" s="677" t="s">
        <v>334</v>
      </c>
      <c r="F6" s="678"/>
      <c r="G6" s="679"/>
      <c r="H6" s="677" t="s">
        <v>1781</v>
      </c>
      <c r="I6" s="678"/>
      <c r="J6" s="678"/>
      <c r="K6" s="678"/>
      <c r="L6" s="678"/>
      <c r="M6" s="678"/>
      <c r="N6" s="678"/>
      <c r="O6" s="679"/>
      <c r="P6" s="453" t="s">
        <v>129</v>
      </c>
      <c r="Q6" s="439"/>
      <c r="R6" s="439"/>
      <c r="S6" s="37"/>
      <c r="T6" s="634"/>
      <c r="U6" s="623"/>
      <c r="V6" s="621"/>
      <c r="W6" s="621"/>
      <c r="X6" s="621"/>
      <c r="Y6" s="621"/>
      <c r="Z6" s="445"/>
      <c r="AA6" s="443"/>
      <c r="AB6" s="443"/>
      <c r="AC6" s="422"/>
      <c r="AD6" s="445"/>
      <c r="AE6" s="422"/>
      <c r="AF6" s="422"/>
      <c r="AG6" s="422"/>
      <c r="AH6" s="422"/>
      <c r="AI6" s="422"/>
      <c r="AJ6" s="422"/>
      <c r="AK6" s="422"/>
      <c r="AL6" s="519"/>
      <c r="AM6" s="422"/>
      <c r="AN6" s="422"/>
      <c r="AO6" s="38"/>
      <c r="AP6" s="12">
        <f>ROUND(Q7,0)</f>
        <v>579</v>
      </c>
      <c r="AQ6" s="7" t="s">
        <v>717</v>
      </c>
    </row>
    <row r="7" spans="1:44" ht="17.25" customHeight="1" x14ac:dyDescent="0.15">
      <c r="A7" s="436">
        <v>25</v>
      </c>
      <c r="B7" s="433">
        <v>1115</v>
      </c>
      <c r="C7" s="35" t="s">
        <v>340</v>
      </c>
      <c r="D7" s="711"/>
      <c r="E7" s="680"/>
      <c r="F7" s="681"/>
      <c r="G7" s="682"/>
      <c r="H7" s="680"/>
      <c r="I7" s="681"/>
      <c r="J7" s="681"/>
      <c r="K7" s="681"/>
      <c r="L7" s="681"/>
      <c r="M7" s="681"/>
      <c r="N7" s="681"/>
      <c r="O7" s="682"/>
      <c r="P7" s="39"/>
      <c r="Q7" s="829">
        <v>579</v>
      </c>
      <c r="R7" s="829"/>
      <c r="S7" s="426" t="s">
        <v>578</v>
      </c>
      <c r="T7" s="432"/>
      <c r="U7" s="691" t="s">
        <v>718</v>
      </c>
      <c r="V7" s="692"/>
      <c r="W7" s="692"/>
      <c r="X7" s="692"/>
      <c r="Y7" s="692"/>
      <c r="Z7" s="692"/>
      <c r="AA7" s="692"/>
      <c r="AB7" s="692"/>
      <c r="AC7" s="692"/>
      <c r="AD7" s="692"/>
      <c r="AE7" s="692"/>
      <c r="AF7" s="692"/>
      <c r="AG7" s="692"/>
      <c r="AH7" s="692"/>
      <c r="AI7" s="653" t="s">
        <v>248</v>
      </c>
      <c r="AJ7" s="828">
        <v>0.97</v>
      </c>
      <c r="AK7" s="828"/>
      <c r="AL7" s="519"/>
      <c r="AM7" s="422"/>
      <c r="AN7" s="422"/>
      <c r="AO7" s="38"/>
      <c r="AP7" s="12">
        <f>ROUND(Q7*AJ7,0)</f>
        <v>562</v>
      </c>
      <c r="AQ7" s="6"/>
    </row>
    <row r="8" spans="1:44" ht="17.25" customHeight="1" x14ac:dyDescent="0.15">
      <c r="A8" s="436">
        <v>25</v>
      </c>
      <c r="B8" s="433">
        <v>1121</v>
      </c>
      <c r="C8" s="49" t="s">
        <v>341</v>
      </c>
      <c r="D8" s="711"/>
      <c r="E8" s="680"/>
      <c r="F8" s="681"/>
      <c r="G8" s="682"/>
      <c r="H8" s="680"/>
      <c r="I8" s="681"/>
      <c r="J8" s="681"/>
      <c r="K8" s="681"/>
      <c r="L8" s="681"/>
      <c r="M8" s="681"/>
      <c r="N8" s="681"/>
      <c r="O8" s="682"/>
      <c r="P8" s="246" t="s">
        <v>130</v>
      </c>
      <c r="Q8" s="174"/>
      <c r="R8" s="174"/>
      <c r="S8" s="14"/>
      <c r="T8" s="14"/>
      <c r="U8" s="623"/>
      <c r="V8" s="621"/>
      <c r="W8" s="621"/>
      <c r="X8" s="621"/>
      <c r="Y8" s="621"/>
      <c r="Z8" s="445"/>
      <c r="AA8" s="443"/>
      <c r="AB8" s="443"/>
      <c r="AC8" s="422"/>
      <c r="AD8" s="445"/>
      <c r="AE8" s="422"/>
      <c r="AF8" s="422"/>
      <c r="AG8" s="422"/>
      <c r="AH8" s="41"/>
      <c r="AI8" s="422"/>
      <c r="AJ8" s="621"/>
      <c r="AK8" s="422"/>
      <c r="AL8" s="519"/>
      <c r="AM8" s="422"/>
      <c r="AN8" s="422"/>
      <c r="AO8" s="38"/>
      <c r="AP8" s="12">
        <f>ROUND(Q9,0)</f>
        <v>726</v>
      </c>
      <c r="AQ8" s="6"/>
    </row>
    <row r="9" spans="1:44" ht="17.25" customHeight="1" x14ac:dyDescent="0.15">
      <c r="A9" s="436">
        <v>25</v>
      </c>
      <c r="B9" s="433">
        <v>1125</v>
      </c>
      <c r="C9" s="49" t="s">
        <v>342</v>
      </c>
      <c r="D9" s="711"/>
      <c r="E9" s="680"/>
      <c r="F9" s="681"/>
      <c r="G9" s="682"/>
      <c r="H9" s="759"/>
      <c r="I9" s="760"/>
      <c r="J9" s="760"/>
      <c r="K9" s="760"/>
      <c r="L9" s="760"/>
      <c r="M9" s="760"/>
      <c r="N9" s="760"/>
      <c r="O9" s="761"/>
      <c r="P9" s="421"/>
      <c r="Q9" s="688">
        <v>726</v>
      </c>
      <c r="R9" s="688"/>
      <c r="S9" s="245" t="s">
        <v>578</v>
      </c>
      <c r="T9" s="245"/>
      <c r="U9" s="691" t="s">
        <v>718</v>
      </c>
      <c r="V9" s="692"/>
      <c r="W9" s="692"/>
      <c r="X9" s="692"/>
      <c r="Y9" s="692"/>
      <c r="Z9" s="692"/>
      <c r="AA9" s="692"/>
      <c r="AB9" s="692"/>
      <c r="AC9" s="692"/>
      <c r="AD9" s="692"/>
      <c r="AE9" s="692"/>
      <c r="AF9" s="692"/>
      <c r="AG9" s="692"/>
      <c r="AH9" s="692"/>
      <c r="AI9" s="653" t="s">
        <v>248</v>
      </c>
      <c r="AJ9" s="828">
        <f>$AJ$7</f>
        <v>0.97</v>
      </c>
      <c r="AK9" s="828"/>
      <c r="AL9" s="519"/>
      <c r="AM9" s="422"/>
      <c r="AN9" s="422"/>
      <c r="AO9" s="38"/>
      <c r="AP9" s="12">
        <f>ROUND(Q9*AJ9,0)</f>
        <v>704</v>
      </c>
      <c r="AQ9" s="6"/>
    </row>
    <row r="10" spans="1:44" ht="17.25" customHeight="1" x14ac:dyDescent="0.15">
      <c r="A10" s="436">
        <v>25</v>
      </c>
      <c r="B10" s="433">
        <v>1811</v>
      </c>
      <c r="C10" s="35" t="s">
        <v>343</v>
      </c>
      <c r="D10" s="711"/>
      <c r="E10" s="680"/>
      <c r="F10" s="681"/>
      <c r="G10" s="682"/>
      <c r="H10" s="677" t="s">
        <v>337</v>
      </c>
      <c r="I10" s="678"/>
      <c r="J10" s="678"/>
      <c r="K10" s="678"/>
      <c r="L10" s="678"/>
      <c r="M10" s="678"/>
      <c r="N10" s="678"/>
      <c r="O10" s="679"/>
      <c r="P10" s="453" t="s">
        <v>129</v>
      </c>
      <c r="Q10" s="439"/>
      <c r="R10" s="439"/>
      <c r="S10" s="37"/>
      <c r="T10" s="634"/>
      <c r="U10" s="623"/>
      <c r="V10" s="621"/>
      <c r="W10" s="621"/>
      <c r="X10" s="621"/>
      <c r="Y10" s="621"/>
      <c r="Z10" s="445"/>
      <c r="AA10" s="443"/>
      <c r="AB10" s="443"/>
      <c r="AC10" s="422"/>
      <c r="AD10" s="445"/>
      <c r="AE10" s="422"/>
      <c r="AF10" s="422"/>
      <c r="AG10" s="422"/>
      <c r="AH10" s="422"/>
      <c r="AI10" s="422"/>
      <c r="AJ10" s="422"/>
      <c r="AK10" s="422"/>
      <c r="AL10" s="519"/>
      <c r="AM10" s="422"/>
      <c r="AN10" s="422"/>
      <c r="AO10" s="38"/>
      <c r="AP10" s="12">
        <f>ROUND(Q11,0)</f>
        <v>632</v>
      </c>
      <c r="AQ10" s="402"/>
    </row>
    <row r="11" spans="1:44" ht="17.25" customHeight="1" x14ac:dyDescent="0.15">
      <c r="A11" s="436">
        <v>25</v>
      </c>
      <c r="B11" s="433">
        <v>1812</v>
      </c>
      <c r="C11" s="35" t="s">
        <v>344</v>
      </c>
      <c r="D11" s="711"/>
      <c r="E11" s="535"/>
      <c r="F11" s="159"/>
      <c r="G11" s="587"/>
      <c r="H11" s="680"/>
      <c r="I11" s="681"/>
      <c r="J11" s="681"/>
      <c r="K11" s="681"/>
      <c r="L11" s="681"/>
      <c r="M11" s="681"/>
      <c r="N11" s="681"/>
      <c r="O11" s="682"/>
      <c r="P11" s="39"/>
      <c r="Q11" s="829">
        <v>632</v>
      </c>
      <c r="R11" s="829"/>
      <c r="S11" s="426" t="s">
        <v>578</v>
      </c>
      <c r="T11" s="432"/>
      <c r="U11" s="691" t="s">
        <v>718</v>
      </c>
      <c r="V11" s="692"/>
      <c r="W11" s="692"/>
      <c r="X11" s="692"/>
      <c r="Y11" s="692"/>
      <c r="Z11" s="692"/>
      <c r="AA11" s="692"/>
      <c r="AB11" s="692"/>
      <c r="AC11" s="692"/>
      <c r="AD11" s="692"/>
      <c r="AE11" s="692"/>
      <c r="AF11" s="692"/>
      <c r="AG11" s="692"/>
      <c r="AH11" s="692"/>
      <c r="AI11" s="653" t="s">
        <v>248</v>
      </c>
      <c r="AJ11" s="828">
        <f>$AJ$7</f>
        <v>0.97</v>
      </c>
      <c r="AK11" s="828"/>
      <c r="AL11" s="519"/>
      <c r="AM11" s="422"/>
      <c r="AN11" s="422"/>
      <c r="AO11" s="38"/>
      <c r="AP11" s="12">
        <f>ROUND(Q11*AJ11,0)</f>
        <v>613</v>
      </c>
      <c r="AQ11" s="6"/>
    </row>
    <row r="12" spans="1:44" ht="17.25" customHeight="1" x14ac:dyDescent="0.15">
      <c r="A12" s="436">
        <v>25</v>
      </c>
      <c r="B12" s="433">
        <v>1813</v>
      </c>
      <c r="C12" s="49" t="s">
        <v>345</v>
      </c>
      <c r="D12" s="711"/>
      <c r="E12" s="535"/>
      <c r="F12" s="159"/>
      <c r="G12" s="587"/>
      <c r="H12" s="680"/>
      <c r="I12" s="681"/>
      <c r="J12" s="681"/>
      <c r="K12" s="681"/>
      <c r="L12" s="681"/>
      <c r="M12" s="681"/>
      <c r="N12" s="681"/>
      <c r="O12" s="682"/>
      <c r="P12" s="246" t="s">
        <v>130</v>
      </c>
      <c r="Q12" s="174"/>
      <c r="R12" s="174"/>
      <c r="S12" s="14"/>
      <c r="T12" s="14"/>
      <c r="U12" s="623"/>
      <c r="V12" s="621"/>
      <c r="W12" s="621"/>
      <c r="X12" s="621"/>
      <c r="Y12" s="621"/>
      <c r="Z12" s="445"/>
      <c r="AA12" s="443"/>
      <c r="AB12" s="443"/>
      <c r="AC12" s="422"/>
      <c r="AD12" s="445"/>
      <c r="AE12" s="422"/>
      <c r="AF12" s="422"/>
      <c r="AG12" s="422"/>
      <c r="AH12" s="41"/>
      <c r="AI12" s="422"/>
      <c r="AJ12" s="621"/>
      <c r="AK12" s="422"/>
      <c r="AL12" s="519"/>
      <c r="AM12" s="422"/>
      <c r="AN12" s="422"/>
      <c r="AO12" s="38"/>
      <c r="AP12" s="12">
        <f>ROUND(Q13,0)</f>
        <v>778</v>
      </c>
      <c r="AQ12" s="6"/>
    </row>
    <row r="13" spans="1:44" ht="17.25" customHeight="1" x14ac:dyDescent="0.15">
      <c r="A13" s="436">
        <v>25</v>
      </c>
      <c r="B13" s="433">
        <v>1814</v>
      </c>
      <c r="C13" s="49" t="s">
        <v>685</v>
      </c>
      <c r="D13" s="711"/>
      <c r="E13" s="535"/>
      <c r="F13" s="159"/>
      <c r="G13" s="587"/>
      <c r="H13" s="759"/>
      <c r="I13" s="760"/>
      <c r="J13" s="760"/>
      <c r="K13" s="760"/>
      <c r="L13" s="760"/>
      <c r="M13" s="760"/>
      <c r="N13" s="760"/>
      <c r="O13" s="761"/>
      <c r="P13" s="421"/>
      <c r="Q13" s="688">
        <v>778</v>
      </c>
      <c r="R13" s="688"/>
      <c r="S13" s="245" t="s">
        <v>578</v>
      </c>
      <c r="T13" s="245"/>
      <c r="U13" s="691" t="s">
        <v>718</v>
      </c>
      <c r="V13" s="692"/>
      <c r="W13" s="692"/>
      <c r="X13" s="692"/>
      <c r="Y13" s="692"/>
      <c r="Z13" s="692"/>
      <c r="AA13" s="692"/>
      <c r="AB13" s="692"/>
      <c r="AC13" s="692"/>
      <c r="AD13" s="692"/>
      <c r="AE13" s="692"/>
      <c r="AF13" s="692"/>
      <c r="AG13" s="692"/>
      <c r="AH13" s="692"/>
      <c r="AI13" s="653" t="s">
        <v>248</v>
      </c>
      <c r="AJ13" s="828">
        <f>$AJ$7</f>
        <v>0.97</v>
      </c>
      <c r="AK13" s="828"/>
      <c r="AL13" s="519"/>
      <c r="AM13" s="422"/>
      <c r="AN13" s="422"/>
      <c r="AO13" s="38"/>
      <c r="AP13" s="12">
        <f>ROUND(Q13*AJ13,0)</f>
        <v>755</v>
      </c>
      <c r="AQ13" s="6"/>
    </row>
    <row r="14" spans="1:44" ht="17.25" customHeight="1" x14ac:dyDescent="0.15">
      <c r="A14" s="436">
        <v>25</v>
      </c>
      <c r="B14" s="433">
        <v>1311</v>
      </c>
      <c r="C14" s="35" t="s">
        <v>686</v>
      </c>
      <c r="D14" s="711"/>
      <c r="E14" s="510"/>
      <c r="F14" s="511"/>
      <c r="G14" s="513"/>
      <c r="H14" s="677" t="s">
        <v>1782</v>
      </c>
      <c r="I14" s="678"/>
      <c r="J14" s="678"/>
      <c r="K14" s="678"/>
      <c r="L14" s="678"/>
      <c r="M14" s="678"/>
      <c r="N14" s="678"/>
      <c r="O14" s="679"/>
      <c r="P14" s="453" t="s">
        <v>129</v>
      </c>
      <c r="Q14" s="439"/>
      <c r="R14" s="439"/>
      <c r="S14" s="37"/>
      <c r="T14" s="634"/>
      <c r="U14" s="623"/>
      <c r="V14" s="621"/>
      <c r="W14" s="621"/>
      <c r="X14" s="621"/>
      <c r="Y14" s="621"/>
      <c r="Z14" s="445"/>
      <c r="AA14" s="443"/>
      <c r="AB14" s="443"/>
      <c r="AC14" s="422"/>
      <c r="AD14" s="445"/>
      <c r="AE14" s="422"/>
      <c r="AF14" s="422"/>
      <c r="AG14" s="422"/>
      <c r="AH14" s="422"/>
      <c r="AI14" s="422"/>
      <c r="AJ14" s="422"/>
      <c r="AK14" s="422"/>
      <c r="AL14" s="519"/>
      <c r="AM14" s="422"/>
      <c r="AN14" s="422"/>
      <c r="AO14" s="38"/>
      <c r="AP14" s="12">
        <f>ROUND(Q15,0)</f>
        <v>613</v>
      </c>
      <c r="AQ14" s="402"/>
    </row>
    <row r="15" spans="1:44" ht="17.25" customHeight="1" x14ac:dyDescent="0.15">
      <c r="A15" s="436">
        <v>25</v>
      </c>
      <c r="B15" s="433">
        <v>1315</v>
      </c>
      <c r="C15" s="35" t="s">
        <v>687</v>
      </c>
      <c r="D15" s="711"/>
      <c r="E15" s="510"/>
      <c r="F15" s="511"/>
      <c r="G15" s="513"/>
      <c r="H15" s="680"/>
      <c r="I15" s="681"/>
      <c r="J15" s="681"/>
      <c r="K15" s="681"/>
      <c r="L15" s="681"/>
      <c r="M15" s="681"/>
      <c r="N15" s="681"/>
      <c r="O15" s="682"/>
      <c r="P15" s="39"/>
      <c r="Q15" s="829">
        <v>613</v>
      </c>
      <c r="R15" s="829"/>
      <c r="S15" s="426" t="s">
        <v>578</v>
      </c>
      <c r="T15" s="432"/>
      <c r="U15" s="691" t="s">
        <v>718</v>
      </c>
      <c r="V15" s="692"/>
      <c r="W15" s="692"/>
      <c r="X15" s="692"/>
      <c r="Y15" s="692"/>
      <c r="Z15" s="692"/>
      <c r="AA15" s="692"/>
      <c r="AB15" s="692"/>
      <c r="AC15" s="692"/>
      <c r="AD15" s="692"/>
      <c r="AE15" s="692"/>
      <c r="AF15" s="692"/>
      <c r="AG15" s="692"/>
      <c r="AH15" s="692"/>
      <c r="AI15" s="653" t="s">
        <v>248</v>
      </c>
      <c r="AJ15" s="828">
        <f>$AJ$7</f>
        <v>0.97</v>
      </c>
      <c r="AK15" s="828"/>
      <c r="AL15" s="519"/>
      <c r="AM15" s="422"/>
      <c r="AN15" s="422"/>
      <c r="AO15" s="38"/>
      <c r="AP15" s="12">
        <f>ROUND(Q15*AJ15,0)</f>
        <v>595</v>
      </c>
      <c r="AQ15" s="6"/>
    </row>
    <row r="16" spans="1:44" ht="17.25" customHeight="1" x14ac:dyDescent="0.15">
      <c r="A16" s="436">
        <v>25</v>
      </c>
      <c r="B16" s="433">
        <v>1321</v>
      </c>
      <c r="C16" s="49" t="s">
        <v>688</v>
      </c>
      <c r="D16" s="711"/>
      <c r="E16" s="510"/>
      <c r="F16" s="511"/>
      <c r="G16" s="513"/>
      <c r="H16" s="680"/>
      <c r="I16" s="681"/>
      <c r="J16" s="681"/>
      <c r="K16" s="681"/>
      <c r="L16" s="681"/>
      <c r="M16" s="681"/>
      <c r="N16" s="681"/>
      <c r="O16" s="682"/>
      <c r="P16" s="246" t="s">
        <v>130</v>
      </c>
      <c r="Q16" s="174"/>
      <c r="R16" s="174"/>
      <c r="S16" s="14"/>
      <c r="T16" s="14"/>
      <c r="U16" s="623"/>
      <c r="V16" s="621"/>
      <c r="W16" s="621"/>
      <c r="X16" s="621"/>
      <c r="Y16" s="621"/>
      <c r="Z16" s="445"/>
      <c r="AA16" s="443"/>
      <c r="AB16" s="443"/>
      <c r="AC16" s="422"/>
      <c r="AD16" s="445"/>
      <c r="AE16" s="422"/>
      <c r="AF16" s="422"/>
      <c r="AG16" s="422"/>
      <c r="AH16" s="41"/>
      <c r="AI16" s="422"/>
      <c r="AJ16" s="621"/>
      <c r="AK16" s="422"/>
      <c r="AL16" s="519"/>
      <c r="AM16" s="422"/>
      <c r="AN16" s="422"/>
      <c r="AO16" s="38"/>
      <c r="AP16" s="12">
        <f>ROUND(Q17,0)</f>
        <v>774</v>
      </c>
      <c r="AQ16" s="6"/>
    </row>
    <row r="17" spans="1:43" ht="17.25" customHeight="1" x14ac:dyDescent="0.15">
      <c r="A17" s="436">
        <v>25</v>
      </c>
      <c r="B17" s="433">
        <v>1325</v>
      </c>
      <c r="C17" s="49" t="s">
        <v>689</v>
      </c>
      <c r="D17" s="711"/>
      <c r="E17" s="510"/>
      <c r="F17" s="511"/>
      <c r="G17" s="513"/>
      <c r="H17" s="759"/>
      <c r="I17" s="760"/>
      <c r="J17" s="760"/>
      <c r="K17" s="760"/>
      <c r="L17" s="760"/>
      <c r="M17" s="760"/>
      <c r="N17" s="760"/>
      <c r="O17" s="761"/>
      <c r="P17" s="421"/>
      <c r="Q17" s="688">
        <v>774</v>
      </c>
      <c r="R17" s="688"/>
      <c r="S17" s="245" t="s">
        <v>578</v>
      </c>
      <c r="T17" s="245"/>
      <c r="U17" s="691" t="s">
        <v>718</v>
      </c>
      <c r="V17" s="692"/>
      <c r="W17" s="692"/>
      <c r="X17" s="692"/>
      <c r="Y17" s="692"/>
      <c r="Z17" s="692"/>
      <c r="AA17" s="692"/>
      <c r="AB17" s="692"/>
      <c r="AC17" s="692"/>
      <c r="AD17" s="692"/>
      <c r="AE17" s="692"/>
      <c r="AF17" s="692"/>
      <c r="AG17" s="692"/>
      <c r="AH17" s="692"/>
      <c r="AI17" s="653" t="s">
        <v>248</v>
      </c>
      <c r="AJ17" s="828">
        <f>$AJ$7</f>
        <v>0.97</v>
      </c>
      <c r="AK17" s="828"/>
      <c r="AL17" s="519"/>
      <c r="AM17" s="422"/>
      <c r="AN17" s="422"/>
      <c r="AO17" s="38"/>
      <c r="AP17" s="12">
        <f>ROUND(Q17*AJ17,0)</f>
        <v>751</v>
      </c>
      <c r="AQ17" s="6"/>
    </row>
    <row r="18" spans="1:43" ht="17.25" customHeight="1" x14ac:dyDescent="0.15">
      <c r="A18" s="436">
        <v>25</v>
      </c>
      <c r="B18" s="433">
        <v>1821</v>
      </c>
      <c r="C18" s="35" t="s">
        <v>690</v>
      </c>
      <c r="D18" s="711"/>
      <c r="E18" s="510"/>
      <c r="F18" s="511"/>
      <c r="G18" s="513"/>
      <c r="H18" s="677" t="s">
        <v>338</v>
      </c>
      <c r="I18" s="678"/>
      <c r="J18" s="678"/>
      <c r="K18" s="678"/>
      <c r="L18" s="678"/>
      <c r="M18" s="678"/>
      <c r="N18" s="678"/>
      <c r="O18" s="679"/>
      <c r="P18" s="453" t="s">
        <v>129</v>
      </c>
      <c r="Q18" s="439"/>
      <c r="R18" s="439"/>
      <c r="S18" s="37"/>
      <c r="T18" s="634"/>
      <c r="U18" s="623"/>
      <c r="V18" s="621"/>
      <c r="W18" s="621"/>
      <c r="X18" s="621"/>
      <c r="Y18" s="621"/>
      <c r="Z18" s="445"/>
      <c r="AA18" s="443"/>
      <c r="AB18" s="443"/>
      <c r="AC18" s="422"/>
      <c r="AD18" s="445"/>
      <c r="AE18" s="422"/>
      <c r="AF18" s="422"/>
      <c r="AG18" s="422"/>
      <c r="AH18" s="422"/>
      <c r="AI18" s="422"/>
      <c r="AJ18" s="422"/>
      <c r="AK18" s="422"/>
      <c r="AL18" s="519"/>
      <c r="AM18" s="422"/>
      <c r="AN18" s="422"/>
      <c r="AO18" s="38"/>
      <c r="AP18" s="12">
        <f>ROUND(Q19,0)</f>
        <v>672</v>
      </c>
      <c r="AQ18" s="402"/>
    </row>
    <row r="19" spans="1:43" ht="17.25" customHeight="1" x14ac:dyDescent="0.15">
      <c r="A19" s="436">
        <v>25</v>
      </c>
      <c r="B19" s="433">
        <v>1822</v>
      </c>
      <c r="C19" s="35" t="s">
        <v>691</v>
      </c>
      <c r="D19" s="711"/>
      <c r="E19" s="535"/>
      <c r="F19" s="159"/>
      <c r="G19" s="587"/>
      <c r="H19" s="680"/>
      <c r="I19" s="681"/>
      <c r="J19" s="681"/>
      <c r="K19" s="681"/>
      <c r="L19" s="681"/>
      <c r="M19" s="681"/>
      <c r="N19" s="681"/>
      <c r="O19" s="682"/>
      <c r="P19" s="39"/>
      <c r="Q19" s="829">
        <v>672</v>
      </c>
      <c r="R19" s="829"/>
      <c r="S19" s="426" t="s">
        <v>578</v>
      </c>
      <c r="T19" s="432"/>
      <c r="U19" s="691" t="s">
        <v>718</v>
      </c>
      <c r="V19" s="692"/>
      <c r="W19" s="692"/>
      <c r="X19" s="692"/>
      <c r="Y19" s="692"/>
      <c r="Z19" s="692"/>
      <c r="AA19" s="692"/>
      <c r="AB19" s="692"/>
      <c r="AC19" s="692"/>
      <c r="AD19" s="692"/>
      <c r="AE19" s="692"/>
      <c r="AF19" s="692"/>
      <c r="AG19" s="692"/>
      <c r="AH19" s="692"/>
      <c r="AI19" s="653" t="s">
        <v>248</v>
      </c>
      <c r="AJ19" s="828">
        <f>$AJ$7</f>
        <v>0.97</v>
      </c>
      <c r="AK19" s="828"/>
      <c r="AL19" s="519"/>
      <c r="AM19" s="422"/>
      <c r="AN19" s="422"/>
      <c r="AO19" s="38"/>
      <c r="AP19" s="12">
        <f>ROUND(Q19*AJ19,0)</f>
        <v>652</v>
      </c>
      <c r="AQ19" s="6"/>
    </row>
    <row r="20" spans="1:43" ht="17.25" customHeight="1" x14ac:dyDescent="0.15">
      <c r="A20" s="436">
        <v>25</v>
      </c>
      <c r="B20" s="433">
        <v>1823</v>
      </c>
      <c r="C20" s="49" t="s">
        <v>692</v>
      </c>
      <c r="D20" s="711"/>
      <c r="E20" s="535"/>
      <c r="F20" s="159"/>
      <c r="G20" s="587"/>
      <c r="H20" s="680"/>
      <c r="I20" s="681"/>
      <c r="J20" s="681"/>
      <c r="K20" s="681"/>
      <c r="L20" s="681"/>
      <c r="M20" s="681"/>
      <c r="N20" s="681"/>
      <c r="O20" s="682"/>
      <c r="P20" s="246" t="s">
        <v>130</v>
      </c>
      <c r="Q20" s="174"/>
      <c r="R20" s="174"/>
      <c r="S20" s="14"/>
      <c r="T20" s="14"/>
      <c r="U20" s="623"/>
      <c r="V20" s="621"/>
      <c r="W20" s="621"/>
      <c r="X20" s="621"/>
      <c r="Y20" s="621"/>
      <c r="Z20" s="445"/>
      <c r="AA20" s="443"/>
      <c r="AB20" s="443"/>
      <c r="AC20" s="422"/>
      <c r="AD20" s="445"/>
      <c r="AE20" s="422"/>
      <c r="AF20" s="422"/>
      <c r="AG20" s="422"/>
      <c r="AH20" s="41"/>
      <c r="AI20" s="422"/>
      <c r="AJ20" s="621"/>
      <c r="AK20" s="422"/>
      <c r="AL20" s="519"/>
      <c r="AM20" s="422"/>
      <c r="AN20" s="422"/>
      <c r="AO20" s="38"/>
      <c r="AP20" s="12">
        <f>ROUND(Q21,0)</f>
        <v>834</v>
      </c>
      <c r="AQ20" s="6"/>
    </row>
    <row r="21" spans="1:43" ht="17.25" customHeight="1" x14ac:dyDescent="0.15">
      <c r="A21" s="436">
        <v>25</v>
      </c>
      <c r="B21" s="433">
        <v>1824</v>
      </c>
      <c r="C21" s="49" t="s">
        <v>693</v>
      </c>
      <c r="D21" s="711"/>
      <c r="E21" s="586"/>
      <c r="F21" s="160"/>
      <c r="G21" s="588"/>
      <c r="H21" s="759"/>
      <c r="I21" s="760"/>
      <c r="J21" s="760"/>
      <c r="K21" s="760"/>
      <c r="L21" s="760"/>
      <c r="M21" s="760"/>
      <c r="N21" s="760"/>
      <c r="O21" s="761"/>
      <c r="P21" s="421"/>
      <c r="Q21" s="688">
        <v>834</v>
      </c>
      <c r="R21" s="688"/>
      <c r="S21" s="245" t="s">
        <v>578</v>
      </c>
      <c r="T21" s="245"/>
      <c r="U21" s="691" t="s">
        <v>718</v>
      </c>
      <c r="V21" s="692"/>
      <c r="W21" s="692"/>
      <c r="X21" s="692"/>
      <c r="Y21" s="692"/>
      <c r="Z21" s="692"/>
      <c r="AA21" s="692"/>
      <c r="AB21" s="692"/>
      <c r="AC21" s="692"/>
      <c r="AD21" s="692"/>
      <c r="AE21" s="692"/>
      <c r="AF21" s="692"/>
      <c r="AG21" s="692"/>
      <c r="AH21" s="692"/>
      <c r="AI21" s="653" t="s">
        <v>248</v>
      </c>
      <c r="AJ21" s="828">
        <f>$AJ$7</f>
        <v>0.97</v>
      </c>
      <c r="AK21" s="828"/>
      <c r="AL21" s="519"/>
      <c r="AM21" s="422"/>
      <c r="AN21" s="422"/>
      <c r="AO21" s="38"/>
      <c r="AP21" s="12">
        <f>ROUND(Q21*AJ21,0)</f>
        <v>809</v>
      </c>
      <c r="AQ21" s="6"/>
    </row>
    <row r="22" spans="1:43" ht="17.25" customHeight="1" x14ac:dyDescent="0.15">
      <c r="A22" s="436">
        <v>25</v>
      </c>
      <c r="B22" s="433">
        <v>3111</v>
      </c>
      <c r="C22" s="35" t="s">
        <v>744</v>
      </c>
      <c r="D22" s="538"/>
      <c r="E22" s="677" t="s">
        <v>711</v>
      </c>
      <c r="F22" s="678"/>
      <c r="G22" s="679"/>
      <c r="H22" s="677" t="s">
        <v>140</v>
      </c>
      <c r="I22" s="678"/>
      <c r="J22" s="678"/>
      <c r="K22" s="678"/>
      <c r="L22" s="678"/>
      <c r="M22" s="678"/>
      <c r="N22" s="678"/>
      <c r="O22" s="679"/>
      <c r="P22" s="453" t="s">
        <v>129</v>
      </c>
      <c r="Q22" s="439"/>
      <c r="R22" s="439"/>
      <c r="S22" s="37"/>
      <c r="T22" s="634"/>
      <c r="U22" s="623"/>
      <c r="V22" s="621"/>
      <c r="W22" s="621"/>
      <c r="X22" s="621"/>
      <c r="Y22" s="621"/>
      <c r="Z22" s="445"/>
      <c r="AA22" s="443"/>
      <c r="AB22" s="443"/>
      <c r="AC22" s="422"/>
      <c r="AD22" s="445"/>
      <c r="AE22" s="422"/>
      <c r="AF22" s="422"/>
      <c r="AG22" s="422"/>
      <c r="AH22" s="422"/>
      <c r="AI22" s="422"/>
      <c r="AJ22" s="422"/>
      <c r="AK22" s="422"/>
      <c r="AL22" s="519"/>
      <c r="AM22" s="422"/>
      <c r="AN22" s="422"/>
      <c r="AO22" s="38"/>
      <c r="AP22" s="12">
        <f>ROUND(Q23,0)</f>
        <v>583</v>
      </c>
      <c r="AQ22" s="402"/>
    </row>
    <row r="23" spans="1:43" ht="17.25" customHeight="1" x14ac:dyDescent="0.15">
      <c r="A23" s="436">
        <v>25</v>
      </c>
      <c r="B23" s="433">
        <v>3113</v>
      </c>
      <c r="C23" s="35" t="s">
        <v>745</v>
      </c>
      <c r="D23" s="538"/>
      <c r="E23" s="680"/>
      <c r="F23" s="681"/>
      <c r="G23" s="682"/>
      <c r="H23" s="680"/>
      <c r="I23" s="681"/>
      <c r="J23" s="681"/>
      <c r="K23" s="681"/>
      <c r="L23" s="681"/>
      <c r="M23" s="681"/>
      <c r="N23" s="681"/>
      <c r="O23" s="682"/>
      <c r="P23" s="39"/>
      <c r="Q23" s="829">
        <v>583</v>
      </c>
      <c r="R23" s="829"/>
      <c r="S23" s="426" t="s">
        <v>578</v>
      </c>
      <c r="T23" s="432"/>
      <c r="U23" s="691" t="s">
        <v>718</v>
      </c>
      <c r="V23" s="692"/>
      <c r="W23" s="692"/>
      <c r="X23" s="692"/>
      <c r="Y23" s="692"/>
      <c r="Z23" s="692"/>
      <c r="AA23" s="692"/>
      <c r="AB23" s="692"/>
      <c r="AC23" s="692"/>
      <c r="AD23" s="692"/>
      <c r="AE23" s="692"/>
      <c r="AF23" s="692"/>
      <c r="AG23" s="692"/>
      <c r="AH23" s="692"/>
      <c r="AI23" s="653" t="s">
        <v>248</v>
      </c>
      <c r="AJ23" s="828">
        <f>$AJ$7</f>
        <v>0.97</v>
      </c>
      <c r="AK23" s="828"/>
      <c r="AL23" s="519"/>
      <c r="AM23" s="422"/>
      <c r="AN23" s="422"/>
      <c r="AO23" s="38"/>
      <c r="AP23" s="12">
        <f>ROUND(Q23*AJ23,0)</f>
        <v>566</v>
      </c>
      <c r="AQ23" s="6"/>
    </row>
    <row r="24" spans="1:43" ht="17.25" customHeight="1" x14ac:dyDescent="0.15">
      <c r="A24" s="436">
        <v>25</v>
      </c>
      <c r="B24" s="433">
        <v>3115</v>
      </c>
      <c r="C24" s="49" t="s">
        <v>746</v>
      </c>
      <c r="D24" s="538"/>
      <c r="E24" s="680"/>
      <c r="F24" s="681"/>
      <c r="G24" s="682"/>
      <c r="H24" s="680"/>
      <c r="I24" s="681"/>
      <c r="J24" s="681"/>
      <c r="K24" s="681"/>
      <c r="L24" s="681"/>
      <c r="M24" s="681"/>
      <c r="N24" s="681"/>
      <c r="O24" s="682"/>
      <c r="P24" s="246" t="s">
        <v>130</v>
      </c>
      <c r="Q24" s="174"/>
      <c r="R24" s="174"/>
      <c r="S24" s="14"/>
      <c r="T24" s="14"/>
      <c r="U24" s="623"/>
      <c r="V24" s="621"/>
      <c r="W24" s="621"/>
      <c r="X24" s="621"/>
      <c r="Y24" s="621"/>
      <c r="Z24" s="445"/>
      <c r="AA24" s="443"/>
      <c r="AB24" s="443"/>
      <c r="AC24" s="422"/>
      <c r="AD24" s="445"/>
      <c r="AE24" s="422"/>
      <c r="AF24" s="422"/>
      <c r="AG24" s="422"/>
      <c r="AH24" s="41"/>
      <c r="AI24" s="422"/>
      <c r="AJ24" s="621"/>
      <c r="AK24" s="422"/>
      <c r="AL24" s="519"/>
      <c r="AM24" s="422"/>
      <c r="AN24" s="422"/>
      <c r="AO24" s="38"/>
      <c r="AP24" s="12">
        <f>ROUND(Q25,0)</f>
        <v>730</v>
      </c>
      <c r="AQ24" s="6"/>
    </row>
    <row r="25" spans="1:43" ht="17.25" customHeight="1" x14ac:dyDescent="0.15">
      <c r="A25" s="436">
        <v>25</v>
      </c>
      <c r="B25" s="433">
        <v>3117</v>
      </c>
      <c r="C25" s="49" t="s">
        <v>747</v>
      </c>
      <c r="D25" s="538"/>
      <c r="E25" s="680"/>
      <c r="F25" s="681"/>
      <c r="G25" s="682"/>
      <c r="H25" s="759"/>
      <c r="I25" s="760"/>
      <c r="J25" s="760"/>
      <c r="K25" s="760"/>
      <c r="L25" s="760"/>
      <c r="M25" s="760"/>
      <c r="N25" s="760"/>
      <c r="O25" s="761"/>
      <c r="P25" s="421"/>
      <c r="Q25" s="688">
        <v>730</v>
      </c>
      <c r="R25" s="688"/>
      <c r="S25" s="245" t="s">
        <v>578</v>
      </c>
      <c r="T25" s="245"/>
      <c r="U25" s="691" t="s">
        <v>718</v>
      </c>
      <c r="V25" s="692"/>
      <c r="W25" s="692"/>
      <c r="X25" s="692"/>
      <c r="Y25" s="692"/>
      <c r="Z25" s="692"/>
      <c r="AA25" s="692"/>
      <c r="AB25" s="692"/>
      <c r="AC25" s="692"/>
      <c r="AD25" s="692"/>
      <c r="AE25" s="692"/>
      <c r="AF25" s="692"/>
      <c r="AG25" s="692"/>
      <c r="AH25" s="692"/>
      <c r="AI25" s="653" t="s">
        <v>248</v>
      </c>
      <c r="AJ25" s="828">
        <f>$AJ$7</f>
        <v>0.97</v>
      </c>
      <c r="AK25" s="828"/>
      <c r="AL25" s="519"/>
      <c r="AM25" s="422"/>
      <c r="AN25" s="422"/>
      <c r="AO25" s="38"/>
      <c r="AP25" s="12">
        <f>ROUND(Q25*AJ25,0)</f>
        <v>708</v>
      </c>
      <c r="AQ25" s="6"/>
    </row>
    <row r="26" spans="1:43" ht="17.25" customHeight="1" x14ac:dyDescent="0.15">
      <c r="A26" s="436">
        <v>25</v>
      </c>
      <c r="B26" s="433">
        <v>3121</v>
      </c>
      <c r="C26" s="35" t="s">
        <v>748</v>
      </c>
      <c r="D26" s="538"/>
      <c r="E26" s="680" t="s">
        <v>710</v>
      </c>
      <c r="F26" s="784"/>
      <c r="G26" s="785"/>
      <c r="H26" s="677" t="s">
        <v>1783</v>
      </c>
      <c r="I26" s="678"/>
      <c r="J26" s="678"/>
      <c r="K26" s="678"/>
      <c r="L26" s="678"/>
      <c r="M26" s="678"/>
      <c r="N26" s="678"/>
      <c r="O26" s="679"/>
      <c r="P26" s="453" t="s">
        <v>129</v>
      </c>
      <c r="Q26" s="439"/>
      <c r="R26" s="439"/>
      <c r="S26" s="37"/>
      <c r="T26" s="634"/>
      <c r="U26" s="623"/>
      <c r="V26" s="621"/>
      <c r="W26" s="621"/>
      <c r="X26" s="621"/>
      <c r="Y26" s="621"/>
      <c r="Z26" s="445"/>
      <c r="AA26" s="443"/>
      <c r="AB26" s="443"/>
      <c r="AC26" s="422"/>
      <c r="AD26" s="445"/>
      <c r="AE26" s="422"/>
      <c r="AF26" s="422"/>
      <c r="AG26" s="422"/>
      <c r="AH26" s="422"/>
      <c r="AI26" s="422"/>
      <c r="AJ26" s="422"/>
      <c r="AK26" s="422"/>
      <c r="AL26" s="519"/>
      <c r="AM26" s="422"/>
      <c r="AN26" s="422"/>
      <c r="AO26" s="38"/>
      <c r="AP26" s="12">
        <f>ROUND(Q27,0)</f>
        <v>622</v>
      </c>
      <c r="AQ26" s="402"/>
    </row>
    <row r="27" spans="1:43" ht="17.25" customHeight="1" x14ac:dyDescent="0.15">
      <c r="A27" s="436">
        <v>25</v>
      </c>
      <c r="B27" s="433">
        <v>3123</v>
      </c>
      <c r="C27" s="35" t="s">
        <v>749</v>
      </c>
      <c r="D27" s="538"/>
      <c r="E27" s="796"/>
      <c r="F27" s="784"/>
      <c r="G27" s="785"/>
      <c r="H27" s="680"/>
      <c r="I27" s="681"/>
      <c r="J27" s="681"/>
      <c r="K27" s="681"/>
      <c r="L27" s="681"/>
      <c r="M27" s="681"/>
      <c r="N27" s="681"/>
      <c r="O27" s="682"/>
      <c r="P27" s="39"/>
      <c r="Q27" s="829">
        <v>622</v>
      </c>
      <c r="R27" s="829"/>
      <c r="S27" s="426" t="s">
        <v>578</v>
      </c>
      <c r="T27" s="432"/>
      <c r="U27" s="691" t="s">
        <v>718</v>
      </c>
      <c r="V27" s="692"/>
      <c r="W27" s="692"/>
      <c r="X27" s="692"/>
      <c r="Y27" s="692"/>
      <c r="Z27" s="692"/>
      <c r="AA27" s="692"/>
      <c r="AB27" s="692"/>
      <c r="AC27" s="692"/>
      <c r="AD27" s="692"/>
      <c r="AE27" s="692"/>
      <c r="AF27" s="692"/>
      <c r="AG27" s="692"/>
      <c r="AH27" s="692"/>
      <c r="AI27" s="653" t="s">
        <v>248</v>
      </c>
      <c r="AJ27" s="828">
        <f>$AJ$7</f>
        <v>0.97</v>
      </c>
      <c r="AK27" s="828"/>
      <c r="AL27" s="519"/>
      <c r="AM27" s="422"/>
      <c r="AN27" s="422"/>
      <c r="AO27" s="38"/>
      <c r="AP27" s="12">
        <f>ROUND(Q27*AJ27,0)</f>
        <v>603</v>
      </c>
      <c r="AQ27" s="6"/>
    </row>
    <row r="28" spans="1:43" ht="17.25" customHeight="1" x14ac:dyDescent="0.15">
      <c r="A28" s="436">
        <v>25</v>
      </c>
      <c r="B28" s="433">
        <v>3125</v>
      </c>
      <c r="C28" s="49" t="s">
        <v>750</v>
      </c>
      <c r="D28" s="538"/>
      <c r="E28" s="796"/>
      <c r="F28" s="784"/>
      <c r="G28" s="785"/>
      <c r="H28" s="680"/>
      <c r="I28" s="681"/>
      <c r="J28" s="681"/>
      <c r="K28" s="681"/>
      <c r="L28" s="681"/>
      <c r="M28" s="681"/>
      <c r="N28" s="681"/>
      <c r="O28" s="682"/>
      <c r="P28" s="246" t="s">
        <v>130</v>
      </c>
      <c r="Q28" s="174"/>
      <c r="R28" s="174"/>
      <c r="S28" s="14"/>
      <c r="T28" s="14"/>
      <c r="U28" s="623"/>
      <c r="V28" s="621"/>
      <c r="W28" s="621"/>
      <c r="X28" s="621"/>
      <c r="Y28" s="621"/>
      <c r="Z28" s="445"/>
      <c r="AA28" s="443"/>
      <c r="AB28" s="443"/>
      <c r="AC28" s="422"/>
      <c r="AD28" s="445"/>
      <c r="AE28" s="422"/>
      <c r="AF28" s="422"/>
      <c r="AG28" s="422"/>
      <c r="AH28" s="41"/>
      <c r="AI28" s="422"/>
      <c r="AJ28" s="621"/>
      <c r="AK28" s="422"/>
      <c r="AL28" s="519"/>
      <c r="AM28" s="422"/>
      <c r="AN28" s="422"/>
      <c r="AO28" s="38"/>
      <c r="AP28" s="12">
        <f>ROUND(Q29,0)</f>
        <v>785</v>
      </c>
      <c r="AQ28" s="6"/>
    </row>
    <row r="29" spans="1:43" ht="17.25" customHeight="1" x14ac:dyDescent="0.15">
      <c r="A29" s="436">
        <v>25</v>
      </c>
      <c r="B29" s="433">
        <v>3127</v>
      </c>
      <c r="C29" s="49" t="s">
        <v>751</v>
      </c>
      <c r="D29" s="538"/>
      <c r="E29" s="510"/>
      <c r="F29" s="511"/>
      <c r="G29" s="513"/>
      <c r="H29" s="759"/>
      <c r="I29" s="760"/>
      <c r="J29" s="760"/>
      <c r="K29" s="760"/>
      <c r="L29" s="760"/>
      <c r="M29" s="760"/>
      <c r="N29" s="760"/>
      <c r="O29" s="761"/>
      <c r="P29" s="421"/>
      <c r="Q29" s="688">
        <v>785</v>
      </c>
      <c r="R29" s="688"/>
      <c r="S29" s="245" t="s">
        <v>578</v>
      </c>
      <c r="T29" s="245"/>
      <c r="U29" s="691" t="s">
        <v>718</v>
      </c>
      <c r="V29" s="692"/>
      <c r="W29" s="692"/>
      <c r="X29" s="692"/>
      <c r="Y29" s="692"/>
      <c r="Z29" s="692"/>
      <c r="AA29" s="692"/>
      <c r="AB29" s="692"/>
      <c r="AC29" s="692"/>
      <c r="AD29" s="692"/>
      <c r="AE29" s="692"/>
      <c r="AF29" s="692"/>
      <c r="AG29" s="692"/>
      <c r="AH29" s="692"/>
      <c r="AI29" s="653" t="s">
        <v>248</v>
      </c>
      <c r="AJ29" s="828">
        <f>$AJ$7</f>
        <v>0.97</v>
      </c>
      <c r="AK29" s="828"/>
      <c r="AL29" s="519"/>
      <c r="AM29" s="422"/>
      <c r="AN29" s="422"/>
      <c r="AO29" s="38"/>
      <c r="AP29" s="12">
        <f>ROUND(Q29*AJ29,0)</f>
        <v>761</v>
      </c>
      <c r="AQ29" s="6"/>
    </row>
    <row r="30" spans="1:43" ht="17.25" customHeight="1" x14ac:dyDescent="0.15">
      <c r="A30" s="436">
        <v>25</v>
      </c>
      <c r="B30" s="433">
        <v>3131</v>
      </c>
      <c r="C30" s="35" t="s">
        <v>752</v>
      </c>
      <c r="D30" s="538"/>
      <c r="E30" s="677" t="s">
        <v>712</v>
      </c>
      <c r="F30" s="782"/>
      <c r="G30" s="783"/>
      <c r="H30" s="677" t="s">
        <v>141</v>
      </c>
      <c r="I30" s="678"/>
      <c r="J30" s="678"/>
      <c r="K30" s="678"/>
      <c r="L30" s="678"/>
      <c r="M30" s="678"/>
      <c r="N30" s="678"/>
      <c r="O30" s="679"/>
      <c r="P30" s="453" t="s">
        <v>129</v>
      </c>
      <c r="Q30" s="439"/>
      <c r="R30" s="439"/>
      <c r="S30" s="37"/>
      <c r="T30" s="634"/>
      <c r="U30" s="623"/>
      <c r="V30" s="621"/>
      <c r="W30" s="621"/>
      <c r="X30" s="621"/>
      <c r="Y30" s="621"/>
      <c r="Z30" s="445"/>
      <c r="AA30" s="443"/>
      <c r="AB30" s="443"/>
      <c r="AC30" s="422"/>
      <c r="AD30" s="445"/>
      <c r="AE30" s="422"/>
      <c r="AF30" s="422"/>
      <c r="AG30" s="422"/>
      <c r="AH30" s="422"/>
      <c r="AI30" s="422"/>
      <c r="AJ30" s="422"/>
      <c r="AK30" s="422"/>
      <c r="AL30" s="519"/>
      <c r="AM30" s="422"/>
      <c r="AN30" s="422"/>
      <c r="AO30" s="38"/>
      <c r="AP30" s="12">
        <f>ROUND(Q31,0)</f>
        <v>583</v>
      </c>
      <c r="AQ30" s="402"/>
    </row>
    <row r="31" spans="1:43" ht="17.25" customHeight="1" x14ac:dyDescent="0.15">
      <c r="A31" s="436">
        <v>25</v>
      </c>
      <c r="B31" s="433">
        <v>3133</v>
      </c>
      <c r="C31" s="35" t="s">
        <v>753</v>
      </c>
      <c r="D31" s="538"/>
      <c r="E31" s="796"/>
      <c r="F31" s="784"/>
      <c r="G31" s="785"/>
      <c r="H31" s="680"/>
      <c r="I31" s="681"/>
      <c r="J31" s="681"/>
      <c r="K31" s="681"/>
      <c r="L31" s="681"/>
      <c r="M31" s="681"/>
      <c r="N31" s="681"/>
      <c r="O31" s="682"/>
      <c r="P31" s="39"/>
      <c r="Q31" s="829">
        <v>583</v>
      </c>
      <c r="R31" s="829"/>
      <c r="S31" s="426" t="s">
        <v>578</v>
      </c>
      <c r="T31" s="432"/>
      <c r="U31" s="691" t="s">
        <v>718</v>
      </c>
      <c r="V31" s="692"/>
      <c r="W31" s="692"/>
      <c r="X31" s="692"/>
      <c r="Y31" s="692"/>
      <c r="Z31" s="692"/>
      <c r="AA31" s="692"/>
      <c r="AB31" s="692"/>
      <c r="AC31" s="692"/>
      <c r="AD31" s="692"/>
      <c r="AE31" s="692"/>
      <c r="AF31" s="692"/>
      <c r="AG31" s="692"/>
      <c r="AH31" s="692"/>
      <c r="AI31" s="653" t="s">
        <v>248</v>
      </c>
      <c r="AJ31" s="828">
        <f>$AJ$7</f>
        <v>0.97</v>
      </c>
      <c r="AK31" s="828"/>
      <c r="AL31" s="519"/>
      <c r="AM31" s="422"/>
      <c r="AN31" s="422"/>
      <c r="AO31" s="38"/>
      <c r="AP31" s="12">
        <f>ROUND(Q31*AJ31,0)</f>
        <v>566</v>
      </c>
      <c r="AQ31" s="6"/>
    </row>
    <row r="32" spans="1:43" ht="17.25" customHeight="1" x14ac:dyDescent="0.15">
      <c r="A32" s="436">
        <v>25</v>
      </c>
      <c r="B32" s="433">
        <v>3135</v>
      </c>
      <c r="C32" s="49" t="s">
        <v>754</v>
      </c>
      <c r="D32" s="538"/>
      <c r="E32" s="796"/>
      <c r="F32" s="784"/>
      <c r="G32" s="785"/>
      <c r="H32" s="680"/>
      <c r="I32" s="681"/>
      <c r="J32" s="681"/>
      <c r="K32" s="681"/>
      <c r="L32" s="681"/>
      <c r="M32" s="681"/>
      <c r="N32" s="681"/>
      <c r="O32" s="682"/>
      <c r="P32" s="246" t="s">
        <v>130</v>
      </c>
      <c r="Q32" s="174"/>
      <c r="R32" s="174"/>
      <c r="S32" s="14"/>
      <c r="T32" s="14"/>
      <c r="U32" s="623"/>
      <c r="V32" s="621"/>
      <c r="W32" s="621"/>
      <c r="X32" s="621"/>
      <c r="Y32" s="621"/>
      <c r="Z32" s="445"/>
      <c r="AA32" s="443"/>
      <c r="AB32" s="443"/>
      <c r="AC32" s="422"/>
      <c r="AD32" s="445"/>
      <c r="AE32" s="422"/>
      <c r="AF32" s="422"/>
      <c r="AG32" s="422"/>
      <c r="AH32" s="41"/>
      <c r="AI32" s="422"/>
      <c r="AJ32" s="621"/>
      <c r="AK32" s="422"/>
      <c r="AL32" s="519"/>
      <c r="AM32" s="422"/>
      <c r="AN32" s="422"/>
      <c r="AO32" s="38"/>
      <c r="AP32" s="12">
        <f>ROUND(Q33,0)</f>
        <v>730</v>
      </c>
      <c r="AQ32" s="6"/>
    </row>
    <row r="33" spans="1:43" ht="17.25" customHeight="1" x14ac:dyDescent="0.15">
      <c r="A33" s="436">
        <v>25</v>
      </c>
      <c r="B33" s="433">
        <v>3137</v>
      </c>
      <c r="C33" s="49" t="s">
        <v>755</v>
      </c>
      <c r="D33" s="538"/>
      <c r="E33" s="796"/>
      <c r="F33" s="784"/>
      <c r="G33" s="785"/>
      <c r="H33" s="759"/>
      <c r="I33" s="760"/>
      <c r="J33" s="760"/>
      <c r="K33" s="760"/>
      <c r="L33" s="760"/>
      <c r="M33" s="760"/>
      <c r="N33" s="760"/>
      <c r="O33" s="761"/>
      <c r="P33" s="421"/>
      <c r="Q33" s="688">
        <v>730</v>
      </c>
      <c r="R33" s="688"/>
      <c r="S33" s="245" t="s">
        <v>578</v>
      </c>
      <c r="T33" s="245"/>
      <c r="U33" s="691" t="s">
        <v>718</v>
      </c>
      <c r="V33" s="692"/>
      <c r="W33" s="692"/>
      <c r="X33" s="692"/>
      <c r="Y33" s="692"/>
      <c r="Z33" s="692"/>
      <c r="AA33" s="692"/>
      <c r="AB33" s="692"/>
      <c r="AC33" s="692"/>
      <c r="AD33" s="692"/>
      <c r="AE33" s="692"/>
      <c r="AF33" s="692"/>
      <c r="AG33" s="692"/>
      <c r="AH33" s="692"/>
      <c r="AI33" s="653" t="s">
        <v>248</v>
      </c>
      <c r="AJ33" s="828">
        <f>$AJ$7</f>
        <v>0.97</v>
      </c>
      <c r="AK33" s="828"/>
      <c r="AL33" s="519"/>
      <c r="AM33" s="422"/>
      <c r="AN33" s="422"/>
      <c r="AO33" s="38"/>
      <c r="AP33" s="12">
        <f>ROUND(Q33*AJ33,0)</f>
        <v>708</v>
      </c>
      <c r="AQ33" s="6"/>
    </row>
    <row r="34" spans="1:43" ht="17.25" customHeight="1" x14ac:dyDescent="0.15">
      <c r="A34" s="436">
        <v>25</v>
      </c>
      <c r="B34" s="433">
        <v>3141</v>
      </c>
      <c r="C34" s="35" t="s">
        <v>756</v>
      </c>
      <c r="D34" s="535"/>
      <c r="E34" s="680" t="s">
        <v>719</v>
      </c>
      <c r="F34" s="784"/>
      <c r="G34" s="785"/>
      <c r="H34" s="677" t="s">
        <v>1783</v>
      </c>
      <c r="I34" s="678"/>
      <c r="J34" s="678"/>
      <c r="K34" s="678"/>
      <c r="L34" s="678"/>
      <c r="M34" s="678"/>
      <c r="N34" s="678"/>
      <c r="O34" s="679"/>
      <c r="P34" s="453" t="s">
        <v>129</v>
      </c>
      <c r="Q34" s="439"/>
      <c r="R34" s="439"/>
      <c r="S34" s="37"/>
      <c r="T34" s="634"/>
      <c r="U34" s="623"/>
      <c r="V34" s="621"/>
      <c r="W34" s="621"/>
      <c r="X34" s="621"/>
      <c r="Y34" s="621"/>
      <c r="Z34" s="445"/>
      <c r="AA34" s="443"/>
      <c r="AB34" s="443"/>
      <c r="AC34" s="422"/>
      <c r="AD34" s="445"/>
      <c r="AE34" s="422"/>
      <c r="AF34" s="422"/>
      <c r="AG34" s="422"/>
      <c r="AH34" s="422"/>
      <c r="AI34" s="422"/>
      <c r="AJ34" s="422"/>
      <c r="AK34" s="422"/>
      <c r="AL34" s="519"/>
      <c r="AM34" s="422"/>
      <c r="AN34" s="422"/>
      <c r="AO34" s="38"/>
      <c r="AP34" s="12">
        <f>ROUND(Q35,0)</f>
        <v>622</v>
      </c>
      <c r="AQ34" s="402"/>
    </row>
    <row r="35" spans="1:43" ht="17.25" customHeight="1" x14ac:dyDescent="0.15">
      <c r="A35" s="436">
        <v>25</v>
      </c>
      <c r="B35" s="433">
        <v>3143</v>
      </c>
      <c r="C35" s="35" t="s">
        <v>757</v>
      </c>
      <c r="D35" s="535"/>
      <c r="E35" s="796"/>
      <c r="F35" s="784"/>
      <c r="G35" s="785"/>
      <c r="H35" s="680"/>
      <c r="I35" s="681"/>
      <c r="J35" s="681"/>
      <c r="K35" s="681"/>
      <c r="L35" s="681"/>
      <c r="M35" s="681"/>
      <c r="N35" s="681"/>
      <c r="O35" s="682"/>
      <c r="P35" s="39"/>
      <c r="Q35" s="829">
        <v>622</v>
      </c>
      <c r="R35" s="829"/>
      <c r="S35" s="426" t="s">
        <v>578</v>
      </c>
      <c r="T35" s="432"/>
      <c r="U35" s="691" t="s">
        <v>718</v>
      </c>
      <c r="V35" s="692"/>
      <c r="W35" s="692"/>
      <c r="X35" s="692"/>
      <c r="Y35" s="692"/>
      <c r="Z35" s="692"/>
      <c r="AA35" s="692"/>
      <c r="AB35" s="692"/>
      <c r="AC35" s="692"/>
      <c r="AD35" s="692"/>
      <c r="AE35" s="692"/>
      <c r="AF35" s="692"/>
      <c r="AG35" s="692"/>
      <c r="AH35" s="692"/>
      <c r="AI35" s="653" t="s">
        <v>248</v>
      </c>
      <c r="AJ35" s="828">
        <f>$AJ$7</f>
        <v>0.97</v>
      </c>
      <c r="AK35" s="828"/>
      <c r="AL35" s="519"/>
      <c r="AM35" s="422"/>
      <c r="AN35" s="422"/>
      <c r="AO35" s="38"/>
      <c r="AP35" s="12">
        <f>ROUND(Q35*AJ35,0)</f>
        <v>603</v>
      </c>
      <c r="AQ35" s="6"/>
    </row>
    <row r="36" spans="1:43" ht="17.25" customHeight="1" x14ac:dyDescent="0.15">
      <c r="A36" s="436">
        <v>25</v>
      </c>
      <c r="B36" s="433">
        <v>3145</v>
      </c>
      <c r="C36" s="49" t="s">
        <v>758</v>
      </c>
      <c r="D36" s="535"/>
      <c r="E36" s="796"/>
      <c r="F36" s="784"/>
      <c r="G36" s="785"/>
      <c r="H36" s="680"/>
      <c r="I36" s="681"/>
      <c r="J36" s="681"/>
      <c r="K36" s="681"/>
      <c r="L36" s="681"/>
      <c r="M36" s="681"/>
      <c r="N36" s="681"/>
      <c r="O36" s="682"/>
      <c r="P36" s="246" t="s">
        <v>130</v>
      </c>
      <c r="Q36" s="174"/>
      <c r="R36" s="174"/>
      <c r="S36" s="14"/>
      <c r="T36" s="14"/>
      <c r="U36" s="623"/>
      <c r="V36" s="621"/>
      <c r="W36" s="621"/>
      <c r="X36" s="621"/>
      <c r="Y36" s="621"/>
      <c r="Z36" s="445"/>
      <c r="AA36" s="443"/>
      <c r="AB36" s="443"/>
      <c r="AC36" s="422"/>
      <c r="AD36" s="445"/>
      <c r="AE36" s="422"/>
      <c r="AF36" s="422"/>
      <c r="AG36" s="422"/>
      <c r="AH36" s="41"/>
      <c r="AI36" s="422"/>
      <c r="AJ36" s="621"/>
      <c r="AK36" s="422"/>
      <c r="AL36" s="519"/>
      <c r="AM36" s="422"/>
      <c r="AN36" s="422"/>
      <c r="AO36" s="38"/>
      <c r="AP36" s="12">
        <f>ROUND(Q37,0)</f>
        <v>785</v>
      </c>
      <c r="AQ36" s="6"/>
    </row>
    <row r="37" spans="1:43" ht="17.25" customHeight="1" x14ac:dyDescent="0.15">
      <c r="A37" s="436">
        <v>25</v>
      </c>
      <c r="B37" s="433">
        <v>3147</v>
      </c>
      <c r="C37" s="49" t="s">
        <v>759</v>
      </c>
      <c r="D37" s="535"/>
      <c r="E37" s="510"/>
      <c r="F37" s="511"/>
      <c r="G37" s="513"/>
      <c r="H37" s="759"/>
      <c r="I37" s="760"/>
      <c r="J37" s="760"/>
      <c r="K37" s="760"/>
      <c r="L37" s="760"/>
      <c r="M37" s="760"/>
      <c r="N37" s="760"/>
      <c r="O37" s="761"/>
      <c r="P37" s="421"/>
      <c r="Q37" s="688">
        <v>785</v>
      </c>
      <c r="R37" s="688"/>
      <c r="S37" s="245" t="s">
        <v>578</v>
      </c>
      <c r="T37" s="245"/>
      <c r="U37" s="691" t="s">
        <v>718</v>
      </c>
      <c r="V37" s="692"/>
      <c r="W37" s="692"/>
      <c r="X37" s="692"/>
      <c r="Y37" s="692"/>
      <c r="Z37" s="692"/>
      <c r="AA37" s="692"/>
      <c r="AB37" s="692"/>
      <c r="AC37" s="692"/>
      <c r="AD37" s="692"/>
      <c r="AE37" s="692"/>
      <c r="AF37" s="692"/>
      <c r="AG37" s="692"/>
      <c r="AH37" s="692"/>
      <c r="AI37" s="653" t="s">
        <v>248</v>
      </c>
      <c r="AJ37" s="828">
        <f>$AJ$7</f>
        <v>0.97</v>
      </c>
      <c r="AK37" s="828"/>
      <c r="AL37" s="519"/>
      <c r="AM37" s="422"/>
      <c r="AN37" s="422"/>
      <c r="AO37" s="38"/>
      <c r="AP37" s="12">
        <f>ROUND(Q37*AJ37,0)</f>
        <v>761</v>
      </c>
      <c r="AQ37" s="6"/>
    </row>
    <row r="38" spans="1:43" ht="17.25" customHeight="1" x14ac:dyDescent="0.15">
      <c r="A38" s="436">
        <v>25</v>
      </c>
      <c r="B38" s="433">
        <v>3151</v>
      </c>
      <c r="C38" s="35" t="s">
        <v>1307</v>
      </c>
      <c r="D38" s="538"/>
      <c r="E38" s="677" t="s">
        <v>1301</v>
      </c>
      <c r="F38" s="782"/>
      <c r="G38" s="783"/>
      <c r="H38" s="677" t="s">
        <v>1302</v>
      </c>
      <c r="I38" s="678"/>
      <c r="J38" s="678"/>
      <c r="K38" s="678"/>
      <c r="L38" s="678"/>
      <c r="M38" s="678"/>
      <c r="N38" s="678"/>
      <c r="O38" s="679"/>
      <c r="P38" s="453" t="s">
        <v>129</v>
      </c>
      <c r="Q38" s="439"/>
      <c r="R38" s="439"/>
      <c r="S38" s="37"/>
      <c r="T38" s="634"/>
      <c r="U38" s="623"/>
      <c r="V38" s="621"/>
      <c r="W38" s="621"/>
      <c r="X38" s="621"/>
      <c r="Y38" s="621"/>
      <c r="Z38" s="445"/>
      <c r="AA38" s="443"/>
      <c r="AB38" s="443"/>
      <c r="AC38" s="422"/>
      <c r="AD38" s="445"/>
      <c r="AE38" s="422"/>
      <c r="AF38" s="422"/>
      <c r="AG38" s="422"/>
      <c r="AH38" s="422"/>
      <c r="AI38" s="422"/>
      <c r="AJ38" s="422"/>
      <c r="AK38" s="422"/>
      <c r="AL38" s="519"/>
      <c r="AM38" s="422"/>
      <c r="AN38" s="422"/>
      <c r="AO38" s="38"/>
      <c r="AP38" s="12">
        <f>ROUND(Q39,0)</f>
        <v>566</v>
      </c>
      <c r="AQ38" s="402"/>
    </row>
    <row r="39" spans="1:43" ht="17.25" customHeight="1" x14ac:dyDescent="0.15">
      <c r="A39" s="436">
        <v>25</v>
      </c>
      <c r="B39" s="433">
        <v>3152</v>
      </c>
      <c r="C39" s="35" t="s">
        <v>1308</v>
      </c>
      <c r="D39" s="538"/>
      <c r="E39" s="796"/>
      <c r="F39" s="784"/>
      <c r="G39" s="785"/>
      <c r="H39" s="680"/>
      <c r="I39" s="681"/>
      <c r="J39" s="681"/>
      <c r="K39" s="681"/>
      <c r="L39" s="681"/>
      <c r="M39" s="681"/>
      <c r="N39" s="681"/>
      <c r="O39" s="682"/>
      <c r="P39" s="39"/>
      <c r="Q39" s="829">
        <v>566</v>
      </c>
      <c r="R39" s="829"/>
      <c r="S39" s="426" t="s">
        <v>578</v>
      </c>
      <c r="T39" s="432"/>
      <c r="U39" s="691" t="s">
        <v>718</v>
      </c>
      <c r="V39" s="692"/>
      <c r="W39" s="692"/>
      <c r="X39" s="692"/>
      <c r="Y39" s="692"/>
      <c r="Z39" s="692"/>
      <c r="AA39" s="692"/>
      <c r="AB39" s="692"/>
      <c r="AC39" s="692"/>
      <c r="AD39" s="692"/>
      <c r="AE39" s="692"/>
      <c r="AF39" s="692"/>
      <c r="AG39" s="692"/>
      <c r="AH39" s="692"/>
      <c r="AI39" s="653" t="s">
        <v>248</v>
      </c>
      <c r="AJ39" s="828">
        <f>$AJ$7</f>
        <v>0.97</v>
      </c>
      <c r="AK39" s="828"/>
      <c r="AL39" s="519"/>
      <c r="AM39" s="422"/>
      <c r="AN39" s="422"/>
      <c r="AO39" s="38"/>
      <c r="AP39" s="12">
        <f>ROUND(Q39*AJ39,0)</f>
        <v>549</v>
      </c>
      <c r="AQ39" s="6"/>
    </row>
    <row r="40" spans="1:43" ht="17.25" customHeight="1" x14ac:dyDescent="0.15">
      <c r="A40" s="436">
        <v>25</v>
      </c>
      <c r="B40" s="433">
        <v>3153</v>
      </c>
      <c r="C40" s="49" t="s">
        <v>1309</v>
      </c>
      <c r="D40" s="538"/>
      <c r="E40" s="796"/>
      <c r="F40" s="784"/>
      <c r="G40" s="785"/>
      <c r="H40" s="680"/>
      <c r="I40" s="681"/>
      <c r="J40" s="681"/>
      <c r="K40" s="681"/>
      <c r="L40" s="681"/>
      <c r="M40" s="681"/>
      <c r="N40" s="681"/>
      <c r="O40" s="682"/>
      <c r="P40" s="246" t="s">
        <v>130</v>
      </c>
      <c r="Q40" s="174"/>
      <c r="R40" s="174"/>
      <c r="S40" s="14"/>
      <c r="T40" s="14"/>
      <c r="U40" s="623"/>
      <c r="V40" s="621"/>
      <c r="W40" s="621"/>
      <c r="X40" s="621"/>
      <c r="Y40" s="621"/>
      <c r="Z40" s="445"/>
      <c r="AA40" s="443"/>
      <c r="AB40" s="443"/>
      <c r="AC40" s="422"/>
      <c r="AD40" s="445"/>
      <c r="AE40" s="422"/>
      <c r="AF40" s="422"/>
      <c r="AG40" s="422"/>
      <c r="AH40" s="41"/>
      <c r="AI40" s="422"/>
      <c r="AJ40" s="621"/>
      <c r="AK40" s="422"/>
      <c r="AL40" s="519"/>
      <c r="AM40" s="422"/>
      <c r="AN40" s="422"/>
      <c r="AO40" s="38"/>
      <c r="AP40" s="12">
        <f>ROUND(Q41,0)</f>
        <v>711</v>
      </c>
      <c r="AQ40" s="6"/>
    </row>
    <row r="41" spans="1:43" ht="17.25" customHeight="1" x14ac:dyDescent="0.15">
      <c r="A41" s="436">
        <v>25</v>
      </c>
      <c r="B41" s="433">
        <v>3154</v>
      </c>
      <c r="C41" s="49" t="s">
        <v>1310</v>
      </c>
      <c r="D41" s="538"/>
      <c r="E41" s="796"/>
      <c r="F41" s="784"/>
      <c r="G41" s="785"/>
      <c r="H41" s="759"/>
      <c r="I41" s="760"/>
      <c r="J41" s="760"/>
      <c r="K41" s="760"/>
      <c r="L41" s="760"/>
      <c r="M41" s="760"/>
      <c r="N41" s="760"/>
      <c r="O41" s="761"/>
      <c r="P41" s="421"/>
      <c r="Q41" s="688">
        <v>711</v>
      </c>
      <c r="R41" s="688"/>
      <c r="S41" s="245" t="s">
        <v>578</v>
      </c>
      <c r="T41" s="245"/>
      <c r="U41" s="691" t="s">
        <v>718</v>
      </c>
      <c r="V41" s="692"/>
      <c r="W41" s="692"/>
      <c r="X41" s="692"/>
      <c r="Y41" s="692"/>
      <c r="Z41" s="692"/>
      <c r="AA41" s="692"/>
      <c r="AB41" s="692"/>
      <c r="AC41" s="692"/>
      <c r="AD41" s="692"/>
      <c r="AE41" s="692"/>
      <c r="AF41" s="692"/>
      <c r="AG41" s="692"/>
      <c r="AH41" s="692"/>
      <c r="AI41" s="653" t="s">
        <v>248</v>
      </c>
      <c r="AJ41" s="828">
        <f>$AJ$7</f>
        <v>0.97</v>
      </c>
      <c r="AK41" s="828"/>
      <c r="AL41" s="519"/>
      <c r="AM41" s="422"/>
      <c r="AN41" s="422"/>
      <c r="AO41" s="38"/>
      <c r="AP41" s="12">
        <f>ROUND(Q41*AJ41,0)</f>
        <v>690</v>
      </c>
      <c r="AQ41" s="6"/>
    </row>
    <row r="42" spans="1:43" ht="17.25" customHeight="1" x14ac:dyDescent="0.15">
      <c r="A42" s="436">
        <v>25</v>
      </c>
      <c r="B42" s="433">
        <v>3155</v>
      </c>
      <c r="C42" s="35" t="s">
        <v>1311</v>
      </c>
      <c r="D42" s="538"/>
      <c r="E42" s="680" t="s">
        <v>1460</v>
      </c>
      <c r="F42" s="784"/>
      <c r="G42" s="785"/>
      <c r="H42" s="677" t="s">
        <v>1333</v>
      </c>
      <c r="I42" s="678"/>
      <c r="J42" s="678"/>
      <c r="K42" s="678"/>
      <c r="L42" s="678"/>
      <c r="M42" s="678"/>
      <c r="N42" s="678"/>
      <c r="O42" s="679"/>
      <c r="P42" s="453" t="s">
        <v>129</v>
      </c>
      <c r="Q42" s="439"/>
      <c r="R42" s="439"/>
      <c r="S42" s="37"/>
      <c r="T42" s="634"/>
      <c r="U42" s="623"/>
      <c r="V42" s="621"/>
      <c r="W42" s="621"/>
      <c r="X42" s="621"/>
      <c r="Y42" s="621"/>
      <c r="Z42" s="445"/>
      <c r="AA42" s="443"/>
      <c r="AB42" s="443"/>
      <c r="AC42" s="422"/>
      <c r="AD42" s="445"/>
      <c r="AE42" s="422"/>
      <c r="AF42" s="422"/>
      <c r="AG42" s="422"/>
      <c r="AH42" s="422"/>
      <c r="AI42" s="422"/>
      <c r="AJ42" s="422"/>
      <c r="AK42" s="422"/>
      <c r="AL42" s="519"/>
      <c r="AM42" s="422"/>
      <c r="AN42" s="422"/>
      <c r="AO42" s="38"/>
      <c r="AP42" s="12">
        <f>ROUND(Q43,0)</f>
        <v>601</v>
      </c>
      <c r="AQ42" s="402"/>
    </row>
    <row r="43" spans="1:43" ht="17.25" customHeight="1" x14ac:dyDescent="0.15">
      <c r="A43" s="436">
        <v>25</v>
      </c>
      <c r="B43" s="433">
        <v>3156</v>
      </c>
      <c r="C43" s="35" t="s">
        <v>1312</v>
      </c>
      <c r="D43" s="538"/>
      <c r="E43" s="796"/>
      <c r="F43" s="784"/>
      <c r="G43" s="785"/>
      <c r="H43" s="680"/>
      <c r="I43" s="681"/>
      <c r="J43" s="681"/>
      <c r="K43" s="681"/>
      <c r="L43" s="681"/>
      <c r="M43" s="681"/>
      <c r="N43" s="681"/>
      <c r="O43" s="682"/>
      <c r="P43" s="39"/>
      <c r="Q43" s="829">
        <v>601</v>
      </c>
      <c r="R43" s="829"/>
      <c r="S43" s="426" t="s">
        <v>578</v>
      </c>
      <c r="T43" s="432"/>
      <c r="U43" s="691" t="s">
        <v>718</v>
      </c>
      <c r="V43" s="692"/>
      <c r="W43" s="692"/>
      <c r="X43" s="692"/>
      <c r="Y43" s="692"/>
      <c r="Z43" s="692"/>
      <c r="AA43" s="692"/>
      <c r="AB43" s="692"/>
      <c r="AC43" s="692"/>
      <c r="AD43" s="692"/>
      <c r="AE43" s="692"/>
      <c r="AF43" s="692"/>
      <c r="AG43" s="692"/>
      <c r="AH43" s="692"/>
      <c r="AI43" s="653" t="s">
        <v>248</v>
      </c>
      <c r="AJ43" s="828">
        <f>$AJ$7</f>
        <v>0.97</v>
      </c>
      <c r="AK43" s="828"/>
      <c r="AL43" s="519"/>
      <c r="AM43" s="422"/>
      <c r="AN43" s="422"/>
      <c r="AO43" s="38"/>
      <c r="AP43" s="12">
        <f>ROUND(Q43*AJ43,0)</f>
        <v>583</v>
      </c>
      <c r="AQ43" s="6"/>
    </row>
    <row r="44" spans="1:43" ht="17.25" customHeight="1" x14ac:dyDescent="0.15">
      <c r="A44" s="436">
        <v>25</v>
      </c>
      <c r="B44" s="433">
        <v>3157</v>
      </c>
      <c r="C44" s="49" t="s">
        <v>1313</v>
      </c>
      <c r="D44" s="538"/>
      <c r="E44" s="796"/>
      <c r="F44" s="784"/>
      <c r="G44" s="785"/>
      <c r="H44" s="680"/>
      <c r="I44" s="681"/>
      <c r="J44" s="681"/>
      <c r="K44" s="681"/>
      <c r="L44" s="681"/>
      <c r="M44" s="681"/>
      <c r="N44" s="681"/>
      <c r="O44" s="682"/>
      <c r="P44" s="246" t="s">
        <v>130</v>
      </c>
      <c r="Q44" s="174"/>
      <c r="R44" s="174"/>
      <c r="S44" s="14"/>
      <c r="T44" s="14"/>
      <c r="U44" s="623"/>
      <c r="V44" s="621"/>
      <c r="W44" s="621"/>
      <c r="X44" s="621"/>
      <c r="Y44" s="621"/>
      <c r="Z44" s="445"/>
      <c r="AA44" s="443"/>
      <c r="AB44" s="443"/>
      <c r="AC44" s="422"/>
      <c r="AD44" s="445"/>
      <c r="AE44" s="422"/>
      <c r="AF44" s="422"/>
      <c r="AG44" s="422"/>
      <c r="AH44" s="41"/>
      <c r="AI44" s="422"/>
      <c r="AJ44" s="621"/>
      <c r="AK44" s="422"/>
      <c r="AL44" s="519"/>
      <c r="AM44" s="422"/>
      <c r="AN44" s="422"/>
      <c r="AO44" s="38"/>
      <c r="AP44" s="12">
        <f>ROUND(Q45,0)</f>
        <v>758</v>
      </c>
      <c r="AQ44" s="6"/>
    </row>
    <row r="45" spans="1:43" ht="17.25" customHeight="1" x14ac:dyDescent="0.15">
      <c r="A45" s="436">
        <v>25</v>
      </c>
      <c r="B45" s="433">
        <v>3158</v>
      </c>
      <c r="C45" s="49" t="s">
        <v>1314</v>
      </c>
      <c r="D45" s="585"/>
      <c r="E45" s="803"/>
      <c r="F45" s="804"/>
      <c r="G45" s="805"/>
      <c r="H45" s="759"/>
      <c r="I45" s="760"/>
      <c r="J45" s="760"/>
      <c r="K45" s="760"/>
      <c r="L45" s="760"/>
      <c r="M45" s="760"/>
      <c r="N45" s="760"/>
      <c r="O45" s="761"/>
      <c r="P45" s="39"/>
      <c r="Q45" s="829">
        <v>758</v>
      </c>
      <c r="R45" s="829"/>
      <c r="S45" s="426" t="s">
        <v>578</v>
      </c>
      <c r="T45" s="426"/>
      <c r="U45" s="691" t="s">
        <v>718</v>
      </c>
      <c r="V45" s="692"/>
      <c r="W45" s="692"/>
      <c r="X45" s="692"/>
      <c r="Y45" s="692"/>
      <c r="Z45" s="692"/>
      <c r="AA45" s="692"/>
      <c r="AB45" s="692"/>
      <c r="AC45" s="692"/>
      <c r="AD45" s="692"/>
      <c r="AE45" s="692"/>
      <c r="AF45" s="692"/>
      <c r="AG45" s="692"/>
      <c r="AH45" s="692"/>
      <c r="AI45" s="653" t="s">
        <v>248</v>
      </c>
      <c r="AJ45" s="828">
        <f>$AJ$7</f>
        <v>0.97</v>
      </c>
      <c r="AK45" s="828"/>
      <c r="AL45" s="519"/>
      <c r="AM45" s="422"/>
      <c r="AN45" s="422"/>
      <c r="AO45" s="38"/>
      <c r="AP45" s="12">
        <f>ROUND(Q45*AJ45,0)</f>
        <v>735</v>
      </c>
      <c r="AQ45" s="11"/>
    </row>
    <row r="46" spans="1:43" ht="17.25" customHeight="1" x14ac:dyDescent="0.15">
      <c r="A46" s="436">
        <v>25</v>
      </c>
      <c r="B46" s="433">
        <v>1411</v>
      </c>
      <c r="C46" s="35" t="s">
        <v>694</v>
      </c>
      <c r="D46" s="710" t="s">
        <v>720</v>
      </c>
      <c r="E46" s="779" t="s">
        <v>335</v>
      </c>
      <c r="F46" s="780"/>
      <c r="G46" s="781"/>
      <c r="H46" s="779" t="s">
        <v>1784</v>
      </c>
      <c r="I46" s="780"/>
      <c r="J46" s="780"/>
      <c r="K46" s="780"/>
      <c r="L46" s="780"/>
      <c r="M46" s="780"/>
      <c r="N46" s="780"/>
      <c r="O46" s="781"/>
      <c r="P46" s="453" t="s">
        <v>129</v>
      </c>
      <c r="Q46" s="439"/>
      <c r="R46" s="439"/>
      <c r="S46" s="37"/>
      <c r="T46" s="634"/>
      <c r="U46" s="623"/>
      <c r="V46" s="621"/>
      <c r="W46" s="621"/>
      <c r="X46" s="621"/>
      <c r="Y46" s="621"/>
      <c r="Z46" s="445"/>
      <c r="AA46" s="443"/>
      <c r="AB46" s="443"/>
      <c r="AC46" s="422"/>
      <c r="AD46" s="445"/>
      <c r="AE46" s="422"/>
      <c r="AF46" s="422"/>
      <c r="AG46" s="422"/>
      <c r="AH46" s="422"/>
      <c r="AI46" s="422"/>
      <c r="AJ46" s="422"/>
      <c r="AK46" s="422"/>
      <c r="AL46" s="519"/>
      <c r="AM46" s="422"/>
      <c r="AN46" s="422"/>
      <c r="AO46" s="38"/>
      <c r="AP46" s="12">
        <f>ROUND(Q47,0)</f>
        <v>624</v>
      </c>
      <c r="AQ46" s="7" t="s">
        <v>717</v>
      </c>
    </row>
    <row r="47" spans="1:43" ht="17.25" customHeight="1" x14ac:dyDescent="0.15">
      <c r="A47" s="436">
        <v>25</v>
      </c>
      <c r="B47" s="433">
        <v>1413</v>
      </c>
      <c r="C47" s="35" t="s">
        <v>695</v>
      </c>
      <c r="D47" s="711"/>
      <c r="E47" s="779"/>
      <c r="F47" s="780"/>
      <c r="G47" s="781"/>
      <c r="H47" s="779"/>
      <c r="I47" s="780"/>
      <c r="J47" s="780"/>
      <c r="K47" s="780"/>
      <c r="L47" s="780"/>
      <c r="M47" s="780"/>
      <c r="N47" s="780"/>
      <c r="O47" s="781"/>
      <c r="P47" s="39"/>
      <c r="Q47" s="829">
        <v>624</v>
      </c>
      <c r="R47" s="829"/>
      <c r="S47" s="426" t="s">
        <v>578</v>
      </c>
      <c r="T47" s="432"/>
      <c r="U47" s="691" t="s">
        <v>718</v>
      </c>
      <c r="V47" s="692"/>
      <c r="W47" s="692"/>
      <c r="X47" s="692"/>
      <c r="Y47" s="692"/>
      <c r="Z47" s="692"/>
      <c r="AA47" s="692"/>
      <c r="AB47" s="692"/>
      <c r="AC47" s="692"/>
      <c r="AD47" s="692"/>
      <c r="AE47" s="692"/>
      <c r="AF47" s="692"/>
      <c r="AG47" s="692"/>
      <c r="AH47" s="692"/>
      <c r="AI47" s="653" t="s">
        <v>248</v>
      </c>
      <c r="AJ47" s="828">
        <f>$AJ$7</f>
        <v>0.97</v>
      </c>
      <c r="AK47" s="828"/>
      <c r="AL47" s="519"/>
      <c r="AM47" s="422"/>
      <c r="AN47" s="422"/>
      <c r="AO47" s="38"/>
      <c r="AP47" s="12">
        <f>ROUND(Q47*AJ47,0)</f>
        <v>605</v>
      </c>
      <c r="AQ47" s="6"/>
    </row>
    <row r="48" spans="1:43" ht="17.25" customHeight="1" x14ac:dyDescent="0.15">
      <c r="A48" s="403">
        <v>25</v>
      </c>
      <c r="B48" s="433">
        <v>1421</v>
      </c>
      <c r="C48" s="49" t="s">
        <v>696</v>
      </c>
      <c r="D48" s="711"/>
      <c r="E48" s="779"/>
      <c r="F48" s="780"/>
      <c r="G48" s="781"/>
      <c r="H48" s="779"/>
      <c r="I48" s="780"/>
      <c r="J48" s="780"/>
      <c r="K48" s="780"/>
      <c r="L48" s="780"/>
      <c r="M48" s="780"/>
      <c r="N48" s="780"/>
      <c r="O48" s="781"/>
      <c r="P48" s="246" t="s">
        <v>130</v>
      </c>
      <c r="Q48" s="174"/>
      <c r="R48" s="174"/>
      <c r="S48" s="14"/>
      <c r="T48" s="14"/>
      <c r="U48" s="623"/>
      <c r="V48" s="621"/>
      <c r="W48" s="621"/>
      <c r="X48" s="621"/>
      <c r="Y48" s="621"/>
      <c r="Z48" s="445"/>
      <c r="AA48" s="443"/>
      <c r="AB48" s="443"/>
      <c r="AC48" s="422"/>
      <c r="AD48" s="445"/>
      <c r="AE48" s="422"/>
      <c r="AF48" s="422"/>
      <c r="AG48" s="422"/>
      <c r="AH48" s="41"/>
      <c r="AI48" s="422"/>
      <c r="AJ48" s="621"/>
      <c r="AK48" s="422"/>
      <c r="AL48" s="519"/>
      <c r="AM48" s="422"/>
      <c r="AN48" s="422"/>
      <c r="AO48" s="38"/>
      <c r="AP48" s="12">
        <f>ROUND(Q49,0)</f>
        <v>789</v>
      </c>
      <c r="AQ48" s="6"/>
    </row>
    <row r="49" spans="1:43" ht="17.25" customHeight="1" x14ac:dyDescent="0.15">
      <c r="A49" s="436">
        <v>25</v>
      </c>
      <c r="B49" s="433">
        <v>1423</v>
      </c>
      <c r="C49" s="49" t="s">
        <v>697</v>
      </c>
      <c r="D49" s="711"/>
      <c r="E49" s="779"/>
      <c r="F49" s="780"/>
      <c r="G49" s="781"/>
      <c r="H49" s="779"/>
      <c r="I49" s="780"/>
      <c r="J49" s="780"/>
      <c r="K49" s="780"/>
      <c r="L49" s="780"/>
      <c r="M49" s="780"/>
      <c r="N49" s="780"/>
      <c r="O49" s="781"/>
      <c r="P49" s="421"/>
      <c r="Q49" s="688">
        <v>789</v>
      </c>
      <c r="R49" s="688"/>
      <c r="S49" s="245" t="s">
        <v>578</v>
      </c>
      <c r="T49" s="245"/>
      <c r="U49" s="691" t="s">
        <v>718</v>
      </c>
      <c r="V49" s="692"/>
      <c r="W49" s="692"/>
      <c r="X49" s="692"/>
      <c r="Y49" s="692"/>
      <c r="Z49" s="692"/>
      <c r="AA49" s="692"/>
      <c r="AB49" s="692"/>
      <c r="AC49" s="692"/>
      <c r="AD49" s="692"/>
      <c r="AE49" s="692"/>
      <c r="AF49" s="692"/>
      <c r="AG49" s="692"/>
      <c r="AH49" s="692"/>
      <c r="AI49" s="653" t="s">
        <v>248</v>
      </c>
      <c r="AJ49" s="828">
        <f>$AJ$7</f>
        <v>0.97</v>
      </c>
      <c r="AK49" s="828"/>
      <c r="AL49" s="519"/>
      <c r="AM49" s="422"/>
      <c r="AN49" s="422"/>
      <c r="AO49" s="38"/>
      <c r="AP49" s="12">
        <f>ROUND(Q49*AJ49,0)</f>
        <v>765</v>
      </c>
      <c r="AQ49" s="6"/>
    </row>
    <row r="50" spans="1:43" ht="17.25" customHeight="1" x14ac:dyDescent="0.15">
      <c r="A50" s="62">
        <v>25</v>
      </c>
      <c r="B50" s="433">
        <v>1831</v>
      </c>
      <c r="C50" s="83" t="s">
        <v>698</v>
      </c>
      <c r="D50" s="711"/>
      <c r="E50" s="677"/>
      <c r="F50" s="678"/>
      <c r="G50" s="679"/>
      <c r="H50" s="677" t="s">
        <v>336</v>
      </c>
      <c r="I50" s="678"/>
      <c r="J50" s="678"/>
      <c r="K50" s="678"/>
      <c r="L50" s="678"/>
      <c r="M50" s="678"/>
      <c r="N50" s="678"/>
      <c r="O50" s="679"/>
      <c r="P50" s="453" t="s">
        <v>129</v>
      </c>
      <c r="Q50" s="439"/>
      <c r="R50" s="439"/>
      <c r="S50" s="37"/>
      <c r="T50" s="634"/>
      <c r="U50" s="623"/>
      <c r="V50" s="621"/>
      <c r="W50" s="621"/>
      <c r="X50" s="621"/>
      <c r="Y50" s="621"/>
      <c r="Z50" s="445"/>
      <c r="AA50" s="443"/>
      <c r="AB50" s="443"/>
      <c r="AC50" s="422"/>
      <c r="AD50" s="445"/>
      <c r="AE50" s="422"/>
      <c r="AF50" s="422"/>
      <c r="AG50" s="422"/>
      <c r="AH50" s="422"/>
      <c r="AI50" s="422"/>
      <c r="AJ50" s="422"/>
      <c r="AK50" s="422"/>
      <c r="AL50" s="519"/>
      <c r="AM50" s="422"/>
      <c r="AN50" s="422"/>
      <c r="AO50" s="38"/>
      <c r="AP50" s="355">
        <f>ROUND(Q51,0)</f>
        <v>680</v>
      </c>
      <c r="AQ50" s="402"/>
    </row>
    <row r="51" spans="1:43" ht="17.25" customHeight="1" x14ac:dyDescent="0.15">
      <c r="A51" s="436">
        <v>25</v>
      </c>
      <c r="B51" s="433">
        <v>1832</v>
      </c>
      <c r="C51" s="35" t="s">
        <v>699</v>
      </c>
      <c r="D51" s="711"/>
      <c r="E51" s="535"/>
      <c r="F51" s="536"/>
      <c r="G51" s="587"/>
      <c r="H51" s="680"/>
      <c r="I51" s="681"/>
      <c r="J51" s="681"/>
      <c r="K51" s="681"/>
      <c r="L51" s="681"/>
      <c r="M51" s="681"/>
      <c r="N51" s="681"/>
      <c r="O51" s="682"/>
      <c r="P51" s="39"/>
      <c r="Q51" s="829">
        <v>680</v>
      </c>
      <c r="R51" s="829"/>
      <c r="S51" s="426" t="s">
        <v>578</v>
      </c>
      <c r="T51" s="432"/>
      <c r="U51" s="691" t="s">
        <v>718</v>
      </c>
      <c r="V51" s="692"/>
      <c r="W51" s="692"/>
      <c r="X51" s="692"/>
      <c r="Y51" s="692"/>
      <c r="Z51" s="692"/>
      <c r="AA51" s="692"/>
      <c r="AB51" s="692"/>
      <c r="AC51" s="692"/>
      <c r="AD51" s="692"/>
      <c r="AE51" s="692"/>
      <c r="AF51" s="692"/>
      <c r="AG51" s="692"/>
      <c r="AH51" s="692"/>
      <c r="AI51" s="653" t="s">
        <v>248</v>
      </c>
      <c r="AJ51" s="828">
        <f>$AJ$7</f>
        <v>0.97</v>
      </c>
      <c r="AK51" s="828"/>
      <c r="AL51" s="519"/>
      <c r="AM51" s="422"/>
      <c r="AN51" s="422"/>
      <c r="AO51" s="38"/>
      <c r="AP51" s="12">
        <f>ROUND(Q51*AJ51,0)</f>
        <v>660</v>
      </c>
      <c r="AQ51" s="6"/>
    </row>
    <row r="52" spans="1:43" ht="17.25" customHeight="1" x14ac:dyDescent="0.15">
      <c r="A52" s="403">
        <v>25</v>
      </c>
      <c r="B52" s="433">
        <v>1833</v>
      </c>
      <c r="C52" s="49" t="s">
        <v>700</v>
      </c>
      <c r="D52" s="711"/>
      <c r="E52" s="535"/>
      <c r="F52" s="536"/>
      <c r="G52" s="587"/>
      <c r="H52" s="680"/>
      <c r="I52" s="681"/>
      <c r="J52" s="681"/>
      <c r="K52" s="681"/>
      <c r="L52" s="681"/>
      <c r="M52" s="681"/>
      <c r="N52" s="681"/>
      <c r="O52" s="682"/>
      <c r="P52" s="246" t="s">
        <v>130</v>
      </c>
      <c r="Q52" s="174"/>
      <c r="R52" s="174"/>
      <c r="S52" s="14"/>
      <c r="T52" s="14"/>
      <c r="U52" s="623"/>
      <c r="V52" s="621"/>
      <c r="W52" s="621"/>
      <c r="X52" s="621"/>
      <c r="Y52" s="621"/>
      <c r="Z52" s="445"/>
      <c r="AA52" s="443"/>
      <c r="AB52" s="443"/>
      <c r="AC52" s="422"/>
      <c r="AD52" s="445"/>
      <c r="AE52" s="422"/>
      <c r="AF52" s="422"/>
      <c r="AG52" s="422"/>
      <c r="AH52" s="41"/>
      <c r="AI52" s="422"/>
      <c r="AJ52" s="621"/>
      <c r="AK52" s="422"/>
      <c r="AL52" s="519"/>
      <c r="AM52" s="422"/>
      <c r="AN52" s="422"/>
      <c r="AO52" s="38"/>
      <c r="AP52" s="12">
        <f>ROUND(Q53,0)</f>
        <v>846</v>
      </c>
      <c r="AQ52" s="6"/>
    </row>
    <row r="53" spans="1:43" ht="17.25" customHeight="1" x14ac:dyDescent="0.15">
      <c r="A53" s="436">
        <v>25</v>
      </c>
      <c r="B53" s="433">
        <v>1834</v>
      </c>
      <c r="C53" s="49" t="s">
        <v>701</v>
      </c>
      <c r="D53" s="711"/>
      <c r="E53" s="535"/>
      <c r="F53" s="536"/>
      <c r="G53" s="587"/>
      <c r="H53" s="759"/>
      <c r="I53" s="760"/>
      <c r="J53" s="760"/>
      <c r="K53" s="760"/>
      <c r="L53" s="760"/>
      <c r="M53" s="760"/>
      <c r="N53" s="760"/>
      <c r="O53" s="761"/>
      <c r="P53" s="421"/>
      <c r="Q53" s="688">
        <v>846</v>
      </c>
      <c r="R53" s="688"/>
      <c r="S53" s="245" t="s">
        <v>578</v>
      </c>
      <c r="T53" s="245"/>
      <c r="U53" s="691" t="s">
        <v>718</v>
      </c>
      <c r="V53" s="692"/>
      <c r="W53" s="692"/>
      <c r="X53" s="692"/>
      <c r="Y53" s="692"/>
      <c r="Z53" s="692"/>
      <c r="AA53" s="692"/>
      <c r="AB53" s="692"/>
      <c r="AC53" s="692"/>
      <c r="AD53" s="692"/>
      <c r="AE53" s="692"/>
      <c r="AF53" s="692"/>
      <c r="AG53" s="692"/>
      <c r="AH53" s="692"/>
      <c r="AI53" s="653" t="s">
        <v>248</v>
      </c>
      <c r="AJ53" s="828">
        <f>$AJ$7</f>
        <v>0.97</v>
      </c>
      <c r="AK53" s="828"/>
      <c r="AL53" s="519"/>
      <c r="AM53" s="422"/>
      <c r="AN53" s="422"/>
      <c r="AO53" s="38"/>
      <c r="AP53" s="12">
        <f>ROUND(Q53*AJ53,0)</f>
        <v>821</v>
      </c>
      <c r="AQ53" s="6"/>
    </row>
    <row r="54" spans="1:43" ht="17.25" customHeight="1" x14ac:dyDescent="0.15">
      <c r="A54" s="436">
        <v>25</v>
      </c>
      <c r="B54" s="433">
        <v>1511</v>
      </c>
      <c r="C54" s="35" t="s">
        <v>2594</v>
      </c>
      <c r="D54" s="711"/>
      <c r="E54" s="510"/>
      <c r="F54" s="511"/>
      <c r="G54" s="513"/>
      <c r="H54" s="677" t="s">
        <v>2212</v>
      </c>
      <c r="I54" s="678"/>
      <c r="J54" s="678"/>
      <c r="K54" s="678"/>
      <c r="L54" s="678"/>
      <c r="M54" s="678"/>
      <c r="N54" s="678"/>
      <c r="O54" s="679"/>
      <c r="P54" s="453" t="s">
        <v>129</v>
      </c>
      <c r="Q54" s="439"/>
      <c r="R54" s="439"/>
      <c r="S54" s="37"/>
      <c r="T54" s="634"/>
      <c r="U54" s="623"/>
      <c r="V54" s="621"/>
      <c r="W54" s="621"/>
      <c r="X54" s="621"/>
      <c r="Y54" s="621"/>
      <c r="Z54" s="445"/>
      <c r="AA54" s="443"/>
      <c r="AB54" s="443"/>
      <c r="AC54" s="422"/>
      <c r="AD54" s="445"/>
      <c r="AE54" s="422"/>
      <c r="AF54" s="422"/>
      <c r="AG54" s="422"/>
      <c r="AH54" s="422"/>
      <c r="AI54" s="422"/>
      <c r="AJ54" s="422"/>
      <c r="AK54" s="422"/>
      <c r="AL54" s="519"/>
      <c r="AM54" s="422"/>
      <c r="AN54" s="422"/>
      <c r="AO54" s="38"/>
      <c r="AP54" s="12">
        <f>ROUND(Q55,0)</f>
        <v>624</v>
      </c>
      <c r="AQ54" s="402"/>
    </row>
    <row r="55" spans="1:43" ht="17.25" customHeight="1" x14ac:dyDescent="0.15">
      <c r="A55" s="436">
        <v>25</v>
      </c>
      <c r="B55" s="433">
        <v>1513</v>
      </c>
      <c r="C55" s="35" t="s">
        <v>2595</v>
      </c>
      <c r="D55" s="711"/>
      <c r="E55" s="510"/>
      <c r="F55" s="511"/>
      <c r="G55" s="513"/>
      <c r="H55" s="680"/>
      <c r="I55" s="681"/>
      <c r="J55" s="681"/>
      <c r="K55" s="681"/>
      <c r="L55" s="681"/>
      <c r="M55" s="681"/>
      <c r="N55" s="681"/>
      <c r="O55" s="682"/>
      <c r="P55" s="39"/>
      <c r="Q55" s="829">
        <v>624</v>
      </c>
      <c r="R55" s="829"/>
      <c r="S55" s="426" t="s">
        <v>578</v>
      </c>
      <c r="T55" s="432"/>
      <c r="U55" s="691" t="s">
        <v>718</v>
      </c>
      <c r="V55" s="692"/>
      <c r="W55" s="692"/>
      <c r="X55" s="692"/>
      <c r="Y55" s="692"/>
      <c r="Z55" s="692"/>
      <c r="AA55" s="692"/>
      <c r="AB55" s="692"/>
      <c r="AC55" s="692"/>
      <c r="AD55" s="692"/>
      <c r="AE55" s="692"/>
      <c r="AF55" s="692"/>
      <c r="AG55" s="692"/>
      <c r="AH55" s="692"/>
      <c r="AI55" s="653" t="s">
        <v>248</v>
      </c>
      <c r="AJ55" s="828">
        <f>$AJ$7</f>
        <v>0.97</v>
      </c>
      <c r="AK55" s="828"/>
      <c r="AL55" s="519"/>
      <c r="AM55" s="422"/>
      <c r="AN55" s="422"/>
      <c r="AO55" s="38"/>
      <c r="AP55" s="12">
        <f>ROUND(Q55*AJ55,0)</f>
        <v>605</v>
      </c>
      <c r="AQ55" s="6"/>
    </row>
    <row r="56" spans="1:43" ht="17.25" customHeight="1" x14ac:dyDescent="0.15">
      <c r="A56" s="436">
        <v>25</v>
      </c>
      <c r="B56" s="433">
        <v>1521</v>
      </c>
      <c r="C56" s="49" t="s">
        <v>2596</v>
      </c>
      <c r="D56" s="711"/>
      <c r="E56" s="510"/>
      <c r="F56" s="511"/>
      <c r="G56" s="513"/>
      <c r="H56" s="680"/>
      <c r="I56" s="681"/>
      <c r="J56" s="681"/>
      <c r="K56" s="681"/>
      <c r="L56" s="681"/>
      <c r="M56" s="681"/>
      <c r="N56" s="681"/>
      <c r="O56" s="682"/>
      <c r="P56" s="246" t="s">
        <v>130</v>
      </c>
      <c r="Q56" s="174"/>
      <c r="R56" s="174"/>
      <c r="S56" s="14"/>
      <c r="T56" s="14"/>
      <c r="U56" s="623"/>
      <c r="V56" s="621"/>
      <c r="W56" s="621"/>
      <c r="X56" s="621"/>
      <c r="Y56" s="621"/>
      <c r="Z56" s="445"/>
      <c r="AA56" s="443"/>
      <c r="AB56" s="443"/>
      <c r="AC56" s="422"/>
      <c r="AD56" s="445"/>
      <c r="AE56" s="422"/>
      <c r="AF56" s="422"/>
      <c r="AG56" s="422"/>
      <c r="AH56" s="41"/>
      <c r="AI56" s="422"/>
      <c r="AJ56" s="621"/>
      <c r="AK56" s="422"/>
      <c r="AL56" s="519"/>
      <c r="AM56" s="422"/>
      <c r="AN56" s="422"/>
      <c r="AO56" s="38"/>
      <c r="AP56" s="12">
        <f>ROUND(Q57,0)</f>
        <v>789</v>
      </c>
      <c r="AQ56" s="6"/>
    </row>
    <row r="57" spans="1:43" ht="17.25" customHeight="1" x14ac:dyDescent="0.15">
      <c r="A57" s="436">
        <v>25</v>
      </c>
      <c r="B57" s="433">
        <v>1523</v>
      </c>
      <c r="C57" s="49" t="s">
        <v>2597</v>
      </c>
      <c r="D57" s="711"/>
      <c r="E57" s="510"/>
      <c r="F57" s="511"/>
      <c r="G57" s="513"/>
      <c r="H57" s="759"/>
      <c r="I57" s="760"/>
      <c r="J57" s="760"/>
      <c r="K57" s="760"/>
      <c r="L57" s="760"/>
      <c r="M57" s="760"/>
      <c r="N57" s="760"/>
      <c r="O57" s="761"/>
      <c r="P57" s="421"/>
      <c r="Q57" s="688">
        <v>789</v>
      </c>
      <c r="R57" s="688"/>
      <c r="S57" s="245" t="s">
        <v>578</v>
      </c>
      <c r="T57" s="245"/>
      <c r="U57" s="691" t="s">
        <v>718</v>
      </c>
      <c r="V57" s="692"/>
      <c r="W57" s="692"/>
      <c r="X57" s="692"/>
      <c r="Y57" s="692"/>
      <c r="Z57" s="692"/>
      <c r="AA57" s="692"/>
      <c r="AB57" s="692"/>
      <c r="AC57" s="692"/>
      <c r="AD57" s="692"/>
      <c r="AE57" s="692"/>
      <c r="AF57" s="692"/>
      <c r="AG57" s="692"/>
      <c r="AH57" s="692"/>
      <c r="AI57" s="653" t="s">
        <v>248</v>
      </c>
      <c r="AJ57" s="828">
        <f>$AJ$7</f>
        <v>0.97</v>
      </c>
      <c r="AK57" s="828"/>
      <c r="AL57" s="519"/>
      <c r="AM57" s="422"/>
      <c r="AN57" s="422"/>
      <c r="AO57" s="38"/>
      <c r="AP57" s="12">
        <f>ROUND(Q57*AJ57,0)</f>
        <v>765</v>
      </c>
      <c r="AQ57" s="6"/>
    </row>
    <row r="58" spans="1:43" ht="17.25" customHeight="1" x14ac:dyDescent="0.15">
      <c r="A58" s="436">
        <v>25</v>
      </c>
      <c r="B58" s="433">
        <v>1841</v>
      </c>
      <c r="C58" s="35" t="s">
        <v>2598</v>
      </c>
      <c r="D58" s="711"/>
      <c r="E58" s="510"/>
      <c r="F58" s="511"/>
      <c r="G58" s="513"/>
      <c r="H58" s="677" t="s">
        <v>2213</v>
      </c>
      <c r="I58" s="678"/>
      <c r="J58" s="678"/>
      <c r="K58" s="678"/>
      <c r="L58" s="678"/>
      <c r="M58" s="678"/>
      <c r="N58" s="678"/>
      <c r="O58" s="679"/>
      <c r="P58" s="453" t="s">
        <v>129</v>
      </c>
      <c r="Q58" s="439"/>
      <c r="R58" s="439"/>
      <c r="S58" s="37"/>
      <c r="T58" s="634"/>
      <c r="U58" s="623"/>
      <c r="V58" s="621"/>
      <c r="W58" s="621"/>
      <c r="X58" s="621"/>
      <c r="Y58" s="621"/>
      <c r="Z58" s="445"/>
      <c r="AA58" s="443"/>
      <c r="AB58" s="443"/>
      <c r="AC58" s="422"/>
      <c r="AD58" s="445"/>
      <c r="AE58" s="422"/>
      <c r="AF58" s="422"/>
      <c r="AG58" s="422"/>
      <c r="AH58" s="422"/>
      <c r="AI58" s="422"/>
      <c r="AJ58" s="422"/>
      <c r="AK58" s="422"/>
      <c r="AL58" s="519"/>
      <c r="AM58" s="422"/>
      <c r="AN58" s="422"/>
      <c r="AO58" s="38"/>
      <c r="AP58" s="12">
        <f>ROUND(Q59,0)</f>
        <v>680</v>
      </c>
      <c r="AQ58" s="402"/>
    </row>
    <row r="59" spans="1:43" ht="17.25" customHeight="1" x14ac:dyDescent="0.15">
      <c r="A59" s="436">
        <v>25</v>
      </c>
      <c r="B59" s="433">
        <v>1842</v>
      </c>
      <c r="C59" s="35" t="s">
        <v>2599</v>
      </c>
      <c r="D59" s="711"/>
      <c r="E59" s="535"/>
      <c r="F59" s="536"/>
      <c r="G59" s="587"/>
      <c r="H59" s="680"/>
      <c r="I59" s="681"/>
      <c r="J59" s="681"/>
      <c r="K59" s="681"/>
      <c r="L59" s="681"/>
      <c r="M59" s="681"/>
      <c r="N59" s="681"/>
      <c r="O59" s="682"/>
      <c r="P59" s="39"/>
      <c r="Q59" s="829">
        <v>680</v>
      </c>
      <c r="R59" s="829"/>
      <c r="S59" s="426" t="s">
        <v>578</v>
      </c>
      <c r="T59" s="432"/>
      <c r="U59" s="691" t="s">
        <v>718</v>
      </c>
      <c r="V59" s="692"/>
      <c r="W59" s="692"/>
      <c r="X59" s="692"/>
      <c r="Y59" s="692"/>
      <c r="Z59" s="692"/>
      <c r="AA59" s="692"/>
      <c r="AB59" s="692"/>
      <c r="AC59" s="692"/>
      <c r="AD59" s="692"/>
      <c r="AE59" s="692"/>
      <c r="AF59" s="692"/>
      <c r="AG59" s="692"/>
      <c r="AH59" s="692"/>
      <c r="AI59" s="653" t="s">
        <v>248</v>
      </c>
      <c r="AJ59" s="828">
        <f>$AJ$7</f>
        <v>0.97</v>
      </c>
      <c r="AK59" s="828"/>
      <c r="AL59" s="519"/>
      <c r="AM59" s="422"/>
      <c r="AN59" s="422"/>
      <c r="AO59" s="38"/>
      <c r="AP59" s="12">
        <f>ROUND(Q59*AJ59,0)</f>
        <v>660</v>
      </c>
      <c r="AQ59" s="6"/>
    </row>
    <row r="60" spans="1:43" ht="17.25" customHeight="1" x14ac:dyDescent="0.15">
      <c r="A60" s="436">
        <v>25</v>
      </c>
      <c r="B60" s="433">
        <v>1843</v>
      </c>
      <c r="C60" s="49" t="s">
        <v>2600</v>
      </c>
      <c r="D60" s="711"/>
      <c r="E60" s="535"/>
      <c r="F60" s="536"/>
      <c r="G60" s="587"/>
      <c r="H60" s="680"/>
      <c r="I60" s="681"/>
      <c r="J60" s="681"/>
      <c r="K60" s="681"/>
      <c r="L60" s="681"/>
      <c r="M60" s="681"/>
      <c r="N60" s="681"/>
      <c r="O60" s="682"/>
      <c r="P60" s="246" t="s">
        <v>130</v>
      </c>
      <c r="Q60" s="174"/>
      <c r="R60" s="174"/>
      <c r="S60" s="14"/>
      <c r="T60" s="14"/>
      <c r="U60" s="623"/>
      <c r="V60" s="621"/>
      <c r="W60" s="621"/>
      <c r="X60" s="621"/>
      <c r="Y60" s="621"/>
      <c r="Z60" s="445"/>
      <c r="AA60" s="443"/>
      <c r="AB60" s="443"/>
      <c r="AC60" s="422"/>
      <c r="AD60" s="445"/>
      <c r="AE60" s="422"/>
      <c r="AF60" s="422"/>
      <c r="AG60" s="422"/>
      <c r="AH60" s="41"/>
      <c r="AI60" s="422"/>
      <c r="AJ60" s="621"/>
      <c r="AK60" s="422"/>
      <c r="AL60" s="519"/>
      <c r="AM60" s="422"/>
      <c r="AN60" s="422"/>
      <c r="AO60" s="38"/>
      <c r="AP60" s="12">
        <f>ROUND(Q61,0)</f>
        <v>846</v>
      </c>
      <c r="AQ60" s="6"/>
    </row>
    <row r="61" spans="1:43" ht="17.25" customHeight="1" x14ac:dyDescent="0.15">
      <c r="A61" s="436">
        <v>25</v>
      </c>
      <c r="B61" s="433">
        <v>1844</v>
      </c>
      <c r="C61" s="49" t="s">
        <v>2601</v>
      </c>
      <c r="D61" s="711"/>
      <c r="E61" s="586"/>
      <c r="F61" s="161"/>
      <c r="G61" s="588"/>
      <c r="H61" s="759"/>
      <c r="I61" s="760"/>
      <c r="J61" s="760"/>
      <c r="K61" s="760"/>
      <c r="L61" s="760"/>
      <c r="M61" s="760"/>
      <c r="N61" s="760"/>
      <c r="O61" s="761"/>
      <c r="P61" s="421"/>
      <c r="Q61" s="688">
        <v>846</v>
      </c>
      <c r="R61" s="688"/>
      <c r="S61" s="245" t="s">
        <v>578</v>
      </c>
      <c r="T61" s="245"/>
      <c r="U61" s="691" t="s">
        <v>718</v>
      </c>
      <c r="V61" s="692"/>
      <c r="W61" s="692"/>
      <c r="X61" s="692"/>
      <c r="Y61" s="692"/>
      <c r="Z61" s="692"/>
      <c r="AA61" s="692"/>
      <c r="AB61" s="692"/>
      <c r="AC61" s="692"/>
      <c r="AD61" s="692"/>
      <c r="AE61" s="692"/>
      <c r="AF61" s="692"/>
      <c r="AG61" s="692"/>
      <c r="AH61" s="692"/>
      <c r="AI61" s="653" t="s">
        <v>248</v>
      </c>
      <c r="AJ61" s="828">
        <f>$AJ$7</f>
        <v>0.97</v>
      </c>
      <c r="AK61" s="828"/>
      <c r="AL61" s="519"/>
      <c r="AM61" s="422"/>
      <c r="AN61" s="422"/>
      <c r="AO61" s="38"/>
      <c r="AP61" s="12">
        <f>ROUND(Q61*AJ61,0)</f>
        <v>821</v>
      </c>
      <c r="AQ61" s="6"/>
    </row>
    <row r="62" spans="1:43" ht="17.25" customHeight="1" x14ac:dyDescent="0.15">
      <c r="A62" s="436">
        <v>25</v>
      </c>
      <c r="B62" s="433">
        <v>3211</v>
      </c>
      <c r="C62" s="35" t="s">
        <v>2602</v>
      </c>
      <c r="D62" s="711"/>
      <c r="E62" s="677" t="s">
        <v>713</v>
      </c>
      <c r="F62" s="678"/>
      <c r="G62" s="679"/>
      <c r="H62" s="677" t="s">
        <v>2214</v>
      </c>
      <c r="I62" s="678"/>
      <c r="J62" s="678"/>
      <c r="K62" s="678"/>
      <c r="L62" s="678"/>
      <c r="M62" s="678"/>
      <c r="N62" s="678"/>
      <c r="O62" s="679"/>
      <c r="P62" s="453" t="s">
        <v>129</v>
      </c>
      <c r="Q62" s="439"/>
      <c r="R62" s="439"/>
      <c r="S62" s="37"/>
      <c r="T62" s="634"/>
      <c r="U62" s="623"/>
      <c r="V62" s="621"/>
      <c r="W62" s="621"/>
      <c r="X62" s="621"/>
      <c r="Y62" s="621"/>
      <c r="Z62" s="445"/>
      <c r="AA62" s="443"/>
      <c r="AB62" s="443"/>
      <c r="AC62" s="422"/>
      <c r="AD62" s="445"/>
      <c r="AE62" s="422"/>
      <c r="AF62" s="422"/>
      <c r="AG62" s="422"/>
      <c r="AH62" s="422"/>
      <c r="AI62" s="422"/>
      <c r="AJ62" s="422"/>
      <c r="AK62" s="422"/>
      <c r="AL62" s="519"/>
      <c r="AM62" s="422"/>
      <c r="AN62" s="422"/>
      <c r="AO62" s="38"/>
      <c r="AP62" s="12">
        <f>ROUND(Q63,0)</f>
        <v>653</v>
      </c>
      <c r="AQ62" s="402"/>
    </row>
    <row r="63" spans="1:43" ht="17.25" customHeight="1" x14ac:dyDescent="0.15">
      <c r="A63" s="436">
        <v>25</v>
      </c>
      <c r="B63" s="433">
        <v>3213</v>
      </c>
      <c r="C63" s="35" t="s">
        <v>2603</v>
      </c>
      <c r="D63" s="711"/>
      <c r="E63" s="680"/>
      <c r="F63" s="681"/>
      <c r="G63" s="682"/>
      <c r="H63" s="680"/>
      <c r="I63" s="681"/>
      <c r="J63" s="681"/>
      <c r="K63" s="681"/>
      <c r="L63" s="681"/>
      <c r="M63" s="681"/>
      <c r="N63" s="681"/>
      <c r="O63" s="682"/>
      <c r="P63" s="39"/>
      <c r="Q63" s="829">
        <v>653</v>
      </c>
      <c r="R63" s="829"/>
      <c r="S63" s="426" t="s">
        <v>578</v>
      </c>
      <c r="T63" s="432"/>
      <c r="U63" s="691" t="s">
        <v>718</v>
      </c>
      <c r="V63" s="692"/>
      <c r="W63" s="692"/>
      <c r="X63" s="692"/>
      <c r="Y63" s="692"/>
      <c r="Z63" s="692"/>
      <c r="AA63" s="692"/>
      <c r="AB63" s="692"/>
      <c r="AC63" s="692"/>
      <c r="AD63" s="692"/>
      <c r="AE63" s="692"/>
      <c r="AF63" s="692"/>
      <c r="AG63" s="692"/>
      <c r="AH63" s="692"/>
      <c r="AI63" s="653" t="s">
        <v>248</v>
      </c>
      <c r="AJ63" s="828">
        <f>$AJ$7</f>
        <v>0.97</v>
      </c>
      <c r="AK63" s="828"/>
      <c r="AL63" s="519"/>
      <c r="AM63" s="422"/>
      <c r="AN63" s="422"/>
      <c r="AO63" s="38"/>
      <c r="AP63" s="12">
        <f>ROUND(Q63*AJ63,0)</f>
        <v>633</v>
      </c>
      <c r="AQ63" s="6"/>
    </row>
    <row r="64" spans="1:43" ht="17.25" customHeight="1" x14ac:dyDescent="0.15">
      <c r="A64" s="403">
        <v>25</v>
      </c>
      <c r="B64" s="433">
        <v>3215</v>
      </c>
      <c r="C64" s="35" t="s">
        <v>2604</v>
      </c>
      <c r="D64" s="711"/>
      <c r="E64" s="680"/>
      <c r="F64" s="681"/>
      <c r="G64" s="682"/>
      <c r="H64" s="680"/>
      <c r="I64" s="681"/>
      <c r="J64" s="681"/>
      <c r="K64" s="681"/>
      <c r="L64" s="681"/>
      <c r="M64" s="681"/>
      <c r="N64" s="681"/>
      <c r="O64" s="682"/>
      <c r="P64" s="246" t="s">
        <v>130</v>
      </c>
      <c r="Q64" s="174"/>
      <c r="R64" s="174"/>
      <c r="S64" s="14"/>
      <c r="T64" s="14"/>
      <c r="U64" s="623"/>
      <c r="V64" s="621"/>
      <c r="W64" s="621"/>
      <c r="X64" s="621"/>
      <c r="Y64" s="621"/>
      <c r="Z64" s="445"/>
      <c r="AA64" s="443"/>
      <c r="AB64" s="443"/>
      <c r="AC64" s="422"/>
      <c r="AD64" s="445"/>
      <c r="AE64" s="422"/>
      <c r="AF64" s="422"/>
      <c r="AG64" s="422"/>
      <c r="AH64" s="41"/>
      <c r="AI64" s="422"/>
      <c r="AJ64" s="621"/>
      <c r="AK64" s="422"/>
      <c r="AL64" s="519"/>
      <c r="AM64" s="422"/>
      <c r="AN64" s="422"/>
      <c r="AO64" s="38"/>
      <c r="AP64" s="12">
        <f>ROUND(Q65,0)</f>
        <v>817</v>
      </c>
      <c r="AQ64" s="6"/>
    </row>
    <row r="65" spans="1:43" ht="17.25" customHeight="1" x14ac:dyDescent="0.15">
      <c r="A65" s="436">
        <v>25</v>
      </c>
      <c r="B65" s="433">
        <v>3217</v>
      </c>
      <c r="C65" s="35" t="s">
        <v>2605</v>
      </c>
      <c r="D65" s="711"/>
      <c r="E65" s="680"/>
      <c r="F65" s="681"/>
      <c r="G65" s="682"/>
      <c r="H65" s="759"/>
      <c r="I65" s="760"/>
      <c r="J65" s="760"/>
      <c r="K65" s="760"/>
      <c r="L65" s="760"/>
      <c r="M65" s="760"/>
      <c r="N65" s="760"/>
      <c r="O65" s="761"/>
      <c r="P65" s="421"/>
      <c r="Q65" s="688">
        <v>817</v>
      </c>
      <c r="R65" s="688"/>
      <c r="S65" s="245" t="s">
        <v>578</v>
      </c>
      <c r="T65" s="245"/>
      <c r="U65" s="691" t="s">
        <v>718</v>
      </c>
      <c r="V65" s="692"/>
      <c r="W65" s="692"/>
      <c r="X65" s="692"/>
      <c r="Y65" s="692"/>
      <c r="Z65" s="692"/>
      <c r="AA65" s="692"/>
      <c r="AB65" s="692"/>
      <c r="AC65" s="692"/>
      <c r="AD65" s="692"/>
      <c r="AE65" s="692"/>
      <c r="AF65" s="692"/>
      <c r="AG65" s="692"/>
      <c r="AH65" s="692"/>
      <c r="AI65" s="653" t="s">
        <v>248</v>
      </c>
      <c r="AJ65" s="828">
        <f>$AJ$7</f>
        <v>0.97</v>
      </c>
      <c r="AK65" s="828"/>
      <c r="AL65" s="519"/>
      <c r="AM65" s="422"/>
      <c r="AN65" s="422"/>
      <c r="AO65" s="38"/>
      <c r="AP65" s="12">
        <f>ROUND(Q65*AJ65,0)</f>
        <v>792</v>
      </c>
      <c r="AQ65" s="6"/>
    </row>
    <row r="66" spans="1:43" ht="17.25" customHeight="1" x14ac:dyDescent="0.15">
      <c r="A66" s="436">
        <v>25</v>
      </c>
      <c r="B66" s="433">
        <v>3221</v>
      </c>
      <c r="C66" s="35" t="s">
        <v>2606</v>
      </c>
      <c r="D66" s="538"/>
      <c r="E66" s="680" t="s">
        <v>710</v>
      </c>
      <c r="F66" s="784"/>
      <c r="G66" s="785"/>
      <c r="H66" s="677" t="s">
        <v>2215</v>
      </c>
      <c r="I66" s="678"/>
      <c r="J66" s="678"/>
      <c r="K66" s="678"/>
      <c r="L66" s="678"/>
      <c r="M66" s="678"/>
      <c r="N66" s="678"/>
      <c r="O66" s="679"/>
      <c r="P66" s="453" t="s">
        <v>129</v>
      </c>
      <c r="Q66" s="439"/>
      <c r="R66" s="439"/>
      <c r="S66" s="37"/>
      <c r="T66" s="634"/>
      <c r="U66" s="623"/>
      <c r="V66" s="621"/>
      <c r="W66" s="621"/>
      <c r="X66" s="621"/>
      <c r="Y66" s="621"/>
      <c r="Z66" s="445"/>
      <c r="AA66" s="443"/>
      <c r="AB66" s="443"/>
      <c r="AC66" s="422"/>
      <c r="AD66" s="445"/>
      <c r="AE66" s="422"/>
      <c r="AF66" s="422"/>
      <c r="AG66" s="422"/>
      <c r="AH66" s="422"/>
      <c r="AI66" s="422"/>
      <c r="AJ66" s="422"/>
      <c r="AK66" s="422"/>
      <c r="AL66" s="519"/>
      <c r="AM66" s="422"/>
      <c r="AN66" s="422"/>
      <c r="AO66" s="38"/>
      <c r="AP66" s="12">
        <f>ROUND(Q67,0)</f>
        <v>653</v>
      </c>
      <c r="AQ66" s="402"/>
    </row>
    <row r="67" spans="1:43" ht="17.25" customHeight="1" x14ac:dyDescent="0.15">
      <c r="A67" s="436">
        <v>25</v>
      </c>
      <c r="B67" s="433">
        <v>3223</v>
      </c>
      <c r="C67" s="35" t="s">
        <v>2607</v>
      </c>
      <c r="D67" s="538"/>
      <c r="E67" s="796"/>
      <c r="F67" s="784"/>
      <c r="G67" s="785"/>
      <c r="H67" s="680"/>
      <c r="I67" s="681"/>
      <c r="J67" s="681"/>
      <c r="K67" s="681"/>
      <c r="L67" s="681"/>
      <c r="M67" s="681"/>
      <c r="N67" s="681"/>
      <c r="O67" s="682"/>
      <c r="P67" s="39"/>
      <c r="Q67" s="829">
        <v>653</v>
      </c>
      <c r="R67" s="829"/>
      <c r="S67" s="426" t="s">
        <v>578</v>
      </c>
      <c r="T67" s="432"/>
      <c r="U67" s="691" t="s">
        <v>718</v>
      </c>
      <c r="V67" s="692"/>
      <c r="W67" s="692"/>
      <c r="X67" s="692"/>
      <c r="Y67" s="692"/>
      <c r="Z67" s="692"/>
      <c r="AA67" s="692"/>
      <c r="AB67" s="692"/>
      <c r="AC67" s="692"/>
      <c r="AD67" s="692"/>
      <c r="AE67" s="692"/>
      <c r="AF67" s="692"/>
      <c r="AG67" s="692"/>
      <c r="AH67" s="692"/>
      <c r="AI67" s="653" t="s">
        <v>248</v>
      </c>
      <c r="AJ67" s="828">
        <f>$AJ$7</f>
        <v>0.97</v>
      </c>
      <c r="AK67" s="828"/>
      <c r="AL67" s="519"/>
      <c r="AM67" s="422"/>
      <c r="AN67" s="422"/>
      <c r="AO67" s="38"/>
      <c r="AP67" s="12">
        <f>ROUND(Q67*AJ67,0)</f>
        <v>633</v>
      </c>
      <c r="AQ67" s="6"/>
    </row>
    <row r="68" spans="1:43" ht="17.25" customHeight="1" x14ac:dyDescent="0.15">
      <c r="A68" s="436">
        <v>25</v>
      </c>
      <c r="B68" s="433">
        <v>3225</v>
      </c>
      <c r="C68" s="49" t="s">
        <v>2608</v>
      </c>
      <c r="D68" s="538"/>
      <c r="E68" s="796"/>
      <c r="F68" s="784"/>
      <c r="G68" s="785"/>
      <c r="H68" s="680"/>
      <c r="I68" s="681"/>
      <c r="J68" s="681"/>
      <c r="K68" s="681"/>
      <c r="L68" s="681"/>
      <c r="M68" s="681"/>
      <c r="N68" s="681"/>
      <c r="O68" s="682"/>
      <c r="P68" s="246" t="s">
        <v>130</v>
      </c>
      <c r="Q68" s="174"/>
      <c r="R68" s="174"/>
      <c r="S68" s="14"/>
      <c r="T68" s="14"/>
      <c r="U68" s="623"/>
      <c r="V68" s="621"/>
      <c r="W68" s="621"/>
      <c r="X68" s="621"/>
      <c r="Y68" s="621"/>
      <c r="Z68" s="445"/>
      <c r="AA68" s="443"/>
      <c r="AB68" s="443"/>
      <c r="AC68" s="422"/>
      <c r="AD68" s="445"/>
      <c r="AE68" s="422"/>
      <c r="AF68" s="422"/>
      <c r="AG68" s="422"/>
      <c r="AH68" s="41"/>
      <c r="AI68" s="422"/>
      <c r="AJ68" s="621"/>
      <c r="AK68" s="422"/>
      <c r="AL68" s="519"/>
      <c r="AM68" s="422"/>
      <c r="AN68" s="422"/>
      <c r="AO68" s="38"/>
      <c r="AP68" s="12">
        <f>ROUND(Q69,0)</f>
        <v>817</v>
      </c>
      <c r="AQ68" s="6"/>
    </row>
    <row r="69" spans="1:43" ht="17.25" customHeight="1" x14ac:dyDescent="0.15">
      <c r="A69" s="436">
        <v>25</v>
      </c>
      <c r="B69" s="433">
        <v>3227</v>
      </c>
      <c r="C69" s="49" t="s">
        <v>2609</v>
      </c>
      <c r="D69" s="538"/>
      <c r="E69" s="510"/>
      <c r="F69" s="511"/>
      <c r="G69" s="513"/>
      <c r="H69" s="759"/>
      <c r="I69" s="760"/>
      <c r="J69" s="760"/>
      <c r="K69" s="760"/>
      <c r="L69" s="760"/>
      <c r="M69" s="760"/>
      <c r="N69" s="760"/>
      <c r="O69" s="761"/>
      <c r="P69" s="421"/>
      <c r="Q69" s="688">
        <v>817</v>
      </c>
      <c r="R69" s="688"/>
      <c r="S69" s="245" t="s">
        <v>578</v>
      </c>
      <c r="T69" s="245"/>
      <c r="U69" s="691" t="s">
        <v>718</v>
      </c>
      <c r="V69" s="692"/>
      <c r="W69" s="692"/>
      <c r="X69" s="692"/>
      <c r="Y69" s="692"/>
      <c r="Z69" s="692"/>
      <c r="AA69" s="692"/>
      <c r="AB69" s="692"/>
      <c r="AC69" s="692"/>
      <c r="AD69" s="692"/>
      <c r="AE69" s="692"/>
      <c r="AF69" s="692"/>
      <c r="AG69" s="692"/>
      <c r="AH69" s="692"/>
      <c r="AI69" s="653" t="s">
        <v>248</v>
      </c>
      <c r="AJ69" s="828">
        <f>$AJ$7</f>
        <v>0.97</v>
      </c>
      <c r="AK69" s="828"/>
      <c r="AL69" s="519"/>
      <c r="AM69" s="422"/>
      <c r="AN69" s="422"/>
      <c r="AO69" s="38"/>
      <c r="AP69" s="12">
        <f>ROUND(Q69*AJ69,0)</f>
        <v>792</v>
      </c>
      <c r="AQ69" s="6"/>
    </row>
    <row r="70" spans="1:43" ht="17.25" customHeight="1" x14ac:dyDescent="0.15">
      <c r="A70" s="436">
        <v>25</v>
      </c>
      <c r="B70" s="433">
        <v>3231</v>
      </c>
      <c r="C70" s="35" t="s">
        <v>2610</v>
      </c>
      <c r="D70" s="538"/>
      <c r="E70" s="677" t="s">
        <v>714</v>
      </c>
      <c r="F70" s="678"/>
      <c r="G70" s="679"/>
      <c r="H70" s="677" t="s">
        <v>2214</v>
      </c>
      <c r="I70" s="678"/>
      <c r="J70" s="678"/>
      <c r="K70" s="678"/>
      <c r="L70" s="678"/>
      <c r="M70" s="678"/>
      <c r="N70" s="678"/>
      <c r="O70" s="679"/>
      <c r="P70" s="453" t="s">
        <v>129</v>
      </c>
      <c r="Q70" s="439"/>
      <c r="R70" s="439"/>
      <c r="S70" s="37"/>
      <c r="T70" s="634"/>
      <c r="U70" s="623"/>
      <c r="V70" s="621"/>
      <c r="W70" s="621"/>
      <c r="X70" s="621"/>
      <c r="Y70" s="621"/>
      <c r="Z70" s="445"/>
      <c r="AA70" s="443"/>
      <c r="AB70" s="443"/>
      <c r="AC70" s="422"/>
      <c r="AD70" s="445"/>
      <c r="AE70" s="422"/>
      <c r="AF70" s="422"/>
      <c r="AG70" s="422"/>
      <c r="AH70" s="422"/>
      <c r="AI70" s="422"/>
      <c r="AJ70" s="422"/>
      <c r="AK70" s="422"/>
      <c r="AL70" s="519"/>
      <c r="AM70" s="422"/>
      <c r="AN70" s="422"/>
      <c r="AO70" s="38"/>
      <c r="AP70" s="12">
        <f>ROUND(Q71,0)</f>
        <v>653</v>
      </c>
      <c r="AQ70" s="402"/>
    </row>
    <row r="71" spans="1:43" ht="17.25" customHeight="1" x14ac:dyDescent="0.15">
      <c r="A71" s="436">
        <v>25</v>
      </c>
      <c r="B71" s="433">
        <v>3233</v>
      </c>
      <c r="C71" s="35" t="s">
        <v>2611</v>
      </c>
      <c r="D71" s="538"/>
      <c r="E71" s="680"/>
      <c r="F71" s="681"/>
      <c r="G71" s="682"/>
      <c r="H71" s="680"/>
      <c r="I71" s="681"/>
      <c r="J71" s="681"/>
      <c r="K71" s="681"/>
      <c r="L71" s="681"/>
      <c r="M71" s="681"/>
      <c r="N71" s="681"/>
      <c r="O71" s="682"/>
      <c r="P71" s="39"/>
      <c r="Q71" s="829">
        <v>653</v>
      </c>
      <c r="R71" s="829"/>
      <c r="S71" s="426" t="s">
        <v>578</v>
      </c>
      <c r="T71" s="432"/>
      <c r="U71" s="691" t="s">
        <v>718</v>
      </c>
      <c r="V71" s="692"/>
      <c r="W71" s="692"/>
      <c r="X71" s="692"/>
      <c r="Y71" s="692"/>
      <c r="Z71" s="692"/>
      <c r="AA71" s="692"/>
      <c r="AB71" s="692"/>
      <c r="AC71" s="692"/>
      <c r="AD71" s="692"/>
      <c r="AE71" s="692"/>
      <c r="AF71" s="692"/>
      <c r="AG71" s="692"/>
      <c r="AH71" s="692"/>
      <c r="AI71" s="653" t="s">
        <v>248</v>
      </c>
      <c r="AJ71" s="828">
        <f>$AJ$7</f>
        <v>0.97</v>
      </c>
      <c r="AK71" s="828"/>
      <c r="AL71" s="519"/>
      <c r="AM71" s="422"/>
      <c r="AN71" s="422"/>
      <c r="AO71" s="38"/>
      <c r="AP71" s="12">
        <f>ROUND(Q71*AJ71,0)</f>
        <v>633</v>
      </c>
      <c r="AQ71" s="6"/>
    </row>
    <row r="72" spans="1:43" ht="17.25" customHeight="1" x14ac:dyDescent="0.15">
      <c r="A72" s="403">
        <v>25</v>
      </c>
      <c r="B72" s="433">
        <v>3235</v>
      </c>
      <c r="C72" s="49" t="s">
        <v>2612</v>
      </c>
      <c r="D72" s="538"/>
      <c r="E72" s="680"/>
      <c r="F72" s="681"/>
      <c r="G72" s="682"/>
      <c r="H72" s="680"/>
      <c r="I72" s="681"/>
      <c r="J72" s="681"/>
      <c r="K72" s="681"/>
      <c r="L72" s="681"/>
      <c r="M72" s="681"/>
      <c r="N72" s="681"/>
      <c r="O72" s="682"/>
      <c r="P72" s="246" t="s">
        <v>130</v>
      </c>
      <c r="Q72" s="174"/>
      <c r="R72" s="174"/>
      <c r="S72" s="14"/>
      <c r="T72" s="14"/>
      <c r="U72" s="623"/>
      <c r="V72" s="621"/>
      <c r="W72" s="621"/>
      <c r="X72" s="621"/>
      <c r="Y72" s="621"/>
      <c r="Z72" s="445"/>
      <c r="AA72" s="443"/>
      <c r="AB72" s="443"/>
      <c r="AC72" s="422"/>
      <c r="AD72" s="445"/>
      <c r="AE72" s="422"/>
      <c r="AF72" s="422"/>
      <c r="AG72" s="422"/>
      <c r="AH72" s="41"/>
      <c r="AI72" s="422"/>
      <c r="AJ72" s="621"/>
      <c r="AK72" s="422"/>
      <c r="AL72" s="519"/>
      <c r="AM72" s="422"/>
      <c r="AN72" s="422"/>
      <c r="AO72" s="38"/>
      <c r="AP72" s="12">
        <f>ROUND(Q73,0)</f>
        <v>817</v>
      </c>
      <c r="AQ72" s="6"/>
    </row>
    <row r="73" spans="1:43" ht="17.25" customHeight="1" x14ac:dyDescent="0.15">
      <c r="A73" s="436">
        <v>25</v>
      </c>
      <c r="B73" s="433">
        <v>3237</v>
      </c>
      <c r="C73" s="49" t="s">
        <v>2613</v>
      </c>
      <c r="D73" s="538"/>
      <c r="E73" s="680"/>
      <c r="F73" s="681"/>
      <c r="G73" s="682"/>
      <c r="H73" s="759"/>
      <c r="I73" s="760"/>
      <c r="J73" s="760"/>
      <c r="K73" s="760"/>
      <c r="L73" s="760"/>
      <c r="M73" s="760"/>
      <c r="N73" s="760"/>
      <c r="O73" s="761"/>
      <c r="P73" s="421"/>
      <c r="Q73" s="688">
        <v>817</v>
      </c>
      <c r="R73" s="688"/>
      <c r="S73" s="245" t="s">
        <v>578</v>
      </c>
      <c r="T73" s="245"/>
      <c r="U73" s="691" t="s">
        <v>718</v>
      </c>
      <c r="V73" s="692"/>
      <c r="W73" s="692"/>
      <c r="X73" s="692"/>
      <c r="Y73" s="692"/>
      <c r="Z73" s="692"/>
      <c r="AA73" s="692"/>
      <c r="AB73" s="692"/>
      <c r="AC73" s="692"/>
      <c r="AD73" s="692"/>
      <c r="AE73" s="692"/>
      <c r="AF73" s="692"/>
      <c r="AG73" s="692"/>
      <c r="AH73" s="692"/>
      <c r="AI73" s="653" t="s">
        <v>248</v>
      </c>
      <c r="AJ73" s="828">
        <f>$AJ$7</f>
        <v>0.97</v>
      </c>
      <c r="AK73" s="828"/>
      <c r="AL73" s="519"/>
      <c r="AM73" s="422"/>
      <c r="AN73" s="422"/>
      <c r="AO73" s="38"/>
      <c r="AP73" s="12">
        <f>ROUND(Q73*AJ73,0)</f>
        <v>792</v>
      </c>
      <c r="AQ73" s="6"/>
    </row>
    <row r="74" spans="1:43" ht="17.25" customHeight="1" x14ac:dyDescent="0.15">
      <c r="A74" s="436">
        <v>25</v>
      </c>
      <c r="B74" s="433">
        <v>3241</v>
      </c>
      <c r="C74" s="35" t="s">
        <v>2614</v>
      </c>
      <c r="D74" s="538"/>
      <c r="E74" s="680" t="s">
        <v>719</v>
      </c>
      <c r="F74" s="784"/>
      <c r="G74" s="785"/>
      <c r="H74" s="677" t="s">
        <v>2215</v>
      </c>
      <c r="I74" s="678"/>
      <c r="J74" s="678"/>
      <c r="K74" s="678"/>
      <c r="L74" s="678"/>
      <c r="M74" s="678"/>
      <c r="N74" s="678"/>
      <c r="O74" s="679"/>
      <c r="P74" s="453" t="s">
        <v>129</v>
      </c>
      <c r="Q74" s="439"/>
      <c r="R74" s="439"/>
      <c r="S74" s="37"/>
      <c r="T74" s="634"/>
      <c r="U74" s="623"/>
      <c r="V74" s="621"/>
      <c r="W74" s="621"/>
      <c r="X74" s="621"/>
      <c r="Y74" s="621"/>
      <c r="Z74" s="445"/>
      <c r="AA74" s="443"/>
      <c r="AB74" s="443"/>
      <c r="AC74" s="422"/>
      <c r="AD74" s="445"/>
      <c r="AE74" s="422"/>
      <c r="AF74" s="422"/>
      <c r="AG74" s="422"/>
      <c r="AH74" s="422"/>
      <c r="AI74" s="422"/>
      <c r="AJ74" s="422"/>
      <c r="AK74" s="422"/>
      <c r="AL74" s="519"/>
      <c r="AM74" s="422"/>
      <c r="AN74" s="422"/>
      <c r="AO74" s="38"/>
      <c r="AP74" s="12">
        <f>ROUND(Q75,0)</f>
        <v>653</v>
      </c>
      <c r="AQ74" s="402"/>
    </row>
    <row r="75" spans="1:43" ht="17.25" customHeight="1" x14ac:dyDescent="0.15">
      <c r="A75" s="436">
        <v>25</v>
      </c>
      <c r="B75" s="433">
        <v>3243</v>
      </c>
      <c r="C75" s="35" t="s">
        <v>2615</v>
      </c>
      <c r="D75" s="538"/>
      <c r="E75" s="796"/>
      <c r="F75" s="784"/>
      <c r="G75" s="785"/>
      <c r="H75" s="680"/>
      <c r="I75" s="681"/>
      <c r="J75" s="681"/>
      <c r="K75" s="681"/>
      <c r="L75" s="681"/>
      <c r="M75" s="681"/>
      <c r="N75" s="681"/>
      <c r="O75" s="682"/>
      <c r="P75" s="39"/>
      <c r="Q75" s="829">
        <v>653</v>
      </c>
      <c r="R75" s="829"/>
      <c r="S75" s="426" t="s">
        <v>578</v>
      </c>
      <c r="T75" s="432"/>
      <c r="U75" s="691" t="s">
        <v>718</v>
      </c>
      <c r="V75" s="692"/>
      <c r="W75" s="692"/>
      <c r="X75" s="692"/>
      <c r="Y75" s="692"/>
      <c r="Z75" s="692"/>
      <c r="AA75" s="692"/>
      <c r="AB75" s="692"/>
      <c r="AC75" s="692"/>
      <c r="AD75" s="692"/>
      <c r="AE75" s="692"/>
      <c r="AF75" s="692"/>
      <c r="AG75" s="692"/>
      <c r="AH75" s="692"/>
      <c r="AI75" s="653" t="s">
        <v>248</v>
      </c>
      <c r="AJ75" s="828">
        <f>$AJ$7</f>
        <v>0.97</v>
      </c>
      <c r="AK75" s="828"/>
      <c r="AL75" s="519"/>
      <c r="AM75" s="422"/>
      <c r="AN75" s="422"/>
      <c r="AO75" s="38"/>
      <c r="AP75" s="12">
        <f>ROUND(Q75*AJ75,0)</f>
        <v>633</v>
      </c>
      <c r="AQ75" s="6"/>
    </row>
    <row r="76" spans="1:43" ht="17.25" customHeight="1" x14ac:dyDescent="0.15">
      <c r="A76" s="436">
        <v>25</v>
      </c>
      <c r="B76" s="433">
        <v>3245</v>
      </c>
      <c r="C76" s="49" t="s">
        <v>2616</v>
      </c>
      <c r="D76" s="538"/>
      <c r="E76" s="796"/>
      <c r="F76" s="784"/>
      <c r="G76" s="785"/>
      <c r="H76" s="680"/>
      <c r="I76" s="681"/>
      <c r="J76" s="681"/>
      <c r="K76" s="681"/>
      <c r="L76" s="681"/>
      <c r="M76" s="681"/>
      <c r="N76" s="681"/>
      <c r="O76" s="682"/>
      <c r="P76" s="246" t="s">
        <v>130</v>
      </c>
      <c r="Q76" s="174"/>
      <c r="R76" s="174"/>
      <c r="S76" s="14"/>
      <c r="T76" s="14"/>
      <c r="U76" s="623"/>
      <c r="V76" s="621"/>
      <c r="W76" s="621"/>
      <c r="X76" s="621"/>
      <c r="Y76" s="621"/>
      <c r="Z76" s="445"/>
      <c r="AA76" s="443"/>
      <c r="AB76" s="443"/>
      <c r="AC76" s="422"/>
      <c r="AD76" s="445"/>
      <c r="AE76" s="422"/>
      <c r="AF76" s="422"/>
      <c r="AG76" s="422"/>
      <c r="AH76" s="41"/>
      <c r="AI76" s="422"/>
      <c r="AJ76" s="621"/>
      <c r="AK76" s="422"/>
      <c r="AL76" s="519"/>
      <c r="AM76" s="422"/>
      <c r="AN76" s="422"/>
      <c r="AO76" s="38"/>
      <c r="AP76" s="12">
        <f>ROUND(Q77,0)</f>
        <v>817</v>
      </c>
      <c r="AQ76" s="6"/>
    </row>
    <row r="77" spans="1:43" ht="17.25" customHeight="1" x14ac:dyDescent="0.15">
      <c r="A77" s="436">
        <v>25</v>
      </c>
      <c r="B77" s="433">
        <v>3247</v>
      </c>
      <c r="C77" s="49" t="s">
        <v>2617</v>
      </c>
      <c r="D77" s="538"/>
      <c r="E77" s="510"/>
      <c r="F77" s="511"/>
      <c r="G77" s="513"/>
      <c r="H77" s="759"/>
      <c r="I77" s="760"/>
      <c r="J77" s="760"/>
      <c r="K77" s="760"/>
      <c r="L77" s="760"/>
      <c r="M77" s="760"/>
      <c r="N77" s="760"/>
      <c r="O77" s="761"/>
      <c r="P77" s="39"/>
      <c r="Q77" s="829">
        <v>817</v>
      </c>
      <c r="R77" s="829"/>
      <c r="S77" s="426" t="s">
        <v>578</v>
      </c>
      <c r="T77" s="426"/>
      <c r="U77" s="691" t="s">
        <v>718</v>
      </c>
      <c r="V77" s="692"/>
      <c r="W77" s="692"/>
      <c r="X77" s="692"/>
      <c r="Y77" s="692"/>
      <c r="Z77" s="692"/>
      <c r="AA77" s="692"/>
      <c r="AB77" s="692"/>
      <c r="AC77" s="692"/>
      <c r="AD77" s="692"/>
      <c r="AE77" s="692"/>
      <c r="AF77" s="692"/>
      <c r="AG77" s="692"/>
      <c r="AH77" s="692"/>
      <c r="AI77" s="653" t="s">
        <v>248</v>
      </c>
      <c r="AJ77" s="828">
        <f>$AJ$7</f>
        <v>0.97</v>
      </c>
      <c r="AK77" s="828"/>
      <c r="AL77" s="519"/>
      <c r="AM77" s="422"/>
      <c r="AN77" s="422"/>
      <c r="AO77" s="38"/>
      <c r="AP77" s="12">
        <f>ROUND(Q77*AJ77,0)</f>
        <v>792</v>
      </c>
      <c r="AQ77" s="6"/>
    </row>
    <row r="78" spans="1:43" ht="17.25" customHeight="1" x14ac:dyDescent="0.15">
      <c r="A78" s="436">
        <v>25</v>
      </c>
      <c r="B78" s="433">
        <v>3251</v>
      </c>
      <c r="C78" s="35" t="s">
        <v>2618</v>
      </c>
      <c r="D78" s="538"/>
      <c r="E78" s="677" t="s">
        <v>1303</v>
      </c>
      <c r="F78" s="782"/>
      <c r="G78" s="783"/>
      <c r="H78" s="677" t="s">
        <v>2216</v>
      </c>
      <c r="I78" s="678"/>
      <c r="J78" s="678"/>
      <c r="K78" s="678"/>
      <c r="L78" s="678"/>
      <c r="M78" s="678"/>
      <c r="N78" s="678"/>
      <c r="O78" s="679"/>
      <c r="P78" s="453" t="s">
        <v>129</v>
      </c>
      <c r="Q78" s="439"/>
      <c r="R78" s="439"/>
      <c r="S78" s="37"/>
      <c r="T78" s="634"/>
      <c r="U78" s="623"/>
      <c r="V78" s="621"/>
      <c r="W78" s="621"/>
      <c r="X78" s="621"/>
      <c r="Y78" s="621"/>
      <c r="Z78" s="445"/>
      <c r="AA78" s="443"/>
      <c r="AB78" s="443"/>
      <c r="AC78" s="422"/>
      <c r="AD78" s="445"/>
      <c r="AE78" s="422"/>
      <c r="AF78" s="422"/>
      <c r="AG78" s="422"/>
      <c r="AH78" s="422"/>
      <c r="AI78" s="422"/>
      <c r="AJ78" s="422"/>
      <c r="AK78" s="422"/>
      <c r="AL78" s="519"/>
      <c r="AM78" s="422"/>
      <c r="AN78" s="422"/>
      <c r="AO78" s="38"/>
      <c r="AP78" s="12">
        <f>ROUND(Q79,0)</f>
        <v>611</v>
      </c>
      <c r="AQ78" s="402"/>
    </row>
    <row r="79" spans="1:43" ht="17.25" customHeight="1" x14ac:dyDescent="0.15">
      <c r="A79" s="436">
        <v>25</v>
      </c>
      <c r="B79" s="433">
        <v>3252</v>
      </c>
      <c r="C79" s="35" t="s">
        <v>2619</v>
      </c>
      <c r="D79" s="538"/>
      <c r="E79" s="796"/>
      <c r="F79" s="784"/>
      <c r="G79" s="785"/>
      <c r="H79" s="680"/>
      <c r="I79" s="681"/>
      <c r="J79" s="681"/>
      <c r="K79" s="681"/>
      <c r="L79" s="681"/>
      <c r="M79" s="681"/>
      <c r="N79" s="681"/>
      <c r="O79" s="682"/>
      <c r="P79" s="39"/>
      <c r="Q79" s="829">
        <v>611</v>
      </c>
      <c r="R79" s="829"/>
      <c r="S79" s="426" t="s">
        <v>578</v>
      </c>
      <c r="T79" s="432"/>
      <c r="U79" s="691" t="s">
        <v>718</v>
      </c>
      <c r="V79" s="692"/>
      <c r="W79" s="692"/>
      <c r="X79" s="692"/>
      <c r="Y79" s="692"/>
      <c r="Z79" s="692"/>
      <c r="AA79" s="692"/>
      <c r="AB79" s="692"/>
      <c r="AC79" s="692"/>
      <c r="AD79" s="692"/>
      <c r="AE79" s="692"/>
      <c r="AF79" s="692"/>
      <c r="AG79" s="692"/>
      <c r="AH79" s="692"/>
      <c r="AI79" s="653" t="s">
        <v>248</v>
      </c>
      <c r="AJ79" s="828">
        <f>$AJ$7</f>
        <v>0.97</v>
      </c>
      <c r="AK79" s="828"/>
      <c r="AL79" s="519"/>
      <c r="AM79" s="422"/>
      <c r="AN79" s="422"/>
      <c r="AO79" s="38"/>
      <c r="AP79" s="12">
        <f>ROUND(Q79*AJ79,0)</f>
        <v>593</v>
      </c>
      <c r="AQ79" s="6"/>
    </row>
    <row r="80" spans="1:43" ht="17.25" customHeight="1" x14ac:dyDescent="0.15">
      <c r="A80" s="403">
        <v>25</v>
      </c>
      <c r="B80" s="433">
        <v>3253</v>
      </c>
      <c r="C80" s="49" t="s">
        <v>2620</v>
      </c>
      <c r="D80" s="538"/>
      <c r="E80" s="796"/>
      <c r="F80" s="784"/>
      <c r="G80" s="785"/>
      <c r="H80" s="680"/>
      <c r="I80" s="681"/>
      <c r="J80" s="681"/>
      <c r="K80" s="681"/>
      <c r="L80" s="681"/>
      <c r="M80" s="681"/>
      <c r="N80" s="681"/>
      <c r="O80" s="682"/>
      <c r="P80" s="246" t="s">
        <v>130</v>
      </c>
      <c r="Q80" s="174"/>
      <c r="R80" s="174"/>
      <c r="S80" s="14"/>
      <c r="T80" s="14"/>
      <c r="U80" s="623"/>
      <c r="V80" s="621"/>
      <c r="W80" s="621"/>
      <c r="X80" s="621"/>
      <c r="Y80" s="621"/>
      <c r="Z80" s="445"/>
      <c r="AA80" s="443"/>
      <c r="AB80" s="443"/>
      <c r="AC80" s="422"/>
      <c r="AD80" s="445"/>
      <c r="AE80" s="422"/>
      <c r="AF80" s="422"/>
      <c r="AG80" s="422"/>
      <c r="AH80" s="41"/>
      <c r="AI80" s="422"/>
      <c r="AJ80" s="621"/>
      <c r="AK80" s="422"/>
      <c r="AL80" s="519"/>
      <c r="AM80" s="422"/>
      <c r="AN80" s="422"/>
      <c r="AO80" s="38"/>
      <c r="AP80" s="12">
        <f>ROUND(Q81,0)</f>
        <v>770</v>
      </c>
      <c r="AQ80" s="6"/>
    </row>
    <row r="81" spans="1:43" ht="17.25" customHeight="1" x14ac:dyDescent="0.15">
      <c r="A81" s="436">
        <v>25</v>
      </c>
      <c r="B81" s="433">
        <v>3254</v>
      </c>
      <c r="C81" s="49" t="s">
        <v>2621</v>
      </c>
      <c r="D81" s="538"/>
      <c r="E81" s="796"/>
      <c r="F81" s="784"/>
      <c r="G81" s="785"/>
      <c r="H81" s="759"/>
      <c r="I81" s="760"/>
      <c r="J81" s="760"/>
      <c r="K81" s="760"/>
      <c r="L81" s="760"/>
      <c r="M81" s="760"/>
      <c r="N81" s="760"/>
      <c r="O81" s="761"/>
      <c r="P81" s="421"/>
      <c r="Q81" s="688">
        <v>770</v>
      </c>
      <c r="R81" s="688"/>
      <c r="S81" s="245" t="s">
        <v>578</v>
      </c>
      <c r="T81" s="245"/>
      <c r="U81" s="691" t="s">
        <v>718</v>
      </c>
      <c r="V81" s="692"/>
      <c r="W81" s="692"/>
      <c r="X81" s="692"/>
      <c r="Y81" s="692"/>
      <c r="Z81" s="692"/>
      <c r="AA81" s="692"/>
      <c r="AB81" s="692"/>
      <c r="AC81" s="692"/>
      <c r="AD81" s="692"/>
      <c r="AE81" s="692"/>
      <c r="AF81" s="692"/>
      <c r="AG81" s="692"/>
      <c r="AH81" s="692"/>
      <c r="AI81" s="653" t="s">
        <v>248</v>
      </c>
      <c r="AJ81" s="828">
        <f>$AJ$7</f>
        <v>0.97</v>
      </c>
      <c r="AK81" s="828"/>
      <c r="AL81" s="519"/>
      <c r="AM81" s="422"/>
      <c r="AN81" s="422"/>
      <c r="AO81" s="38"/>
      <c r="AP81" s="12">
        <f>ROUND(Q81*AJ81,0)</f>
        <v>747</v>
      </c>
      <c r="AQ81" s="6"/>
    </row>
    <row r="82" spans="1:43" ht="17.25" customHeight="1" x14ac:dyDescent="0.15">
      <c r="A82" s="436">
        <v>25</v>
      </c>
      <c r="B82" s="433">
        <v>3255</v>
      </c>
      <c r="C82" s="35" t="s">
        <v>2622</v>
      </c>
      <c r="D82" s="538"/>
      <c r="E82" s="680" t="s">
        <v>1461</v>
      </c>
      <c r="F82" s="784"/>
      <c r="G82" s="785"/>
      <c r="H82" s="677" t="s">
        <v>2217</v>
      </c>
      <c r="I82" s="678"/>
      <c r="J82" s="678"/>
      <c r="K82" s="678"/>
      <c r="L82" s="678"/>
      <c r="M82" s="678"/>
      <c r="N82" s="678"/>
      <c r="O82" s="679"/>
      <c r="P82" s="453" t="s">
        <v>129</v>
      </c>
      <c r="Q82" s="439"/>
      <c r="R82" s="439"/>
      <c r="S82" s="37"/>
      <c r="T82" s="634"/>
      <c r="U82" s="623"/>
      <c r="V82" s="621"/>
      <c r="W82" s="621"/>
      <c r="X82" s="621"/>
      <c r="Y82" s="621"/>
      <c r="Z82" s="445"/>
      <c r="AA82" s="443"/>
      <c r="AB82" s="443"/>
      <c r="AC82" s="422"/>
      <c r="AD82" s="445"/>
      <c r="AE82" s="422"/>
      <c r="AF82" s="422"/>
      <c r="AG82" s="422"/>
      <c r="AH82" s="422"/>
      <c r="AI82" s="422"/>
      <c r="AJ82" s="422"/>
      <c r="AK82" s="422"/>
      <c r="AL82" s="519"/>
      <c r="AM82" s="422"/>
      <c r="AN82" s="422"/>
      <c r="AO82" s="38"/>
      <c r="AP82" s="12">
        <f>ROUND(Q83,0)</f>
        <v>611</v>
      </c>
      <c r="AQ82" s="402"/>
    </row>
    <row r="83" spans="1:43" ht="17.25" customHeight="1" x14ac:dyDescent="0.15">
      <c r="A83" s="436">
        <v>25</v>
      </c>
      <c r="B83" s="433">
        <v>3256</v>
      </c>
      <c r="C83" s="35" t="s">
        <v>2623</v>
      </c>
      <c r="D83" s="538"/>
      <c r="E83" s="796"/>
      <c r="F83" s="784"/>
      <c r="G83" s="785"/>
      <c r="H83" s="680"/>
      <c r="I83" s="681"/>
      <c r="J83" s="681"/>
      <c r="K83" s="681"/>
      <c r="L83" s="681"/>
      <c r="M83" s="681"/>
      <c r="N83" s="681"/>
      <c r="O83" s="682"/>
      <c r="P83" s="39"/>
      <c r="Q83" s="829">
        <v>611</v>
      </c>
      <c r="R83" s="829"/>
      <c r="S83" s="426" t="s">
        <v>578</v>
      </c>
      <c r="T83" s="432"/>
      <c r="U83" s="691" t="s">
        <v>718</v>
      </c>
      <c r="V83" s="692"/>
      <c r="W83" s="692"/>
      <c r="X83" s="692"/>
      <c r="Y83" s="692"/>
      <c r="Z83" s="692"/>
      <c r="AA83" s="692"/>
      <c r="AB83" s="692"/>
      <c r="AC83" s="692"/>
      <c r="AD83" s="692"/>
      <c r="AE83" s="692"/>
      <c r="AF83" s="692"/>
      <c r="AG83" s="692"/>
      <c r="AH83" s="692"/>
      <c r="AI83" s="653" t="s">
        <v>248</v>
      </c>
      <c r="AJ83" s="828">
        <f>$AJ$7</f>
        <v>0.97</v>
      </c>
      <c r="AK83" s="828"/>
      <c r="AL83" s="519"/>
      <c r="AM83" s="422"/>
      <c r="AN83" s="422"/>
      <c r="AO83" s="38"/>
      <c r="AP83" s="12">
        <f>ROUND(Q83*AJ83,0)</f>
        <v>593</v>
      </c>
      <c r="AQ83" s="6"/>
    </row>
    <row r="84" spans="1:43" ht="17.25" customHeight="1" x14ac:dyDescent="0.15">
      <c r="A84" s="403">
        <v>25</v>
      </c>
      <c r="B84" s="433">
        <v>3257</v>
      </c>
      <c r="C84" s="49" t="s">
        <v>2624</v>
      </c>
      <c r="D84" s="538"/>
      <c r="E84" s="796"/>
      <c r="F84" s="784"/>
      <c r="G84" s="785"/>
      <c r="H84" s="680"/>
      <c r="I84" s="681"/>
      <c r="J84" s="681"/>
      <c r="K84" s="681"/>
      <c r="L84" s="681"/>
      <c r="M84" s="681"/>
      <c r="N84" s="681"/>
      <c r="O84" s="682"/>
      <c r="P84" s="246" t="s">
        <v>130</v>
      </c>
      <c r="Q84" s="174"/>
      <c r="R84" s="174"/>
      <c r="S84" s="14"/>
      <c r="T84" s="14"/>
      <c r="U84" s="623"/>
      <c r="V84" s="621"/>
      <c r="W84" s="621"/>
      <c r="X84" s="621"/>
      <c r="Y84" s="621"/>
      <c r="Z84" s="445"/>
      <c r="AA84" s="443"/>
      <c r="AB84" s="443"/>
      <c r="AC84" s="422"/>
      <c r="AD84" s="445"/>
      <c r="AE84" s="422"/>
      <c r="AF84" s="422"/>
      <c r="AG84" s="422"/>
      <c r="AH84" s="41"/>
      <c r="AI84" s="422"/>
      <c r="AJ84" s="621"/>
      <c r="AK84" s="422"/>
      <c r="AL84" s="519"/>
      <c r="AM84" s="422"/>
      <c r="AN84" s="422"/>
      <c r="AO84" s="38"/>
      <c r="AP84" s="12">
        <f>ROUND(Q85,0)</f>
        <v>770</v>
      </c>
      <c r="AQ84" s="6"/>
    </row>
    <row r="85" spans="1:43" ht="17.25" customHeight="1" x14ac:dyDescent="0.15">
      <c r="A85" s="436">
        <v>25</v>
      </c>
      <c r="B85" s="433">
        <v>3258</v>
      </c>
      <c r="C85" s="49" t="s">
        <v>2625</v>
      </c>
      <c r="D85" s="585"/>
      <c r="E85" s="803"/>
      <c r="F85" s="804"/>
      <c r="G85" s="805"/>
      <c r="H85" s="759"/>
      <c r="I85" s="760"/>
      <c r="J85" s="760"/>
      <c r="K85" s="760"/>
      <c r="L85" s="760"/>
      <c r="M85" s="760"/>
      <c r="N85" s="760"/>
      <c r="O85" s="761"/>
      <c r="P85" s="39"/>
      <c r="Q85" s="829">
        <v>770</v>
      </c>
      <c r="R85" s="829"/>
      <c r="S85" s="426" t="s">
        <v>578</v>
      </c>
      <c r="T85" s="426"/>
      <c r="U85" s="691" t="s">
        <v>718</v>
      </c>
      <c r="V85" s="692"/>
      <c r="W85" s="692"/>
      <c r="X85" s="692"/>
      <c r="Y85" s="692"/>
      <c r="Z85" s="692"/>
      <c r="AA85" s="692"/>
      <c r="AB85" s="692"/>
      <c r="AC85" s="692"/>
      <c r="AD85" s="692"/>
      <c r="AE85" s="692"/>
      <c r="AF85" s="692"/>
      <c r="AG85" s="692"/>
      <c r="AH85" s="692"/>
      <c r="AI85" s="653" t="s">
        <v>248</v>
      </c>
      <c r="AJ85" s="828">
        <f>$AJ$7</f>
        <v>0.97</v>
      </c>
      <c r="AK85" s="828"/>
      <c r="AL85" s="519"/>
      <c r="AM85" s="422"/>
      <c r="AN85" s="422"/>
      <c r="AO85" s="38"/>
      <c r="AP85" s="12">
        <f>ROUND(Q85*AJ85,0)</f>
        <v>747</v>
      </c>
      <c r="AQ85" s="11"/>
    </row>
    <row r="86" spans="1:43" ht="17.25" customHeight="1" x14ac:dyDescent="0.15">
      <c r="A86" s="436">
        <v>25</v>
      </c>
      <c r="B86" s="433">
        <v>1611</v>
      </c>
      <c r="C86" s="35" t="s">
        <v>702</v>
      </c>
      <c r="D86" s="710" t="s">
        <v>720</v>
      </c>
      <c r="E86" s="779" t="s">
        <v>335</v>
      </c>
      <c r="F86" s="780"/>
      <c r="G86" s="781"/>
      <c r="H86" s="779" t="s">
        <v>1784</v>
      </c>
      <c r="I86" s="780"/>
      <c r="J86" s="780"/>
      <c r="K86" s="780"/>
      <c r="L86" s="780"/>
      <c r="M86" s="780"/>
      <c r="N86" s="780"/>
      <c r="O86" s="781"/>
      <c r="P86" s="453" t="s">
        <v>129</v>
      </c>
      <c r="Q86" s="439"/>
      <c r="R86" s="439"/>
      <c r="S86" s="37"/>
      <c r="T86" s="634"/>
      <c r="U86" s="623"/>
      <c r="V86" s="621"/>
      <c r="W86" s="621"/>
      <c r="X86" s="621"/>
      <c r="Y86" s="621"/>
      <c r="Z86" s="445"/>
      <c r="AA86" s="443"/>
      <c r="AB86" s="443"/>
      <c r="AC86" s="422"/>
      <c r="AD86" s="445"/>
      <c r="AE86" s="422"/>
      <c r="AF86" s="422"/>
      <c r="AG86" s="422"/>
      <c r="AH86" s="422"/>
      <c r="AI86" s="422"/>
      <c r="AJ86" s="422"/>
      <c r="AK86" s="38"/>
      <c r="AL86" s="427"/>
      <c r="AM86" s="416"/>
      <c r="AN86" s="416"/>
      <c r="AO86" s="36"/>
      <c r="AP86" s="12">
        <f>ROUND(ROUND($Q87,0)*$AN$99,0)</f>
        <v>605</v>
      </c>
      <c r="AQ86" s="7" t="s">
        <v>717</v>
      </c>
    </row>
    <row r="87" spans="1:43" ht="17.25" customHeight="1" x14ac:dyDescent="0.15">
      <c r="A87" s="436">
        <v>25</v>
      </c>
      <c r="B87" s="433">
        <v>1613</v>
      </c>
      <c r="C87" s="35" t="s">
        <v>703</v>
      </c>
      <c r="D87" s="711"/>
      <c r="E87" s="779"/>
      <c r="F87" s="780"/>
      <c r="G87" s="781"/>
      <c r="H87" s="779"/>
      <c r="I87" s="780"/>
      <c r="J87" s="780"/>
      <c r="K87" s="780"/>
      <c r="L87" s="780"/>
      <c r="M87" s="780"/>
      <c r="N87" s="780"/>
      <c r="O87" s="781"/>
      <c r="P87" s="39"/>
      <c r="Q87" s="829">
        <f>Q47</f>
        <v>624</v>
      </c>
      <c r="R87" s="829"/>
      <c r="S87" s="426" t="s">
        <v>578</v>
      </c>
      <c r="T87" s="432"/>
      <c r="U87" s="691" t="s">
        <v>718</v>
      </c>
      <c r="V87" s="692"/>
      <c r="W87" s="692"/>
      <c r="X87" s="692"/>
      <c r="Y87" s="692"/>
      <c r="Z87" s="692"/>
      <c r="AA87" s="692"/>
      <c r="AB87" s="692"/>
      <c r="AC87" s="692"/>
      <c r="AD87" s="692"/>
      <c r="AE87" s="692"/>
      <c r="AF87" s="692"/>
      <c r="AG87" s="692"/>
      <c r="AH87" s="692"/>
      <c r="AI87" s="653" t="s">
        <v>248</v>
      </c>
      <c r="AJ87" s="828">
        <f>$AJ$7</f>
        <v>0.97</v>
      </c>
      <c r="AK87" s="840"/>
      <c r="AL87" s="421"/>
      <c r="AM87" s="850" t="s">
        <v>721</v>
      </c>
      <c r="AN87" s="850"/>
      <c r="AO87" s="419"/>
      <c r="AP87" s="12">
        <f>ROUND(ROUND($Q87*$AJ87,0)*$AN$99,0)</f>
        <v>587</v>
      </c>
      <c r="AQ87" s="6"/>
    </row>
    <row r="88" spans="1:43" ht="17.25" customHeight="1" x14ac:dyDescent="0.15">
      <c r="A88" s="403">
        <v>25</v>
      </c>
      <c r="B88" s="433">
        <v>1621</v>
      </c>
      <c r="C88" s="49" t="s">
        <v>704</v>
      </c>
      <c r="D88" s="711"/>
      <c r="E88" s="779"/>
      <c r="F88" s="780"/>
      <c r="G88" s="781"/>
      <c r="H88" s="779"/>
      <c r="I88" s="780"/>
      <c r="J88" s="780"/>
      <c r="K88" s="780"/>
      <c r="L88" s="780"/>
      <c r="M88" s="780"/>
      <c r="N88" s="780"/>
      <c r="O88" s="781"/>
      <c r="P88" s="246" t="s">
        <v>130</v>
      </c>
      <c r="Q88" s="174"/>
      <c r="R88" s="174"/>
      <c r="S88" s="14"/>
      <c r="T88" s="14"/>
      <c r="U88" s="623"/>
      <c r="V88" s="621"/>
      <c r="W88" s="621"/>
      <c r="X88" s="621"/>
      <c r="Y88" s="621"/>
      <c r="Z88" s="445"/>
      <c r="AA88" s="443"/>
      <c r="AB88" s="443"/>
      <c r="AC88" s="422"/>
      <c r="AD88" s="445"/>
      <c r="AE88" s="422"/>
      <c r="AF88" s="422"/>
      <c r="AG88" s="422"/>
      <c r="AH88" s="41"/>
      <c r="AI88" s="422"/>
      <c r="AJ88" s="41"/>
      <c r="AK88" s="148"/>
      <c r="AL88" s="421"/>
      <c r="AM88" s="850"/>
      <c r="AN88" s="850"/>
      <c r="AO88" s="419"/>
      <c r="AP88" s="12">
        <f>ROUND(ROUND($Q89,0)*$AN$99,0)</f>
        <v>765</v>
      </c>
      <c r="AQ88" s="6"/>
    </row>
    <row r="89" spans="1:43" ht="17.25" customHeight="1" x14ac:dyDescent="0.15">
      <c r="A89" s="436">
        <v>25</v>
      </c>
      <c r="B89" s="433">
        <v>1623</v>
      </c>
      <c r="C89" s="49" t="s">
        <v>705</v>
      </c>
      <c r="D89" s="711"/>
      <c r="E89" s="779"/>
      <c r="F89" s="780"/>
      <c r="G89" s="781"/>
      <c r="H89" s="779"/>
      <c r="I89" s="780"/>
      <c r="J89" s="780"/>
      <c r="K89" s="780"/>
      <c r="L89" s="780"/>
      <c r="M89" s="780"/>
      <c r="N89" s="780"/>
      <c r="O89" s="781"/>
      <c r="P89" s="421"/>
      <c r="Q89" s="688">
        <f>Q49</f>
        <v>789</v>
      </c>
      <c r="R89" s="688"/>
      <c r="S89" s="245" t="s">
        <v>578</v>
      </c>
      <c r="T89" s="245"/>
      <c r="U89" s="691" t="s">
        <v>718</v>
      </c>
      <c r="V89" s="692"/>
      <c r="W89" s="692"/>
      <c r="X89" s="692"/>
      <c r="Y89" s="692"/>
      <c r="Z89" s="692"/>
      <c r="AA89" s="692"/>
      <c r="AB89" s="692"/>
      <c r="AC89" s="692"/>
      <c r="AD89" s="692"/>
      <c r="AE89" s="692"/>
      <c r="AF89" s="692"/>
      <c r="AG89" s="692"/>
      <c r="AH89" s="692"/>
      <c r="AI89" s="653" t="s">
        <v>248</v>
      </c>
      <c r="AJ89" s="828">
        <f>$AJ$7</f>
        <v>0.97</v>
      </c>
      <c r="AK89" s="840"/>
      <c r="AL89" s="421"/>
      <c r="AM89" s="850"/>
      <c r="AN89" s="850"/>
      <c r="AO89" s="419"/>
      <c r="AP89" s="12">
        <f>ROUND(ROUND($Q89*$AJ89,0)*$AN$99,0)</f>
        <v>742</v>
      </c>
      <c r="AQ89" s="6"/>
    </row>
    <row r="90" spans="1:43" ht="17.25" customHeight="1" x14ac:dyDescent="0.15">
      <c r="A90" s="62">
        <v>25</v>
      </c>
      <c r="B90" s="433">
        <v>1851</v>
      </c>
      <c r="C90" s="83" t="s">
        <v>706</v>
      </c>
      <c r="D90" s="711"/>
      <c r="E90" s="677"/>
      <c r="F90" s="678"/>
      <c r="G90" s="679"/>
      <c r="H90" s="677" t="s">
        <v>336</v>
      </c>
      <c r="I90" s="678"/>
      <c r="J90" s="678"/>
      <c r="K90" s="678"/>
      <c r="L90" s="678"/>
      <c r="M90" s="678"/>
      <c r="N90" s="678"/>
      <c r="O90" s="679"/>
      <c r="P90" s="453" t="s">
        <v>129</v>
      </c>
      <c r="Q90" s="439"/>
      <c r="R90" s="439"/>
      <c r="S90" s="37"/>
      <c r="T90" s="634"/>
      <c r="U90" s="623"/>
      <c r="V90" s="621"/>
      <c r="W90" s="621"/>
      <c r="X90" s="621"/>
      <c r="Y90" s="621"/>
      <c r="Z90" s="445"/>
      <c r="AA90" s="443"/>
      <c r="AB90" s="443"/>
      <c r="AC90" s="422"/>
      <c r="AD90" s="445"/>
      <c r="AE90" s="422"/>
      <c r="AF90" s="422"/>
      <c r="AG90" s="422"/>
      <c r="AH90" s="422"/>
      <c r="AI90" s="422"/>
      <c r="AJ90" s="422"/>
      <c r="AK90" s="38"/>
      <c r="AL90" s="421"/>
      <c r="AM90" s="850"/>
      <c r="AN90" s="850"/>
      <c r="AO90" s="419"/>
      <c r="AP90" s="355">
        <f>ROUND(ROUND($Q91,0)*$AN$99,0)</f>
        <v>660</v>
      </c>
      <c r="AQ90" s="402"/>
    </row>
    <row r="91" spans="1:43" ht="17.25" customHeight="1" x14ac:dyDescent="0.15">
      <c r="A91" s="436">
        <v>25</v>
      </c>
      <c r="B91" s="433">
        <v>1852</v>
      </c>
      <c r="C91" s="35" t="s">
        <v>707</v>
      </c>
      <c r="D91" s="711"/>
      <c r="E91" s="535"/>
      <c r="F91" s="536"/>
      <c r="G91" s="587"/>
      <c r="H91" s="680"/>
      <c r="I91" s="681"/>
      <c r="J91" s="681"/>
      <c r="K91" s="681"/>
      <c r="L91" s="681"/>
      <c r="M91" s="681"/>
      <c r="N91" s="681"/>
      <c r="O91" s="682"/>
      <c r="P91" s="39"/>
      <c r="Q91" s="829">
        <f>Q51</f>
        <v>680</v>
      </c>
      <c r="R91" s="829"/>
      <c r="S91" s="426" t="s">
        <v>578</v>
      </c>
      <c r="T91" s="432"/>
      <c r="U91" s="691" t="s">
        <v>718</v>
      </c>
      <c r="V91" s="692"/>
      <c r="W91" s="692"/>
      <c r="X91" s="692"/>
      <c r="Y91" s="692"/>
      <c r="Z91" s="692"/>
      <c r="AA91" s="692"/>
      <c r="AB91" s="692"/>
      <c r="AC91" s="692"/>
      <c r="AD91" s="692"/>
      <c r="AE91" s="692"/>
      <c r="AF91" s="692"/>
      <c r="AG91" s="692"/>
      <c r="AH91" s="692"/>
      <c r="AI91" s="653" t="s">
        <v>248</v>
      </c>
      <c r="AJ91" s="828">
        <f>$AJ$7</f>
        <v>0.97</v>
      </c>
      <c r="AK91" s="840"/>
      <c r="AL91" s="421"/>
      <c r="AM91" s="850"/>
      <c r="AN91" s="850"/>
      <c r="AO91" s="419"/>
      <c r="AP91" s="12">
        <f>ROUND(ROUND($Q91*$AJ91,0)*$AN$99,0)</f>
        <v>640</v>
      </c>
      <c r="AQ91" s="6"/>
    </row>
    <row r="92" spans="1:43" ht="17.25" customHeight="1" x14ac:dyDescent="0.15">
      <c r="A92" s="403">
        <v>25</v>
      </c>
      <c r="B92" s="433">
        <v>1853</v>
      </c>
      <c r="C92" s="49" t="s">
        <v>708</v>
      </c>
      <c r="D92" s="711"/>
      <c r="E92" s="535"/>
      <c r="F92" s="536"/>
      <c r="G92" s="587"/>
      <c r="H92" s="680"/>
      <c r="I92" s="681"/>
      <c r="J92" s="681"/>
      <c r="K92" s="681"/>
      <c r="L92" s="681"/>
      <c r="M92" s="681"/>
      <c r="N92" s="681"/>
      <c r="O92" s="682"/>
      <c r="P92" s="246" t="s">
        <v>130</v>
      </c>
      <c r="Q92" s="174"/>
      <c r="R92" s="174"/>
      <c r="S92" s="14"/>
      <c r="T92" s="14"/>
      <c r="U92" s="623"/>
      <c r="V92" s="621"/>
      <c r="W92" s="621"/>
      <c r="X92" s="621"/>
      <c r="Y92" s="621"/>
      <c r="Z92" s="445"/>
      <c r="AA92" s="443"/>
      <c r="AB92" s="443"/>
      <c r="AC92" s="422"/>
      <c r="AD92" s="445"/>
      <c r="AE92" s="422"/>
      <c r="AF92" s="422"/>
      <c r="AG92" s="422"/>
      <c r="AH92" s="41"/>
      <c r="AI92" s="422"/>
      <c r="AJ92" s="41"/>
      <c r="AK92" s="148"/>
      <c r="AL92" s="421"/>
      <c r="AM92" s="850"/>
      <c r="AN92" s="850"/>
      <c r="AO92" s="419"/>
      <c r="AP92" s="12">
        <f>ROUND(ROUND($Q93,0)*$AN$99,0)</f>
        <v>821</v>
      </c>
      <c r="AQ92" s="6"/>
    </row>
    <row r="93" spans="1:43" ht="17.25" customHeight="1" x14ac:dyDescent="0.15">
      <c r="A93" s="436">
        <v>25</v>
      </c>
      <c r="B93" s="433">
        <v>1854</v>
      </c>
      <c r="C93" s="49" t="s">
        <v>709</v>
      </c>
      <c r="D93" s="711"/>
      <c r="E93" s="535"/>
      <c r="F93" s="536"/>
      <c r="G93" s="587"/>
      <c r="H93" s="759"/>
      <c r="I93" s="760"/>
      <c r="J93" s="760"/>
      <c r="K93" s="760"/>
      <c r="L93" s="760"/>
      <c r="M93" s="760"/>
      <c r="N93" s="760"/>
      <c r="O93" s="761"/>
      <c r="P93" s="421"/>
      <c r="Q93" s="688">
        <f>Q53</f>
        <v>846</v>
      </c>
      <c r="R93" s="688"/>
      <c r="S93" s="245" t="s">
        <v>578</v>
      </c>
      <c r="T93" s="245"/>
      <c r="U93" s="691" t="s">
        <v>718</v>
      </c>
      <c r="V93" s="692"/>
      <c r="W93" s="692"/>
      <c r="X93" s="692"/>
      <c r="Y93" s="692"/>
      <c r="Z93" s="692"/>
      <c r="AA93" s="692"/>
      <c r="AB93" s="692"/>
      <c r="AC93" s="692"/>
      <c r="AD93" s="692"/>
      <c r="AE93" s="692"/>
      <c r="AF93" s="692"/>
      <c r="AG93" s="692"/>
      <c r="AH93" s="692"/>
      <c r="AI93" s="653" t="s">
        <v>248</v>
      </c>
      <c r="AJ93" s="828">
        <f>$AJ$7</f>
        <v>0.97</v>
      </c>
      <c r="AK93" s="840"/>
      <c r="AL93" s="421"/>
      <c r="AM93" s="850"/>
      <c r="AN93" s="850"/>
      <c r="AO93" s="419"/>
      <c r="AP93" s="12">
        <f>ROUND(ROUND($Q93*$AJ93,0)*$AN$99,0)</f>
        <v>796</v>
      </c>
      <c r="AQ93" s="6"/>
    </row>
    <row r="94" spans="1:43" ht="17.25" customHeight="1" x14ac:dyDescent="0.15">
      <c r="A94" s="436">
        <v>25</v>
      </c>
      <c r="B94" s="433">
        <v>1711</v>
      </c>
      <c r="C94" s="35" t="s">
        <v>2626</v>
      </c>
      <c r="D94" s="711"/>
      <c r="E94" s="510"/>
      <c r="F94" s="511"/>
      <c r="G94" s="513"/>
      <c r="H94" s="677" t="s">
        <v>2212</v>
      </c>
      <c r="I94" s="678"/>
      <c r="J94" s="678"/>
      <c r="K94" s="678"/>
      <c r="L94" s="678"/>
      <c r="M94" s="678"/>
      <c r="N94" s="678"/>
      <c r="O94" s="679"/>
      <c r="P94" s="453" t="s">
        <v>129</v>
      </c>
      <c r="Q94" s="439"/>
      <c r="R94" s="439"/>
      <c r="S94" s="37"/>
      <c r="T94" s="634"/>
      <c r="U94" s="623"/>
      <c r="V94" s="621"/>
      <c r="W94" s="621"/>
      <c r="X94" s="621"/>
      <c r="Y94" s="621"/>
      <c r="Z94" s="445"/>
      <c r="AA94" s="443"/>
      <c r="AB94" s="443"/>
      <c r="AC94" s="422"/>
      <c r="AD94" s="445"/>
      <c r="AE94" s="422"/>
      <c r="AF94" s="422"/>
      <c r="AG94" s="422"/>
      <c r="AH94" s="422"/>
      <c r="AI94" s="422"/>
      <c r="AJ94" s="422"/>
      <c r="AK94" s="38"/>
      <c r="AL94" s="421"/>
      <c r="AM94" s="850"/>
      <c r="AN94" s="850"/>
      <c r="AO94" s="419"/>
      <c r="AP94" s="12">
        <f>ROUND(ROUND($Q95,0)*$AN$99,0)</f>
        <v>605</v>
      </c>
      <c r="AQ94" s="402"/>
    </row>
    <row r="95" spans="1:43" ht="17.25" customHeight="1" x14ac:dyDescent="0.15">
      <c r="A95" s="436">
        <v>25</v>
      </c>
      <c r="B95" s="433">
        <v>1713</v>
      </c>
      <c r="C95" s="35" t="s">
        <v>2627</v>
      </c>
      <c r="D95" s="711"/>
      <c r="E95" s="510"/>
      <c r="F95" s="511"/>
      <c r="G95" s="513"/>
      <c r="H95" s="680"/>
      <c r="I95" s="681"/>
      <c r="J95" s="681"/>
      <c r="K95" s="681"/>
      <c r="L95" s="681"/>
      <c r="M95" s="681"/>
      <c r="N95" s="681"/>
      <c r="O95" s="682"/>
      <c r="P95" s="39"/>
      <c r="Q95" s="829">
        <f>Q55</f>
        <v>624</v>
      </c>
      <c r="R95" s="829"/>
      <c r="S95" s="426" t="s">
        <v>578</v>
      </c>
      <c r="T95" s="432"/>
      <c r="U95" s="691" t="s">
        <v>718</v>
      </c>
      <c r="V95" s="692"/>
      <c r="W95" s="692"/>
      <c r="X95" s="692"/>
      <c r="Y95" s="692"/>
      <c r="Z95" s="692"/>
      <c r="AA95" s="692"/>
      <c r="AB95" s="692"/>
      <c r="AC95" s="692"/>
      <c r="AD95" s="692"/>
      <c r="AE95" s="692"/>
      <c r="AF95" s="692"/>
      <c r="AG95" s="692"/>
      <c r="AH95" s="692"/>
      <c r="AI95" s="653" t="s">
        <v>248</v>
      </c>
      <c r="AJ95" s="828">
        <f>$AJ$7</f>
        <v>0.97</v>
      </c>
      <c r="AK95" s="840"/>
      <c r="AL95" s="421"/>
      <c r="AM95" s="850"/>
      <c r="AN95" s="850"/>
      <c r="AO95" s="419"/>
      <c r="AP95" s="12">
        <f>ROUND(ROUND($Q95*$AJ95,0)*$AN$99,0)</f>
        <v>587</v>
      </c>
      <c r="AQ95" s="6"/>
    </row>
    <row r="96" spans="1:43" ht="17.25" customHeight="1" x14ac:dyDescent="0.15">
      <c r="A96" s="436">
        <v>25</v>
      </c>
      <c r="B96" s="433">
        <v>1721</v>
      </c>
      <c r="C96" s="49" t="s">
        <v>2628</v>
      </c>
      <c r="D96" s="711"/>
      <c r="E96" s="510"/>
      <c r="F96" s="511"/>
      <c r="G96" s="513"/>
      <c r="H96" s="680"/>
      <c r="I96" s="681"/>
      <c r="J96" s="681"/>
      <c r="K96" s="681"/>
      <c r="L96" s="681"/>
      <c r="M96" s="681"/>
      <c r="N96" s="681"/>
      <c r="O96" s="682"/>
      <c r="P96" s="246" t="s">
        <v>130</v>
      </c>
      <c r="Q96" s="174"/>
      <c r="R96" s="174"/>
      <c r="S96" s="14"/>
      <c r="T96" s="14"/>
      <c r="U96" s="623"/>
      <c r="V96" s="621"/>
      <c r="W96" s="621"/>
      <c r="X96" s="621"/>
      <c r="Y96" s="621"/>
      <c r="Z96" s="445"/>
      <c r="AA96" s="443"/>
      <c r="AB96" s="443"/>
      <c r="AC96" s="422"/>
      <c r="AD96" s="445"/>
      <c r="AE96" s="422"/>
      <c r="AF96" s="422"/>
      <c r="AG96" s="422"/>
      <c r="AH96" s="41"/>
      <c r="AI96" s="422"/>
      <c r="AJ96" s="41"/>
      <c r="AK96" s="148"/>
      <c r="AL96" s="421"/>
      <c r="AM96" s="850"/>
      <c r="AN96" s="850"/>
      <c r="AO96" s="419"/>
      <c r="AP96" s="12">
        <f>ROUND(ROUND($Q97,0)*$AN$99,0)</f>
        <v>765</v>
      </c>
      <c r="AQ96" s="6"/>
    </row>
    <row r="97" spans="1:43" ht="17.25" customHeight="1" x14ac:dyDescent="0.15">
      <c r="A97" s="436">
        <v>25</v>
      </c>
      <c r="B97" s="433">
        <v>1723</v>
      </c>
      <c r="C97" s="49" t="s">
        <v>2629</v>
      </c>
      <c r="D97" s="711"/>
      <c r="E97" s="510"/>
      <c r="F97" s="511"/>
      <c r="G97" s="513"/>
      <c r="H97" s="759"/>
      <c r="I97" s="760"/>
      <c r="J97" s="760"/>
      <c r="K97" s="760"/>
      <c r="L97" s="760"/>
      <c r="M97" s="760"/>
      <c r="N97" s="760"/>
      <c r="O97" s="761"/>
      <c r="P97" s="421"/>
      <c r="Q97" s="688">
        <f>Q57</f>
        <v>789</v>
      </c>
      <c r="R97" s="688"/>
      <c r="S97" s="245" t="s">
        <v>578</v>
      </c>
      <c r="T97" s="245"/>
      <c r="U97" s="691" t="s">
        <v>718</v>
      </c>
      <c r="V97" s="692"/>
      <c r="W97" s="692"/>
      <c r="X97" s="692"/>
      <c r="Y97" s="692"/>
      <c r="Z97" s="692"/>
      <c r="AA97" s="692"/>
      <c r="AB97" s="692"/>
      <c r="AC97" s="692"/>
      <c r="AD97" s="692"/>
      <c r="AE97" s="692"/>
      <c r="AF97" s="692"/>
      <c r="AG97" s="692"/>
      <c r="AH97" s="692"/>
      <c r="AI97" s="653" t="s">
        <v>248</v>
      </c>
      <c r="AJ97" s="828">
        <f>$AJ$7</f>
        <v>0.97</v>
      </c>
      <c r="AK97" s="840"/>
      <c r="AL97" s="421"/>
      <c r="AM97" s="850"/>
      <c r="AN97" s="850"/>
      <c r="AO97" s="419"/>
      <c r="AP97" s="12">
        <f>ROUND(ROUND($Q97*$AJ97,0)*$AN$99,0)</f>
        <v>742</v>
      </c>
      <c r="AQ97" s="6"/>
    </row>
    <row r="98" spans="1:43" ht="17.25" customHeight="1" x14ac:dyDescent="0.15">
      <c r="A98" s="436">
        <v>25</v>
      </c>
      <c r="B98" s="433">
        <v>1861</v>
      </c>
      <c r="C98" s="35" t="s">
        <v>2630</v>
      </c>
      <c r="D98" s="711"/>
      <c r="E98" s="510"/>
      <c r="F98" s="511"/>
      <c r="G98" s="513"/>
      <c r="H98" s="677" t="s">
        <v>2213</v>
      </c>
      <c r="I98" s="678"/>
      <c r="J98" s="678"/>
      <c r="K98" s="678"/>
      <c r="L98" s="678"/>
      <c r="M98" s="678"/>
      <c r="N98" s="678"/>
      <c r="O98" s="679"/>
      <c r="P98" s="453" t="s">
        <v>129</v>
      </c>
      <c r="Q98" s="439"/>
      <c r="R98" s="439"/>
      <c r="S98" s="37"/>
      <c r="T98" s="634"/>
      <c r="U98" s="623"/>
      <c r="V98" s="621"/>
      <c r="W98" s="621"/>
      <c r="X98" s="621"/>
      <c r="Y98" s="621"/>
      <c r="Z98" s="445"/>
      <c r="AA98" s="443"/>
      <c r="AB98" s="443"/>
      <c r="AC98" s="422"/>
      <c r="AD98" s="445"/>
      <c r="AE98" s="422"/>
      <c r="AF98" s="422"/>
      <c r="AG98" s="422"/>
      <c r="AH98" s="422"/>
      <c r="AI98" s="422"/>
      <c r="AJ98" s="422"/>
      <c r="AK98" s="38"/>
      <c r="AL98" s="421"/>
      <c r="AM98" s="850"/>
      <c r="AN98" s="850"/>
      <c r="AO98" s="419"/>
      <c r="AP98" s="12">
        <f>ROUND(ROUND($Q99,0)*$AN$99,0)</f>
        <v>660</v>
      </c>
      <c r="AQ98" s="402"/>
    </row>
    <row r="99" spans="1:43" ht="17.25" customHeight="1" x14ac:dyDescent="0.15">
      <c r="A99" s="436">
        <v>25</v>
      </c>
      <c r="B99" s="433">
        <v>1862</v>
      </c>
      <c r="C99" s="35" t="s">
        <v>2631</v>
      </c>
      <c r="D99" s="711"/>
      <c r="E99" s="535"/>
      <c r="F99" s="536"/>
      <c r="G99" s="587"/>
      <c r="H99" s="680"/>
      <c r="I99" s="681"/>
      <c r="J99" s="681"/>
      <c r="K99" s="681"/>
      <c r="L99" s="681"/>
      <c r="M99" s="681"/>
      <c r="N99" s="681"/>
      <c r="O99" s="682"/>
      <c r="P99" s="39"/>
      <c r="Q99" s="829">
        <f>Q59</f>
        <v>680</v>
      </c>
      <c r="R99" s="829"/>
      <c r="S99" s="426" t="s">
        <v>578</v>
      </c>
      <c r="T99" s="432"/>
      <c r="U99" s="691" t="s">
        <v>718</v>
      </c>
      <c r="V99" s="692"/>
      <c r="W99" s="692"/>
      <c r="X99" s="692"/>
      <c r="Y99" s="692"/>
      <c r="Z99" s="692"/>
      <c r="AA99" s="692"/>
      <c r="AB99" s="692"/>
      <c r="AC99" s="692"/>
      <c r="AD99" s="692"/>
      <c r="AE99" s="692"/>
      <c r="AF99" s="692"/>
      <c r="AG99" s="692"/>
      <c r="AH99" s="692"/>
      <c r="AI99" s="653" t="s">
        <v>248</v>
      </c>
      <c r="AJ99" s="828">
        <f>$AJ$7</f>
        <v>0.97</v>
      </c>
      <c r="AK99" s="840"/>
      <c r="AL99" s="421"/>
      <c r="AM99" s="545" t="s">
        <v>248</v>
      </c>
      <c r="AN99" s="581">
        <v>0.97</v>
      </c>
      <c r="AO99" s="419"/>
      <c r="AP99" s="12">
        <f>ROUND(ROUND($Q99*$AJ99,0)*$AN$99,0)</f>
        <v>640</v>
      </c>
      <c r="AQ99" s="6"/>
    </row>
    <row r="100" spans="1:43" ht="17.25" customHeight="1" x14ac:dyDescent="0.15">
      <c r="A100" s="436">
        <v>25</v>
      </c>
      <c r="B100" s="433">
        <v>1863</v>
      </c>
      <c r="C100" s="49" t="s">
        <v>2632</v>
      </c>
      <c r="D100" s="711"/>
      <c r="E100" s="535"/>
      <c r="F100" s="536"/>
      <c r="G100" s="587"/>
      <c r="H100" s="680"/>
      <c r="I100" s="681"/>
      <c r="J100" s="681"/>
      <c r="K100" s="681"/>
      <c r="L100" s="681"/>
      <c r="M100" s="681"/>
      <c r="N100" s="681"/>
      <c r="O100" s="682"/>
      <c r="P100" s="453" t="s">
        <v>130</v>
      </c>
      <c r="Q100" s="175"/>
      <c r="R100" s="175"/>
      <c r="S100" s="37"/>
      <c r="T100" s="164"/>
      <c r="U100" s="623"/>
      <c r="V100" s="621"/>
      <c r="W100" s="621"/>
      <c r="X100" s="621"/>
      <c r="Y100" s="621"/>
      <c r="Z100" s="445"/>
      <c r="AA100" s="443"/>
      <c r="AB100" s="443"/>
      <c r="AC100" s="422"/>
      <c r="AD100" s="445"/>
      <c r="AE100" s="422"/>
      <c r="AF100" s="422"/>
      <c r="AG100" s="422"/>
      <c r="AH100" s="41"/>
      <c r="AI100" s="422"/>
      <c r="AJ100" s="41"/>
      <c r="AK100" s="148"/>
      <c r="AL100" s="421"/>
      <c r="AM100" s="637"/>
      <c r="AN100" s="637"/>
      <c r="AO100" s="419"/>
      <c r="AP100" s="12">
        <f>ROUND(ROUND($Q101,0)*$AN$99,0)</f>
        <v>821</v>
      </c>
      <c r="AQ100" s="6"/>
    </row>
    <row r="101" spans="1:43" ht="17.25" customHeight="1" x14ac:dyDescent="0.15">
      <c r="A101" s="436">
        <v>25</v>
      </c>
      <c r="B101" s="433">
        <v>1864</v>
      </c>
      <c r="C101" s="49" t="s">
        <v>2633</v>
      </c>
      <c r="D101" s="711"/>
      <c r="E101" s="586"/>
      <c r="F101" s="161"/>
      <c r="G101" s="588"/>
      <c r="H101" s="759"/>
      <c r="I101" s="760"/>
      <c r="J101" s="760"/>
      <c r="K101" s="760"/>
      <c r="L101" s="760"/>
      <c r="M101" s="760"/>
      <c r="N101" s="760"/>
      <c r="O101" s="761"/>
      <c r="P101" s="39"/>
      <c r="Q101" s="829">
        <f>Q61</f>
        <v>846</v>
      </c>
      <c r="R101" s="829"/>
      <c r="S101" s="426" t="s">
        <v>578</v>
      </c>
      <c r="T101" s="58"/>
      <c r="U101" s="691" t="s">
        <v>718</v>
      </c>
      <c r="V101" s="692"/>
      <c r="W101" s="692"/>
      <c r="X101" s="692"/>
      <c r="Y101" s="692"/>
      <c r="Z101" s="692"/>
      <c r="AA101" s="692"/>
      <c r="AB101" s="692"/>
      <c r="AC101" s="692"/>
      <c r="AD101" s="692"/>
      <c r="AE101" s="692"/>
      <c r="AF101" s="692"/>
      <c r="AG101" s="692"/>
      <c r="AH101" s="692"/>
      <c r="AI101" s="653" t="s">
        <v>248</v>
      </c>
      <c r="AJ101" s="828">
        <f>$AJ$7</f>
        <v>0.97</v>
      </c>
      <c r="AK101" s="840"/>
      <c r="AL101" s="421"/>
      <c r="AM101" s="593"/>
      <c r="AN101" s="593"/>
      <c r="AO101" s="419"/>
      <c r="AP101" s="12">
        <f>ROUND(ROUND($Q101*$AJ101,0)*$AN$99,0)</f>
        <v>796</v>
      </c>
      <c r="AQ101" s="6"/>
    </row>
    <row r="102" spans="1:43" ht="17.25" customHeight="1" x14ac:dyDescent="0.15">
      <c r="A102" s="436">
        <v>25</v>
      </c>
      <c r="B102" s="433">
        <v>3311</v>
      </c>
      <c r="C102" s="35" t="s">
        <v>2218</v>
      </c>
      <c r="D102" s="711"/>
      <c r="E102" s="677" t="s">
        <v>713</v>
      </c>
      <c r="F102" s="678"/>
      <c r="G102" s="679"/>
      <c r="H102" s="677" t="s">
        <v>2214</v>
      </c>
      <c r="I102" s="678"/>
      <c r="J102" s="678"/>
      <c r="K102" s="678"/>
      <c r="L102" s="678"/>
      <c r="M102" s="678"/>
      <c r="N102" s="678"/>
      <c r="O102" s="679"/>
      <c r="P102" s="453" t="s">
        <v>129</v>
      </c>
      <c r="Q102" s="439"/>
      <c r="R102" s="439"/>
      <c r="S102" s="37"/>
      <c r="T102" s="634"/>
      <c r="U102" s="623"/>
      <c r="V102" s="621"/>
      <c r="W102" s="621"/>
      <c r="X102" s="621"/>
      <c r="Y102" s="621"/>
      <c r="Z102" s="445"/>
      <c r="AA102" s="443"/>
      <c r="AB102" s="443"/>
      <c r="AC102" s="422"/>
      <c r="AD102" s="445"/>
      <c r="AE102" s="422"/>
      <c r="AF102" s="422"/>
      <c r="AG102" s="422"/>
      <c r="AH102" s="422"/>
      <c r="AI102" s="422"/>
      <c r="AJ102" s="422"/>
      <c r="AK102" s="38"/>
      <c r="AL102" s="421"/>
      <c r="AM102" s="593"/>
      <c r="AN102" s="593"/>
      <c r="AO102" s="419"/>
      <c r="AP102" s="12">
        <f>ROUND(ROUND($Q103,0)*$AN$99,0)</f>
        <v>633</v>
      </c>
      <c r="AQ102" s="402"/>
    </row>
    <row r="103" spans="1:43" ht="17.25" customHeight="1" x14ac:dyDescent="0.15">
      <c r="A103" s="436">
        <v>25</v>
      </c>
      <c r="B103" s="433">
        <v>3313</v>
      </c>
      <c r="C103" s="35" t="s">
        <v>2219</v>
      </c>
      <c r="D103" s="711"/>
      <c r="E103" s="680"/>
      <c r="F103" s="681"/>
      <c r="G103" s="682"/>
      <c r="H103" s="680"/>
      <c r="I103" s="681"/>
      <c r="J103" s="681"/>
      <c r="K103" s="681"/>
      <c r="L103" s="681"/>
      <c r="M103" s="681"/>
      <c r="N103" s="681"/>
      <c r="O103" s="682"/>
      <c r="P103" s="39"/>
      <c r="Q103" s="829">
        <f>Q63</f>
        <v>653</v>
      </c>
      <c r="R103" s="829"/>
      <c r="S103" s="426" t="s">
        <v>578</v>
      </c>
      <c r="T103" s="432"/>
      <c r="U103" s="691" t="s">
        <v>718</v>
      </c>
      <c r="V103" s="692"/>
      <c r="W103" s="692"/>
      <c r="X103" s="692"/>
      <c r="Y103" s="692"/>
      <c r="Z103" s="692"/>
      <c r="AA103" s="692"/>
      <c r="AB103" s="692"/>
      <c r="AC103" s="692"/>
      <c r="AD103" s="692"/>
      <c r="AE103" s="692"/>
      <c r="AF103" s="692"/>
      <c r="AG103" s="692"/>
      <c r="AH103" s="692"/>
      <c r="AI103" s="653" t="s">
        <v>248</v>
      </c>
      <c r="AJ103" s="828">
        <f>$AJ$7</f>
        <v>0.97</v>
      </c>
      <c r="AK103" s="828"/>
      <c r="AL103" s="421"/>
      <c r="AM103" s="593"/>
      <c r="AN103" s="593"/>
      <c r="AO103" s="419"/>
      <c r="AP103" s="12">
        <f>ROUND(ROUND($Q103*$AJ103,0)*$AN$99,0)</f>
        <v>614</v>
      </c>
      <c r="AQ103" s="6"/>
    </row>
    <row r="104" spans="1:43" ht="17.25" customHeight="1" x14ac:dyDescent="0.15">
      <c r="A104" s="403">
        <v>25</v>
      </c>
      <c r="B104" s="433">
        <v>3315</v>
      </c>
      <c r="C104" s="49" t="s">
        <v>2220</v>
      </c>
      <c r="D104" s="711"/>
      <c r="E104" s="680"/>
      <c r="F104" s="681"/>
      <c r="G104" s="682"/>
      <c r="H104" s="680"/>
      <c r="I104" s="681"/>
      <c r="J104" s="681"/>
      <c r="K104" s="681"/>
      <c r="L104" s="681"/>
      <c r="M104" s="681"/>
      <c r="N104" s="681"/>
      <c r="O104" s="682"/>
      <c r="P104" s="246" t="s">
        <v>130</v>
      </c>
      <c r="Q104" s="174"/>
      <c r="R104" s="174"/>
      <c r="S104" s="14"/>
      <c r="T104" s="14"/>
      <c r="U104" s="623"/>
      <c r="V104" s="621"/>
      <c r="W104" s="621"/>
      <c r="X104" s="621"/>
      <c r="Y104" s="621"/>
      <c r="Z104" s="445"/>
      <c r="AA104" s="443"/>
      <c r="AB104" s="443"/>
      <c r="AC104" s="422"/>
      <c r="AD104" s="445"/>
      <c r="AE104" s="422"/>
      <c r="AF104" s="422"/>
      <c r="AG104" s="422"/>
      <c r="AH104" s="41"/>
      <c r="AI104" s="422"/>
      <c r="AJ104" s="41"/>
      <c r="AK104" s="148"/>
      <c r="AL104" s="421"/>
      <c r="AM104" s="593"/>
      <c r="AN104" s="593"/>
      <c r="AO104" s="419"/>
      <c r="AP104" s="12">
        <f>ROUND(ROUND($Q105,0)*$AN$99,0)</f>
        <v>792</v>
      </c>
      <c r="AQ104" s="6"/>
    </row>
    <row r="105" spans="1:43" ht="17.25" customHeight="1" x14ac:dyDescent="0.15">
      <c r="A105" s="436">
        <v>25</v>
      </c>
      <c r="B105" s="433">
        <v>3317</v>
      </c>
      <c r="C105" s="49" t="s">
        <v>2221</v>
      </c>
      <c r="D105" s="711"/>
      <c r="E105" s="680"/>
      <c r="F105" s="681"/>
      <c r="G105" s="682"/>
      <c r="H105" s="759"/>
      <c r="I105" s="760"/>
      <c r="J105" s="760"/>
      <c r="K105" s="760"/>
      <c r="L105" s="760"/>
      <c r="M105" s="760"/>
      <c r="N105" s="760"/>
      <c r="O105" s="761"/>
      <c r="P105" s="421"/>
      <c r="Q105" s="688">
        <f>Q65</f>
        <v>817</v>
      </c>
      <c r="R105" s="688"/>
      <c r="S105" s="245" t="s">
        <v>578</v>
      </c>
      <c r="T105" s="245"/>
      <c r="U105" s="691" t="s">
        <v>718</v>
      </c>
      <c r="V105" s="692"/>
      <c r="W105" s="692"/>
      <c r="X105" s="692"/>
      <c r="Y105" s="692"/>
      <c r="Z105" s="692"/>
      <c r="AA105" s="692"/>
      <c r="AB105" s="692"/>
      <c r="AC105" s="692"/>
      <c r="AD105" s="692"/>
      <c r="AE105" s="692"/>
      <c r="AF105" s="692"/>
      <c r="AG105" s="692"/>
      <c r="AH105" s="692"/>
      <c r="AI105" s="653" t="s">
        <v>248</v>
      </c>
      <c r="AJ105" s="828">
        <f>$AJ$7</f>
        <v>0.97</v>
      </c>
      <c r="AK105" s="828"/>
      <c r="AL105" s="421"/>
      <c r="AM105" s="593"/>
      <c r="AN105" s="593"/>
      <c r="AO105" s="419"/>
      <c r="AP105" s="12">
        <f>ROUND(ROUND($Q105*$AJ105,0)*$AN$99,0)</f>
        <v>768</v>
      </c>
      <c r="AQ105" s="6"/>
    </row>
    <row r="106" spans="1:43" ht="17.25" customHeight="1" x14ac:dyDescent="0.15">
      <c r="A106" s="436">
        <v>25</v>
      </c>
      <c r="B106" s="433">
        <v>3321</v>
      </c>
      <c r="C106" s="35" t="s">
        <v>2634</v>
      </c>
      <c r="D106" s="538"/>
      <c r="E106" s="680" t="s">
        <v>710</v>
      </c>
      <c r="F106" s="784"/>
      <c r="G106" s="785"/>
      <c r="H106" s="677" t="s">
        <v>2215</v>
      </c>
      <c r="I106" s="678"/>
      <c r="J106" s="678"/>
      <c r="K106" s="678"/>
      <c r="L106" s="678"/>
      <c r="M106" s="678"/>
      <c r="N106" s="678"/>
      <c r="O106" s="679"/>
      <c r="P106" s="453" t="s">
        <v>129</v>
      </c>
      <c r="Q106" s="439"/>
      <c r="R106" s="439"/>
      <c r="S106" s="37"/>
      <c r="T106" s="634"/>
      <c r="U106" s="623"/>
      <c r="V106" s="621"/>
      <c r="W106" s="621"/>
      <c r="X106" s="621"/>
      <c r="Y106" s="621"/>
      <c r="Z106" s="445"/>
      <c r="AA106" s="443"/>
      <c r="AB106" s="443"/>
      <c r="AC106" s="422"/>
      <c r="AD106" s="445"/>
      <c r="AE106" s="422"/>
      <c r="AF106" s="422"/>
      <c r="AG106" s="422"/>
      <c r="AH106" s="422"/>
      <c r="AI106" s="422"/>
      <c r="AJ106" s="422"/>
      <c r="AK106" s="38"/>
      <c r="AL106" s="421"/>
      <c r="AM106" s="593"/>
      <c r="AN106" s="593"/>
      <c r="AO106" s="419"/>
      <c r="AP106" s="12">
        <f>ROUND(ROUND($Q107,0)*$AN$99,0)</f>
        <v>633</v>
      </c>
      <c r="AQ106" s="402"/>
    </row>
    <row r="107" spans="1:43" ht="17.25" customHeight="1" x14ac:dyDescent="0.15">
      <c r="A107" s="436">
        <v>25</v>
      </c>
      <c r="B107" s="433">
        <v>3323</v>
      </c>
      <c r="C107" s="35" t="s">
        <v>2635</v>
      </c>
      <c r="D107" s="538"/>
      <c r="E107" s="796"/>
      <c r="F107" s="784"/>
      <c r="G107" s="785"/>
      <c r="H107" s="680"/>
      <c r="I107" s="681"/>
      <c r="J107" s="681"/>
      <c r="K107" s="681"/>
      <c r="L107" s="681"/>
      <c r="M107" s="681"/>
      <c r="N107" s="681"/>
      <c r="O107" s="682"/>
      <c r="P107" s="39"/>
      <c r="Q107" s="829">
        <f>Q67</f>
        <v>653</v>
      </c>
      <c r="R107" s="829"/>
      <c r="S107" s="426" t="s">
        <v>578</v>
      </c>
      <c r="T107" s="432"/>
      <c r="U107" s="691" t="s">
        <v>718</v>
      </c>
      <c r="V107" s="692"/>
      <c r="W107" s="692"/>
      <c r="X107" s="692"/>
      <c r="Y107" s="692"/>
      <c r="Z107" s="692"/>
      <c r="AA107" s="692"/>
      <c r="AB107" s="692"/>
      <c r="AC107" s="692"/>
      <c r="AD107" s="692"/>
      <c r="AE107" s="692"/>
      <c r="AF107" s="692"/>
      <c r="AG107" s="692"/>
      <c r="AH107" s="692"/>
      <c r="AI107" s="653" t="s">
        <v>248</v>
      </c>
      <c r="AJ107" s="828">
        <f>$AJ$7</f>
        <v>0.97</v>
      </c>
      <c r="AK107" s="828"/>
      <c r="AL107" s="421"/>
      <c r="AM107" s="593"/>
      <c r="AN107" s="593"/>
      <c r="AO107" s="419"/>
      <c r="AP107" s="12">
        <f>ROUND(ROUND($Q107*$AJ107,0)*$AN$99,0)</f>
        <v>614</v>
      </c>
      <c r="AQ107" s="6"/>
    </row>
    <row r="108" spans="1:43" ht="17.25" customHeight="1" x14ac:dyDescent="0.15">
      <c r="A108" s="436">
        <v>25</v>
      </c>
      <c r="B108" s="433">
        <v>3325</v>
      </c>
      <c r="C108" s="49" t="s">
        <v>2636</v>
      </c>
      <c r="D108" s="538"/>
      <c r="E108" s="796"/>
      <c r="F108" s="784"/>
      <c r="G108" s="785"/>
      <c r="H108" s="680"/>
      <c r="I108" s="681"/>
      <c r="J108" s="681"/>
      <c r="K108" s="681"/>
      <c r="L108" s="681"/>
      <c r="M108" s="681"/>
      <c r="N108" s="681"/>
      <c r="O108" s="682"/>
      <c r="P108" s="246" t="s">
        <v>130</v>
      </c>
      <c r="Q108" s="174"/>
      <c r="R108" s="174"/>
      <c r="S108" s="14"/>
      <c r="T108" s="14"/>
      <c r="U108" s="623"/>
      <c r="V108" s="621"/>
      <c r="W108" s="621"/>
      <c r="X108" s="621"/>
      <c r="Y108" s="621"/>
      <c r="Z108" s="445"/>
      <c r="AA108" s="443"/>
      <c r="AB108" s="443"/>
      <c r="AC108" s="422"/>
      <c r="AD108" s="445"/>
      <c r="AE108" s="422"/>
      <c r="AF108" s="422"/>
      <c r="AG108" s="422"/>
      <c r="AH108" s="41"/>
      <c r="AI108" s="422"/>
      <c r="AJ108" s="41"/>
      <c r="AK108" s="148"/>
      <c r="AL108" s="421"/>
      <c r="AM108" s="593"/>
      <c r="AN108" s="593"/>
      <c r="AO108" s="419"/>
      <c r="AP108" s="12">
        <f>ROUND(ROUND($Q109,0)*$AN$99,0)</f>
        <v>792</v>
      </c>
      <c r="AQ108" s="6"/>
    </row>
    <row r="109" spans="1:43" ht="17.25" customHeight="1" x14ac:dyDescent="0.15">
      <c r="A109" s="436">
        <v>25</v>
      </c>
      <c r="B109" s="433">
        <v>3327</v>
      </c>
      <c r="C109" s="49" t="s">
        <v>2637</v>
      </c>
      <c r="D109" s="538"/>
      <c r="E109" s="510"/>
      <c r="F109" s="511"/>
      <c r="G109" s="513"/>
      <c r="H109" s="759"/>
      <c r="I109" s="760"/>
      <c r="J109" s="760"/>
      <c r="K109" s="760"/>
      <c r="L109" s="760"/>
      <c r="M109" s="760"/>
      <c r="N109" s="760"/>
      <c r="O109" s="761"/>
      <c r="P109" s="421"/>
      <c r="Q109" s="688">
        <f>Q69</f>
        <v>817</v>
      </c>
      <c r="R109" s="688"/>
      <c r="S109" s="245" t="s">
        <v>578</v>
      </c>
      <c r="T109" s="245"/>
      <c r="U109" s="691" t="s">
        <v>718</v>
      </c>
      <c r="V109" s="692"/>
      <c r="W109" s="692"/>
      <c r="X109" s="692"/>
      <c r="Y109" s="692"/>
      <c r="Z109" s="692"/>
      <c r="AA109" s="692"/>
      <c r="AB109" s="692"/>
      <c r="AC109" s="692"/>
      <c r="AD109" s="692"/>
      <c r="AE109" s="692"/>
      <c r="AF109" s="692"/>
      <c r="AG109" s="692"/>
      <c r="AH109" s="692"/>
      <c r="AI109" s="653" t="s">
        <v>248</v>
      </c>
      <c r="AJ109" s="828">
        <f>$AJ$7</f>
        <v>0.97</v>
      </c>
      <c r="AK109" s="828"/>
      <c r="AL109" s="421"/>
      <c r="AM109" s="593"/>
      <c r="AN109" s="593"/>
      <c r="AO109" s="419"/>
      <c r="AP109" s="12">
        <f>ROUND(ROUND($Q109*$AJ109,0)*$AN$99,0)</f>
        <v>768</v>
      </c>
      <c r="AQ109" s="6"/>
    </row>
    <row r="110" spans="1:43" ht="17.25" customHeight="1" x14ac:dyDescent="0.15">
      <c r="A110" s="436">
        <v>25</v>
      </c>
      <c r="B110" s="433">
        <v>3331</v>
      </c>
      <c r="C110" s="35" t="s">
        <v>2222</v>
      </c>
      <c r="D110" s="538"/>
      <c r="E110" s="677" t="s">
        <v>714</v>
      </c>
      <c r="F110" s="678"/>
      <c r="G110" s="679"/>
      <c r="H110" s="677" t="s">
        <v>2214</v>
      </c>
      <c r="I110" s="678"/>
      <c r="J110" s="678"/>
      <c r="K110" s="678"/>
      <c r="L110" s="678"/>
      <c r="M110" s="678"/>
      <c r="N110" s="678"/>
      <c r="O110" s="679"/>
      <c r="P110" s="453" t="s">
        <v>129</v>
      </c>
      <c r="Q110" s="439"/>
      <c r="R110" s="439"/>
      <c r="S110" s="37"/>
      <c r="T110" s="634"/>
      <c r="U110" s="623"/>
      <c r="V110" s="621"/>
      <c r="W110" s="621"/>
      <c r="X110" s="621"/>
      <c r="Y110" s="621"/>
      <c r="Z110" s="445"/>
      <c r="AA110" s="443"/>
      <c r="AB110" s="443"/>
      <c r="AC110" s="422"/>
      <c r="AD110" s="445"/>
      <c r="AE110" s="422"/>
      <c r="AF110" s="422"/>
      <c r="AG110" s="422"/>
      <c r="AH110" s="422"/>
      <c r="AI110" s="422"/>
      <c r="AJ110" s="422"/>
      <c r="AK110" s="38"/>
      <c r="AL110" s="421"/>
      <c r="AM110" s="609"/>
      <c r="AN110" s="609"/>
      <c r="AO110" s="419"/>
      <c r="AP110" s="12">
        <f>ROUND(ROUND($Q111,0)*$AN$99,0)</f>
        <v>633</v>
      </c>
      <c r="AQ110" s="402"/>
    </row>
    <row r="111" spans="1:43" ht="17.25" customHeight="1" x14ac:dyDescent="0.15">
      <c r="A111" s="436">
        <v>25</v>
      </c>
      <c r="B111" s="433">
        <v>3333</v>
      </c>
      <c r="C111" s="35" t="s">
        <v>2223</v>
      </c>
      <c r="D111" s="538"/>
      <c r="E111" s="680"/>
      <c r="F111" s="681"/>
      <c r="G111" s="682"/>
      <c r="H111" s="680"/>
      <c r="I111" s="681"/>
      <c r="J111" s="681"/>
      <c r="K111" s="681"/>
      <c r="L111" s="681"/>
      <c r="M111" s="681"/>
      <c r="N111" s="681"/>
      <c r="O111" s="682"/>
      <c r="P111" s="39"/>
      <c r="Q111" s="829">
        <f>Q71</f>
        <v>653</v>
      </c>
      <c r="R111" s="829"/>
      <c r="S111" s="426" t="s">
        <v>578</v>
      </c>
      <c r="T111" s="432"/>
      <c r="U111" s="691" t="s">
        <v>718</v>
      </c>
      <c r="V111" s="692"/>
      <c r="W111" s="692"/>
      <c r="X111" s="692"/>
      <c r="Y111" s="692"/>
      <c r="Z111" s="692"/>
      <c r="AA111" s="692"/>
      <c r="AB111" s="692"/>
      <c r="AC111" s="692"/>
      <c r="AD111" s="692"/>
      <c r="AE111" s="692"/>
      <c r="AF111" s="692"/>
      <c r="AG111" s="692"/>
      <c r="AH111" s="692"/>
      <c r="AI111" s="653" t="s">
        <v>248</v>
      </c>
      <c r="AJ111" s="828">
        <f>$AJ$7</f>
        <v>0.97</v>
      </c>
      <c r="AK111" s="828"/>
      <c r="AL111" s="421"/>
      <c r="AM111" s="609"/>
      <c r="AN111" s="609"/>
      <c r="AO111" s="419"/>
      <c r="AP111" s="12">
        <f>ROUND(ROUND($Q111*$AJ111,0)*$AN$99,0)</f>
        <v>614</v>
      </c>
      <c r="AQ111" s="6"/>
    </row>
    <row r="112" spans="1:43" ht="17.25" customHeight="1" x14ac:dyDescent="0.15">
      <c r="A112" s="403">
        <v>25</v>
      </c>
      <c r="B112" s="433">
        <v>3335</v>
      </c>
      <c r="C112" s="49" t="s">
        <v>2224</v>
      </c>
      <c r="D112" s="538"/>
      <c r="E112" s="680"/>
      <c r="F112" s="681"/>
      <c r="G112" s="682"/>
      <c r="H112" s="680"/>
      <c r="I112" s="681"/>
      <c r="J112" s="681"/>
      <c r="K112" s="681"/>
      <c r="L112" s="681"/>
      <c r="M112" s="681"/>
      <c r="N112" s="681"/>
      <c r="O112" s="682"/>
      <c r="P112" s="246" t="s">
        <v>130</v>
      </c>
      <c r="Q112" s="174"/>
      <c r="R112" s="174"/>
      <c r="S112" s="14"/>
      <c r="T112" s="14"/>
      <c r="U112" s="623"/>
      <c r="V112" s="621"/>
      <c r="W112" s="621"/>
      <c r="X112" s="621"/>
      <c r="Y112" s="621"/>
      <c r="Z112" s="445"/>
      <c r="AA112" s="443"/>
      <c r="AB112" s="443"/>
      <c r="AC112" s="422"/>
      <c r="AD112" s="445"/>
      <c r="AE112" s="422"/>
      <c r="AF112" s="422"/>
      <c r="AG112" s="422"/>
      <c r="AH112" s="41"/>
      <c r="AI112" s="621"/>
      <c r="AJ112" s="621"/>
      <c r="AK112" s="622"/>
      <c r="AL112" s="421"/>
      <c r="AM112" s="609"/>
      <c r="AN112" s="609"/>
      <c r="AO112" s="419"/>
      <c r="AP112" s="12">
        <f>ROUND(ROUND($Q113,0)*$AN$99,0)</f>
        <v>792</v>
      </c>
      <c r="AQ112" s="6"/>
    </row>
    <row r="113" spans="1:43" ht="17.25" customHeight="1" x14ac:dyDescent="0.15">
      <c r="A113" s="436">
        <v>25</v>
      </c>
      <c r="B113" s="433">
        <v>3337</v>
      </c>
      <c r="C113" s="49" t="s">
        <v>2225</v>
      </c>
      <c r="D113" s="538"/>
      <c r="E113" s="680"/>
      <c r="F113" s="681"/>
      <c r="G113" s="682"/>
      <c r="H113" s="759"/>
      <c r="I113" s="760"/>
      <c r="J113" s="760"/>
      <c r="K113" s="760"/>
      <c r="L113" s="760"/>
      <c r="M113" s="760"/>
      <c r="N113" s="760"/>
      <c r="O113" s="761"/>
      <c r="P113" s="421"/>
      <c r="Q113" s="688">
        <f>Q73</f>
        <v>817</v>
      </c>
      <c r="R113" s="688"/>
      <c r="S113" s="245" t="s">
        <v>578</v>
      </c>
      <c r="T113" s="245"/>
      <c r="U113" s="691" t="s">
        <v>718</v>
      </c>
      <c r="V113" s="692"/>
      <c r="W113" s="692"/>
      <c r="X113" s="692"/>
      <c r="Y113" s="692"/>
      <c r="Z113" s="692"/>
      <c r="AA113" s="692"/>
      <c r="AB113" s="692"/>
      <c r="AC113" s="692"/>
      <c r="AD113" s="692"/>
      <c r="AE113" s="692"/>
      <c r="AF113" s="692"/>
      <c r="AG113" s="692"/>
      <c r="AH113" s="692"/>
      <c r="AI113" s="653" t="s">
        <v>248</v>
      </c>
      <c r="AJ113" s="828">
        <f>$AJ$7</f>
        <v>0.97</v>
      </c>
      <c r="AK113" s="828"/>
      <c r="AL113" s="421"/>
      <c r="AM113" s="609"/>
      <c r="AN113" s="609"/>
      <c r="AO113" s="419"/>
      <c r="AP113" s="12">
        <f>ROUND(ROUND($Q113*$AJ113,0)*$AN$99,0)</f>
        <v>768</v>
      </c>
      <c r="AQ113" s="6"/>
    </row>
    <row r="114" spans="1:43" ht="17.25" customHeight="1" x14ac:dyDescent="0.15">
      <c r="A114" s="436">
        <v>25</v>
      </c>
      <c r="B114" s="433">
        <v>3341</v>
      </c>
      <c r="C114" s="35" t="s">
        <v>2638</v>
      </c>
      <c r="D114" s="538"/>
      <c r="E114" s="680" t="s">
        <v>719</v>
      </c>
      <c r="F114" s="784"/>
      <c r="G114" s="785"/>
      <c r="H114" s="677" t="s">
        <v>2215</v>
      </c>
      <c r="I114" s="678"/>
      <c r="J114" s="678"/>
      <c r="K114" s="678"/>
      <c r="L114" s="678"/>
      <c r="M114" s="678"/>
      <c r="N114" s="678"/>
      <c r="O114" s="679"/>
      <c r="P114" s="453" t="s">
        <v>129</v>
      </c>
      <c r="Q114" s="439"/>
      <c r="R114" s="439"/>
      <c r="S114" s="37"/>
      <c r="T114" s="634"/>
      <c r="U114" s="623"/>
      <c r="V114" s="621"/>
      <c r="W114" s="621"/>
      <c r="X114" s="621"/>
      <c r="Y114" s="621"/>
      <c r="Z114" s="445"/>
      <c r="AA114" s="443"/>
      <c r="AB114" s="443"/>
      <c r="AC114" s="422"/>
      <c r="AD114" s="445"/>
      <c r="AE114" s="422"/>
      <c r="AF114" s="422"/>
      <c r="AG114" s="422"/>
      <c r="AH114" s="422"/>
      <c r="AI114" s="422"/>
      <c r="AJ114" s="422"/>
      <c r="AK114" s="38"/>
      <c r="AL114" s="421"/>
      <c r="AM114" s="609"/>
      <c r="AN114" s="609"/>
      <c r="AO114" s="419"/>
      <c r="AP114" s="12">
        <f>ROUND(ROUND($Q115,0)*$AN$99,0)</f>
        <v>633</v>
      </c>
      <c r="AQ114" s="402"/>
    </row>
    <row r="115" spans="1:43" ht="17.25" customHeight="1" x14ac:dyDescent="0.15">
      <c r="A115" s="436">
        <v>25</v>
      </c>
      <c r="B115" s="433">
        <v>3343</v>
      </c>
      <c r="C115" s="35" t="s">
        <v>2639</v>
      </c>
      <c r="D115" s="538"/>
      <c r="E115" s="796"/>
      <c r="F115" s="784"/>
      <c r="G115" s="785"/>
      <c r="H115" s="680"/>
      <c r="I115" s="681"/>
      <c r="J115" s="681"/>
      <c r="K115" s="681"/>
      <c r="L115" s="681"/>
      <c r="M115" s="681"/>
      <c r="N115" s="681"/>
      <c r="O115" s="682"/>
      <c r="P115" s="39"/>
      <c r="Q115" s="829">
        <f>Q75</f>
        <v>653</v>
      </c>
      <c r="R115" s="829"/>
      <c r="S115" s="426" t="s">
        <v>578</v>
      </c>
      <c r="T115" s="432"/>
      <c r="U115" s="691" t="s">
        <v>718</v>
      </c>
      <c r="V115" s="692"/>
      <c r="W115" s="692"/>
      <c r="X115" s="692"/>
      <c r="Y115" s="692"/>
      <c r="Z115" s="692"/>
      <c r="AA115" s="692"/>
      <c r="AB115" s="692"/>
      <c r="AC115" s="692"/>
      <c r="AD115" s="692"/>
      <c r="AE115" s="692"/>
      <c r="AF115" s="692"/>
      <c r="AG115" s="692"/>
      <c r="AH115" s="692"/>
      <c r="AI115" s="653" t="s">
        <v>248</v>
      </c>
      <c r="AJ115" s="828">
        <f>$AJ$7</f>
        <v>0.97</v>
      </c>
      <c r="AK115" s="828"/>
      <c r="AL115" s="421"/>
      <c r="AM115" s="609"/>
      <c r="AN115" s="609"/>
      <c r="AO115" s="419"/>
      <c r="AP115" s="12">
        <f>ROUND(ROUND($Q115*$AJ115,0)*$AN$99,0)</f>
        <v>614</v>
      </c>
      <c r="AQ115" s="6"/>
    </row>
    <row r="116" spans="1:43" ht="17.25" customHeight="1" x14ac:dyDescent="0.15">
      <c r="A116" s="436">
        <v>25</v>
      </c>
      <c r="B116" s="433">
        <v>3345</v>
      </c>
      <c r="C116" s="49" t="s">
        <v>2640</v>
      </c>
      <c r="D116" s="538"/>
      <c r="E116" s="796"/>
      <c r="F116" s="784"/>
      <c r="G116" s="785"/>
      <c r="H116" s="680"/>
      <c r="I116" s="681"/>
      <c r="J116" s="681"/>
      <c r="K116" s="681"/>
      <c r="L116" s="681"/>
      <c r="M116" s="681"/>
      <c r="N116" s="681"/>
      <c r="O116" s="682"/>
      <c r="P116" s="453" t="s">
        <v>130</v>
      </c>
      <c r="Q116" s="175"/>
      <c r="R116" s="175"/>
      <c r="S116" s="37"/>
      <c r="T116" s="164"/>
      <c r="U116" s="623"/>
      <c r="V116" s="621"/>
      <c r="W116" s="621"/>
      <c r="X116" s="621"/>
      <c r="Y116" s="621"/>
      <c r="Z116" s="445"/>
      <c r="AA116" s="443"/>
      <c r="AB116" s="443"/>
      <c r="AC116" s="422"/>
      <c r="AD116" s="445"/>
      <c r="AE116" s="422"/>
      <c r="AF116" s="422"/>
      <c r="AG116" s="422"/>
      <c r="AH116" s="41"/>
      <c r="AI116" s="422"/>
      <c r="AJ116" s="41"/>
      <c r="AK116" s="148"/>
      <c r="AL116" s="421"/>
      <c r="AM116" s="609"/>
      <c r="AN116" s="609"/>
      <c r="AO116" s="419"/>
      <c r="AP116" s="12">
        <f>ROUND(ROUND($Q117,0)*$AN$99,0)</f>
        <v>792</v>
      </c>
      <c r="AQ116" s="6"/>
    </row>
    <row r="117" spans="1:43" ht="17.25" customHeight="1" x14ac:dyDescent="0.15">
      <c r="A117" s="436">
        <v>25</v>
      </c>
      <c r="B117" s="433">
        <v>3347</v>
      </c>
      <c r="C117" s="49" t="s">
        <v>2641</v>
      </c>
      <c r="D117" s="538"/>
      <c r="E117" s="510"/>
      <c r="F117" s="511"/>
      <c r="G117" s="513"/>
      <c r="H117" s="759"/>
      <c r="I117" s="760"/>
      <c r="J117" s="760"/>
      <c r="K117" s="760"/>
      <c r="L117" s="760"/>
      <c r="M117" s="760"/>
      <c r="N117" s="760"/>
      <c r="O117" s="761"/>
      <c r="P117" s="39"/>
      <c r="Q117" s="829">
        <f>Q77</f>
        <v>817</v>
      </c>
      <c r="R117" s="829"/>
      <c r="S117" s="426" t="s">
        <v>578</v>
      </c>
      <c r="T117" s="58"/>
      <c r="U117" s="691" t="s">
        <v>718</v>
      </c>
      <c r="V117" s="692"/>
      <c r="W117" s="692"/>
      <c r="X117" s="692"/>
      <c r="Y117" s="692"/>
      <c r="Z117" s="692"/>
      <c r="AA117" s="692"/>
      <c r="AB117" s="692"/>
      <c r="AC117" s="692"/>
      <c r="AD117" s="692"/>
      <c r="AE117" s="692"/>
      <c r="AF117" s="692"/>
      <c r="AG117" s="692"/>
      <c r="AH117" s="692"/>
      <c r="AI117" s="653" t="s">
        <v>248</v>
      </c>
      <c r="AJ117" s="828">
        <f>$AJ$7</f>
        <v>0.97</v>
      </c>
      <c r="AK117" s="828"/>
      <c r="AL117" s="421"/>
      <c r="AM117" s="609"/>
      <c r="AN117" s="609"/>
      <c r="AO117" s="419"/>
      <c r="AP117" s="12">
        <f>ROUND(ROUND($Q117*$AJ117,0)*$AN$99,0)</f>
        <v>768</v>
      </c>
      <c r="AQ117" s="6"/>
    </row>
    <row r="118" spans="1:43" ht="17.25" customHeight="1" x14ac:dyDescent="0.15">
      <c r="A118" s="436">
        <v>25</v>
      </c>
      <c r="B118" s="433">
        <v>3351</v>
      </c>
      <c r="C118" s="35" t="s">
        <v>2226</v>
      </c>
      <c r="D118" s="538"/>
      <c r="E118" s="677" t="s">
        <v>1303</v>
      </c>
      <c r="F118" s="782"/>
      <c r="G118" s="783"/>
      <c r="H118" s="677" t="s">
        <v>2216</v>
      </c>
      <c r="I118" s="678"/>
      <c r="J118" s="678"/>
      <c r="K118" s="678"/>
      <c r="L118" s="678"/>
      <c r="M118" s="678"/>
      <c r="N118" s="678"/>
      <c r="O118" s="679"/>
      <c r="P118" s="453" t="s">
        <v>129</v>
      </c>
      <c r="Q118" s="439"/>
      <c r="R118" s="439"/>
      <c r="S118" s="37"/>
      <c r="T118" s="634"/>
      <c r="U118" s="623"/>
      <c r="V118" s="621"/>
      <c r="W118" s="621"/>
      <c r="X118" s="621"/>
      <c r="Y118" s="621"/>
      <c r="Z118" s="445"/>
      <c r="AA118" s="443"/>
      <c r="AB118" s="443"/>
      <c r="AC118" s="422"/>
      <c r="AD118" s="445"/>
      <c r="AE118" s="422"/>
      <c r="AF118" s="422"/>
      <c r="AG118" s="422"/>
      <c r="AH118" s="422"/>
      <c r="AI118" s="422"/>
      <c r="AJ118" s="422"/>
      <c r="AK118" s="38"/>
      <c r="AL118" s="421"/>
      <c r="AM118" s="609"/>
      <c r="AN118" s="609"/>
      <c r="AO118" s="419"/>
      <c r="AP118" s="12">
        <f>ROUND(ROUND($Q119,0)*$AN$99,0)</f>
        <v>593</v>
      </c>
      <c r="AQ118" s="402"/>
    </row>
    <row r="119" spans="1:43" ht="17.25" customHeight="1" x14ac:dyDescent="0.15">
      <c r="A119" s="436">
        <v>25</v>
      </c>
      <c r="B119" s="433">
        <v>3352</v>
      </c>
      <c r="C119" s="35" t="s">
        <v>2227</v>
      </c>
      <c r="D119" s="538"/>
      <c r="E119" s="796"/>
      <c r="F119" s="784"/>
      <c r="G119" s="785"/>
      <c r="H119" s="680"/>
      <c r="I119" s="681"/>
      <c r="J119" s="681"/>
      <c r="K119" s="681"/>
      <c r="L119" s="681"/>
      <c r="M119" s="681"/>
      <c r="N119" s="681"/>
      <c r="O119" s="682"/>
      <c r="P119" s="39"/>
      <c r="Q119" s="829">
        <f>Q79</f>
        <v>611</v>
      </c>
      <c r="R119" s="829"/>
      <c r="S119" s="426" t="s">
        <v>578</v>
      </c>
      <c r="T119" s="432"/>
      <c r="U119" s="691" t="s">
        <v>718</v>
      </c>
      <c r="V119" s="692"/>
      <c r="W119" s="692"/>
      <c r="X119" s="692"/>
      <c r="Y119" s="692"/>
      <c r="Z119" s="692"/>
      <c r="AA119" s="692"/>
      <c r="AB119" s="692"/>
      <c r="AC119" s="692"/>
      <c r="AD119" s="692"/>
      <c r="AE119" s="692"/>
      <c r="AF119" s="692"/>
      <c r="AG119" s="692"/>
      <c r="AH119" s="692"/>
      <c r="AI119" s="653" t="s">
        <v>248</v>
      </c>
      <c r="AJ119" s="828">
        <f>$AJ$7</f>
        <v>0.97</v>
      </c>
      <c r="AK119" s="828"/>
      <c r="AL119" s="421"/>
      <c r="AM119" s="609"/>
      <c r="AN119" s="609"/>
      <c r="AO119" s="419"/>
      <c r="AP119" s="12">
        <f>ROUND(ROUND($Q119*$AJ119,0)*$AN$99,0)</f>
        <v>575</v>
      </c>
      <c r="AQ119" s="6"/>
    </row>
    <row r="120" spans="1:43" ht="17.25" customHeight="1" x14ac:dyDescent="0.15">
      <c r="A120" s="403">
        <v>25</v>
      </c>
      <c r="B120" s="433">
        <v>3353</v>
      </c>
      <c r="C120" s="49" t="s">
        <v>2228</v>
      </c>
      <c r="D120" s="538"/>
      <c r="E120" s="796"/>
      <c r="F120" s="784"/>
      <c r="G120" s="785"/>
      <c r="H120" s="680"/>
      <c r="I120" s="681"/>
      <c r="J120" s="681"/>
      <c r="K120" s="681"/>
      <c r="L120" s="681"/>
      <c r="M120" s="681"/>
      <c r="N120" s="681"/>
      <c r="O120" s="682"/>
      <c r="P120" s="246" t="s">
        <v>130</v>
      </c>
      <c r="Q120" s="174"/>
      <c r="R120" s="174"/>
      <c r="S120" s="14"/>
      <c r="T120" s="14"/>
      <c r="U120" s="623"/>
      <c r="V120" s="621"/>
      <c r="W120" s="621"/>
      <c r="X120" s="621"/>
      <c r="Y120" s="621"/>
      <c r="Z120" s="445"/>
      <c r="AA120" s="443"/>
      <c r="AB120" s="443"/>
      <c r="AC120" s="422"/>
      <c r="AD120" s="445"/>
      <c r="AE120" s="422"/>
      <c r="AF120" s="422"/>
      <c r="AG120" s="422"/>
      <c r="AH120" s="41"/>
      <c r="AI120" s="621"/>
      <c r="AJ120" s="621"/>
      <c r="AK120" s="622"/>
      <c r="AL120" s="421"/>
      <c r="AM120" s="609"/>
      <c r="AN120" s="609"/>
      <c r="AO120" s="419"/>
      <c r="AP120" s="12">
        <f>ROUND(ROUND($Q121,0)*$AN$99,0)</f>
        <v>747</v>
      </c>
      <c r="AQ120" s="6"/>
    </row>
    <row r="121" spans="1:43" ht="17.25" customHeight="1" x14ac:dyDescent="0.15">
      <c r="A121" s="436">
        <v>25</v>
      </c>
      <c r="B121" s="433">
        <v>3354</v>
      </c>
      <c r="C121" s="49" t="s">
        <v>2229</v>
      </c>
      <c r="D121" s="538"/>
      <c r="E121" s="796"/>
      <c r="F121" s="784"/>
      <c r="G121" s="785"/>
      <c r="H121" s="759"/>
      <c r="I121" s="760"/>
      <c r="J121" s="760"/>
      <c r="K121" s="760"/>
      <c r="L121" s="760"/>
      <c r="M121" s="760"/>
      <c r="N121" s="760"/>
      <c r="O121" s="761"/>
      <c r="P121" s="421"/>
      <c r="Q121" s="688">
        <f>Q81</f>
        <v>770</v>
      </c>
      <c r="R121" s="688"/>
      <c r="S121" s="245" t="s">
        <v>578</v>
      </c>
      <c r="T121" s="245"/>
      <c r="U121" s="691" t="s">
        <v>718</v>
      </c>
      <c r="V121" s="692"/>
      <c r="W121" s="692"/>
      <c r="X121" s="692"/>
      <c r="Y121" s="692"/>
      <c r="Z121" s="692"/>
      <c r="AA121" s="692"/>
      <c r="AB121" s="692"/>
      <c r="AC121" s="692"/>
      <c r="AD121" s="692"/>
      <c r="AE121" s="692"/>
      <c r="AF121" s="692"/>
      <c r="AG121" s="692"/>
      <c r="AH121" s="692"/>
      <c r="AI121" s="653" t="s">
        <v>248</v>
      </c>
      <c r="AJ121" s="828">
        <f>$AJ$7</f>
        <v>0.97</v>
      </c>
      <c r="AK121" s="828"/>
      <c r="AL121" s="421"/>
      <c r="AM121" s="609"/>
      <c r="AN121" s="609"/>
      <c r="AO121" s="419"/>
      <c r="AP121" s="12">
        <f>ROUND(ROUND($Q121*$AJ121,0)*$AN$99,0)</f>
        <v>725</v>
      </c>
      <c r="AQ121" s="6"/>
    </row>
    <row r="122" spans="1:43" ht="17.25" customHeight="1" x14ac:dyDescent="0.15">
      <c r="A122" s="436">
        <v>25</v>
      </c>
      <c r="B122" s="433">
        <v>3355</v>
      </c>
      <c r="C122" s="35" t="s">
        <v>2642</v>
      </c>
      <c r="D122" s="538"/>
      <c r="E122" s="680" t="s">
        <v>1461</v>
      </c>
      <c r="F122" s="784"/>
      <c r="G122" s="785"/>
      <c r="H122" s="677" t="s">
        <v>2217</v>
      </c>
      <c r="I122" s="678"/>
      <c r="J122" s="678"/>
      <c r="K122" s="678"/>
      <c r="L122" s="678"/>
      <c r="M122" s="678"/>
      <c r="N122" s="678"/>
      <c r="O122" s="679"/>
      <c r="P122" s="453" t="s">
        <v>129</v>
      </c>
      <c r="Q122" s="439"/>
      <c r="R122" s="439"/>
      <c r="S122" s="37"/>
      <c r="T122" s="634"/>
      <c r="U122" s="623"/>
      <c r="V122" s="621"/>
      <c r="W122" s="621"/>
      <c r="X122" s="621"/>
      <c r="Y122" s="621"/>
      <c r="Z122" s="445"/>
      <c r="AA122" s="443"/>
      <c r="AB122" s="443"/>
      <c r="AC122" s="422"/>
      <c r="AD122" s="445"/>
      <c r="AE122" s="422"/>
      <c r="AF122" s="422"/>
      <c r="AG122" s="422"/>
      <c r="AH122" s="422"/>
      <c r="AI122" s="422"/>
      <c r="AJ122" s="422"/>
      <c r="AK122" s="38"/>
      <c r="AL122" s="421"/>
      <c r="AM122" s="418"/>
      <c r="AN122" s="418"/>
      <c r="AO122" s="419"/>
      <c r="AP122" s="12">
        <f>ROUND(ROUND($Q123,0)*$AN$99,0)</f>
        <v>593</v>
      </c>
      <c r="AQ122" s="402"/>
    </row>
    <row r="123" spans="1:43" ht="17.25" customHeight="1" x14ac:dyDescent="0.15">
      <c r="A123" s="436">
        <v>25</v>
      </c>
      <c r="B123" s="433">
        <v>3356</v>
      </c>
      <c r="C123" s="35" t="s">
        <v>2643</v>
      </c>
      <c r="D123" s="538"/>
      <c r="E123" s="796"/>
      <c r="F123" s="784"/>
      <c r="G123" s="785"/>
      <c r="H123" s="680"/>
      <c r="I123" s="681"/>
      <c r="J123" s="681"/>
      <c r="K123" s="681"/>
      <c r="L123" s="681"/>
      <c r="M123" s="681"/>
      <c r="N123" s="681"/>
      <c r="O123" s="682"/>
      <c r="P123" s="39"/>
      <c r="Q123" s="829">
        <f>Q83</f>
        <v>611</v>
      </c>
      <c r="R123" s="829"/>
      <c r="S123" s="426" t="s">
        <v>578</v>
      </c>
      <c r="T123" s="432"/>
      <c r="U123" s="691" t="s">
        <v>718</v>
      </c>
      <c r="V123" s="692"/>
      <c r="W123" s="692"/>
      <c r="X123" s="692"/>
      <c r="Y123" s="692"/>
      <c r="Z123" s="692"/>
      <c r="AA123" s="692"/>
      <c r="AB123" s="692"/>
      <c r="AC123" s="692"/>
      <c r="AD123" s="692"/>
      <c r="AE123" s="692"/>
      <c r="AF123" s="692"/>
      <c r="AG123" s="692"/>
      <c r="AH123" s="692"/>
      <c r="AI123" s="653" t="s">
        <v>248</v>
      </c>
      <c r="AJ123" s="828">
        <f>$AJ$7</f>
        <v>0.97</v>
      </c>
      <c r="AK123" s="828"/>
      <c r="AL123" s="421"/>
      <c r="AM123" s="418"/>
      <c r="AN123" s="637"/>
      <c r="AO123" s="419"/>
      <c r="AP123" s="12">
        <f>ROUND(ROUND($Q123*$AJ123,0)*$AN$99,0)</f>
        <v>575</v>
      </c>
      <c r="AQ123" s="6"/>
    </row>
    <row r="124" spans="1:43" ht="17.25" customHeight="1" x14ac:dyDescent="0.15">
      <c r="A124" s="403">
        <v>25</v>
      </c>
      <c r="B124" s="433">
        <v>3357</v>
      </c>
      <c r="C124" s="49" t="s">
        <v>2644</v>
      </c>
      <c r="D124" s="538"/>
      <c r="E124" s="796"/>
      <c r="F124" s="784"/>
      <c r="G124" s="785"/>
      <c r="H124" s="680"/>
      <c r="I124" s="681"/>
      <c r="J124" s="681"/>
      <c r="K124" s="681"/>
      <c r="L124" s="681"/>
      <c r="M124" s="681"/>
      <c r="N124" s="681"/>
      <c r="O124" s="682"/>
      <c r="P124" s="246" t="s">
        <v>130</v>
      </c>
      <c r="Q124" s="174"/>
      <c r="R124" s="174"/>
      <c r="S124" s="14"/>
      <c r="T124" s="14"/>
      <c r="U124" s="623"/>
      <c r="V124" s="621"/>
      <c r="W124" s="621"/>
      <c r="X124" s="621"/>
      <c r="Y124" s="621"/>
      <c r="Z124" s="445"/>
      <c r="AA124" s="443"/>
      <c r="AB124" s="443"/>
      <c r="AC124" s="422"/>
      <c r="AD124" s="445"/>
      <c r="AE124" s="422"/>
      <c r="AF124" s="422"/>
      <c r="AG124" s="422"/>
      <c r="AH124" s="41"/>
      <c r="AI124" s="621"/>
      <c r="AJ124" s="621"/>
      <c r="AK124" s="622"/>
      <c r="AL124" s="421"/>
      <c r="AM124" s="418"/>
      <c r="AN124" s="637"/>
      <c r="AO124" s="419"/>
      <c r="AP124" s="12">
        <f>ROUND(ROUND($Q125,0)*$AN$99,0)</f>
        <v>747</v>
      </c>
      <c r="AQ124" s="6"/>
    </row>
    <row r="125" spans="1:43" ht="17.25" customHeight="1" x14ac:dyDescent="0.15">
      <c r="A125" s="436">
        <v>25</v>
      </c>
      <c r="B125" s="433">
        <v>3358</v>
      </c>
      <c r="C125" s="49" t="s">
        <v>2645</v>
      </c>
      <c r="D125" s="585"/>
      <c r="E125" s="803"/>
      <c r="F125" s="804"/>
      <c r="G125" s="805"/>
      <c r="H125" s="759"/>
      <c r="I125" s="760"/>
      <c r="J125" s="760"/>
      <c r="K125" s="760"/>
      <c r="L125" s="760"/>
      <c r="M125" s="760"/>
      <c r="N125" s="760"/>
      <c r="O125" s="761"/>
      <c r="P125" s="39"/>
      <c r="Q125" s="829">
        <f>Q85</f>
        <v>770</v>
      </c>
      <c r="R125" s="829"/>
      <c r="S125" s="426" t="s">
        <v>578</v>
      </c>
      <c r="T125" s="426"/>
      <c r="U125" s="691" t="s">
        <v>718</v>
      </c>
      <c r="V125" s="692"/>
      <c r="W125" s="692"/>
      <c r="X125" s="692"/>
      <c r="Y125" s="692"/>
      <c r="Z125" s="692"/>
      <c r="AA125" s="692"/>
      <c r="AB125" s="692"/>
      <c r="AC125" s="692"/>
      <c r="AD125" s="692"/>
      <c r="AE125" s="692"/>
      <c r="AF125" s="692"/>
      <c r="AG125" s="692"/>
      <c r="AH125" s="692"/>
      <c r="AI125" s="653" t="s">
        <v>248</v>
      </c>
      <c r="AJ125" s="828">
        <f>$AJ$7</f>
        <v>0.97</v>
      </c>
      <c r="AK125" s="828"/>
      <c r="AL125" s="39"/>
      <c r="AM125" s="417"/>
      <c r="AN125" s="607"/>
      <c r="AO125" s="420"/>
      <c r="AP125" s="12">
        <f>ROUND(ROUND($Q125*$AJ125,0)*$AN$99,0)</f>
        <v>725</v>
      </c>
      <c r="AQ125" s="11"/>
    </row>
    <row r="126" spans="1:43" ht="17.25" customHeight="1" x14ac:dyDescent="0.15">
      <c r="A126" s="436">
        <v>25</v>
      </c>
      <c r="B126" s="433" t="s">
        <v>5725</v>
      </c>
      <c r="C126" s="356" t="s">
        <v>4958</v>
      </c>
      <c r="D126" s="677" t="s">
        <v>4940</v>
      </c>
      <c r="E126" s="678"/>
      <c r="F126" s="679"/>
      <c r="G126" s="677" t="s">
        <v>3200</v>
      </c>
      <c r="H126" s="678"/>
      <c r="I126" s="678"/>
      <c r="J126" s="678"/>
      <c r="K126" s="679"/>
      <c r="L126" s="677" t="s">
        <v>3202</v>
      </c>
      <c r="M126" s="678"/>
      <c r="N126" s="678"/>
      <c r="O126" s="678"/>
      <c r="P126" s="678"/>
      <c r="Q126" s="679"/>
      <c r="R126" s="769" t="s">
        <v>3206</v>
      </c>
      <c r="S126" s="763"/>
      <c r="T126" s="763"/>
      <c r="U126" s="763"/>
      <c r="V126" s="763"/>
      <c r="W126" s="763"/>
      <c r="X126" s="763"/>
      <c r="Y126" s="763"/>
      <c r="Z126" s="763"/>
      <c r="AA126" s="763"/>
      <c r="AB126" s="764"/>
      <c r="AC126" s="42"/>
      <c r="AD126" s="424" t="s">
        <v>734</v>
      </c>
      <c r="AE126" s="422"/>
      <c r="AF126" s="422"/>
      <c r="AG126" s="422"/>
      <c r="AH126" s="686"/>
      <c r="AI126" s="686"/>
      <c r="AJ126" s="686">
        <f>ROUND($Q$7*0.01,0)</f>
        <v>6</v>
      </c>
      <c r="AK126" s="686"/>
      <c r="AL126" s="424" t="s">
        <v>804</v>
      </c>
      <c r="AM126" s="422"/>
      <c r="AN126" s="422"/>
      <c r="AO126" s="38"/>
      <c r="AP126" s="357">
        <f>-AJ126</f>
        <v>-6</v>
      </c>
      <c r="AQ126" s="435" t="s">
        <v>1305</v>
      </c>
    </row>
    <row r="127" spans="1:43" ht="17.25" customHeight="1" x14ac:dyDescent="0.15">
      <c r="A127" s="436">
        <v>25</v>
      </c>
      <c r="B127" s="433" t="s">
        <v>5726</v>
      </c>
      <c r="C127" s="356" t="s">
        <v>4959</v>
      </c>
      <c r="D127" s="680"/>
      <c r="E127" s="681"/>
      <c r="F127" s="682"/>
      <c r="G127" s="680"/>
      <c r="H127" s="681"/>
      <c r="I127" s="681"/>
      <c r="J127" s="681"/>
      <c r="K127" s="682"/>
      <c r="L127" s="680"/>
      <c r="M127" s="681"/>
      <c r="N127" s="681"/>
      <c r="O127" s="681"/>
      <c r="P127" s="681"/>
      <c r="Q127" s="682"/>
      <c r="R127" s="770"/>
      <c r="S127" s="765"/>
      <c r="T127" s="765"/>
      <c r="U127" s="765"/>
      <c r="V127" s="765"/>
      <c r="W127" s="765"/>
      <c r="X127" s="765"/>
      <c r="Y127" s="765"/>
      <c r="Z127" s="765"/>
      <c r="AA127" s="765"/>
      <c r="AB127" s="766"/>
      <c r="AC127" s="42"/>
      <c r="AD127" s="424" t="s">
        <v>736</v>
      </c>
      <c r="AE127" s="422"/>
      <c r="AF127" s="422"/>
      <c r="AG127" s="422"/>
      <c r="AH127" s="686"/>
      <c r="AI127" s="686"/>
      <c r="AJ127" s="686">
        <f>ROUND($Q$9*0.01,0)</f>
        <v>7</v>
      </c>
      <c r="AK127" s="686"/>
      <c r="AL127" s="424" t="s">
        <v>804</v>
      </c>
      <c r="AM127" s="422"/>
      <c r="AN127" s="422"/>
      <c r="AO127" s="38"/>
      <c r="AP127" s="357">
        <f t="shared" ref="AP127:AP165" si="0">-AJ127</f>
        <v>-7</v>
      </c>
      <c r="AQ127" s="437"/>
    </row>
    <row r="128" spans="1:43" ht="17.25" customHeight="1" x14ac:dyDescent="0.15">
      <c r="A128" s="436">
        <v>25</v>
      </c>
      <c r="B128" s="433" t="s">
        <v>5727</v>
      </c>
      <c r="C128" s="356" t="s">
        <v>4960</v>
      </c>
      <c r="D128" s="421"/>
      <c r="E128" s="418"/>
      <c r="F128" s="419"/>
      <c r="G128" s="510"/>
      <c r="H128" s="511"/>
      <c r="I128" s="511"/>
      <c r="J128" s="511"/>
      <c r="K128" s="513"/>
      <c r="L128" s="421"/>
      <c r="M128" s="418"/>
      <c r="N128" s="511"/>
      <c r="O128" s="511"/>
      <c r="P128" s="511"/>
      <c r="Q128" s="513"/>
      <c r="R128" s="769" t="s">
        <v>3207</v>
      </c>
      <c r="S128" s="763"/>
      <c r="T128" s="763"/>
      <c r="U128" s="763"/>
      <c r="V128" s="763"/>
      <c r="W128" s="763"/>
      <c r="X128" s="763"/>
      <c r="Y128" s="763"/>
      <c r="Z128" s="763"/>
      <c r="AA128" s="763"/>
      <c r="AB128" s="764"/>
      <c r="AC128" s="42"/>
      <c r="AD128" s="424" t="s">
        <v>734</v>
      </c>
      <c r="AE128" s="422"/>
      <c r="AF128" s="422"/>
      <c r="AG128" s="422"/>
      <c r="AH128" s="686"/>
      <c r="AI128" s="686"/>
      <c r="AJ128" s="686">
        <f>ROUND($Q$11*0.01,0)</f>
        <v>6</v>
      </c>
      <c r="AK128" s="686"/>
      <c r="AL128" s="424" t="s">
        <v>804</v>
      </c>
      <c r="AM128" s="422"/>
      <c r="AN128" s="422"/>
      <c r="AO128" s="38"/>
      <c r="AP128" s="357">
        <f t="shared" si="0"/>
        <v>-6</v>
      </c>
      <c r="AQ128" s="437"/>
    </row>
    <row r="129" spans="1:43" ht="17.25" customHeight="1" x14ac:dyDescent="0.15">
      <c r="A129" s="436">
        <v>25</v>
      </c>
      <c r="B129" s="433" t="s">
        <v>5728</v>
      </c>
      <c r="C129" s="356" t="s">
        <v>4961</v>
      </c>
      <c r="D129" s="421"/>
      <c r="E129" s="418"/>
      <c r="F129" s="419"/>
      <c r="G129" s="510"/>
      <c r="H129" s="511"/>
      <c r="I129" s="511"/>
      <c r="J129" s="511"/>
      <c r="K129" s="513"/>
      <c r="L129" s="421"/>
      <c r="M129" s="418"/>
      <c r="N129" s="511"/>
      <c r="O129" s="511"/>
      <c r="P129" s="511"/>
      <c r="Q129" s="513"/>
      <c r="R129" s="770"/>
      <c r="S129" s="765"/>
      <c r="T129" s="765"/>
      <c r="U129" s="765"/>
      <c r="V129" s="765"/>
      <c r="W129" s="765"/>
      <c r="X129" s="765"/>
      <c r="Y129" s="765"/>
      <c r="Z129" s="765"/>
      <c r="AA129" s="765"/>
      <c r="AB129" s="766"/>
      <c r="AC129" s="42"/>
      <c r="AD129" s="424" t="s">
        <v>736</v>
      </c>
      <c r="AE129" s="422"/>
      <c r="AF129" s="422"/>
      <c r="AG129" s="422"/>
      <c r="AH129" s="686"/>
      <c r="AI129" s="686"/>
      <c r="AJ129" s="686">
        <f>ROUND($Q$13*0.01,0)</f>
        <v>8</v>
      </c>
      <c r="AK129" s="686"/>
      <c r="AL129" s="424" t="s">
        <v>804</v>
      </c>
      <c r="AM129" s="422"/>
      <c r="AN129" s="422"/>
      <c r="AO129" s="38"/>
      <c r="AP129" s="357">
        <f t="shared" si="0"/>
        <v>-8</v>
      </c>
      <c r="AQ129" s="437"/>
    </row>
    <row r="130" spans="1:43" ht="17.25" customHeight="1" x14ac:dyDescent="0.15">
      <c r="A130" s="436">
        <v>25</v>
      </c>
      <c r="B130" s="433" t="s">
        <v>5729</v>
      </c>
      <c r="C130" s="356" t="s">
        <v>4962</v>
      </c>
      <c r="D130" s="421"/>
      <c r="E130" s="418"/>
      <c r="F130" s="419"/>
      <c r="G130" s="510"/>
      <c r="H130" s="245"/>
      <c r="I130" s="245"/>
      <c r="J130" s="418"/>
      <c r="K130" s="419"/>
      <c r="L130" s="421"/>
      <c r="M130" s="418"/>
      <c r="N130" s="511"/>
      <c r="O130" s="511"/>
      <c r="P130" s="511"/>
      <c r="Q130" s="513"/>
      <c r="R130" s="769" t="s">
        <v>3208</v>
      </c>
      <c r="S130" s="763"/>
      <c r="T130" s="763"/>
      <c r="U130" s="763"/>
      <c r="V130" s="763"/>
      <c r="W130" s="763"/>
      <c r="X130" s="763"/>
      <c r="Y130" s="763"/>
      <c r="Z130" s="763"/>
      <c r="AA130" s="763"/>
      <c r="AB130" s="764"/>
      <c r="AC130" s="42"/>
      <c r="AD130" s="424" t="s">
        <v>734</v>
      </c>
      <c r="AE130" s="422"/>
      <c r="AF130" s="422"/>
      <c r="AG130" s="422"/>
      <c r="AH130" s="686"/>
      <c r="AI130" s="686"/>
      <c r="AJ130" s="686">
        <f>ROUND($Q$15*0.01,0)</f>
        <v>6</v>
      </c>
      <c r="AK130" s="686"/>
      <c r="AL130" s="424" t="s">
        <v>804</v>
      </c>
      <c r="AM130" s="422"/>
      <c r="AN130" s="422"/>
      <c r="AO130" s="38"/>
      <c r="AP130" s="357">
        <f t="shared" si="0"/>
        <v>-6</v>
      </c>
      <c r="AQ130" s="437"/>
    </row>
    <row r="131" spans="1:43" ht="17.25" customHeight="1" x14ac:dyDescent="0.15">
      <c r="A131" s="436">
        <v>25</v>
      </c>
      <c r="B131" s="433" t="s">
        <v>5730</v>
      </c>
      <c r="C131" s="356" t="s">
        <v>4963</v>
      </c>
      <c r="D131" s="421"/>
      <c r="E131" s="418"/>
      <c r="F131" s="419"/>
      <c r="G131" s="510"/>
      <c r="H131" s="245"/>
      <c r="I131" s="245"/>
      <c r="J131" s="418"/>
      <c r="K131" s="419"/>
      <c r="L131" s="421"/>
      <c r="M131" s="418"/>
      <c r="N131" s="511"/>
      <c r="O131" s="511"/>
      <c r="P131" s="511"/>
      <c r="Q131" s="513"/>
      <c r="R131" s="770"/>
      <c r="S131" s="765"/>
      <c r="T131" s="765"/>
      <c r="U131" s="765"/>
      <c r="V131" s="765"/>
      <c r="W131" s="765"/>
      <c r="X131" s="765"/>
      <c r="Y131" s="765"/>
      <c r="Z131" s="765"/>
      <c r="AA131" s="765"/>
      <c r="AB131" s="766"/>
      <c r="AC131" s="42"/>
      <c r="AD131" s="424" t="s">
        <v>736</v>
      </c>
      <c r="AE131" s="422"/>
      <c r="AF131" s="422"/>
      <c r="AG131" s="422"/>
      <c r="AH131" s="686"/>
      <c r="AI131" s="686"/>
      <c r="AJ131" s="686">
        <f>ROUND($Q$17*0.01,0)</f>
        <v>8</v>
      </c>
      <c r="AK131" s="686"/>
      <c r="AL131" s="424" t="s">
        <v>804</v>
      </c>
      <c r="AM131" s="422"/>
      <c r="AN131" s="422"/>
      <c r="AO131" s="38"/>
      <c r="AP131" s="357">
        <f t="shared" si="0"/>
        <v>-8</v>
      </c>
      <c r="AQ131" s="437"/>
    </row>
    <row r="132" spans="1:43" ht="17.25" customHeight="1" x14ac:dyDescent="0.15">
      <c r="A132" s="436">
        <v>25</v>
      </c>
      <c r="B132" s="433" t="s">
        <v>5731</v>
      </c>
      <c r="C132" s="356" t="s">
        <v>4964</v>
      </c>
      <c r="D132" s="421"/>
      <c r="E132" s="418"/>
      <c r="F132" s="419"/>
      <c r="G132" s="510"/>
      <c r="H132" s="245"/>
      <c r="I132" s="245"/>
      <c r="J132" s="418"/>
      <c r="K132" s="419"/>
      <c r="L132" s="421"/>
      <c r="M132" s="418"/>
      <c r="N132" s="511"/>
      <c r="O132" s="511"/>
      <c r="P132" s="511"/>
      <c r="Q132" s="513"/>
      <c r="R132" s="769" t="s">
        <v>3209</v>
      </c>
      <c r="S132" s="763"/>
      <c r="T132" s="763"/>
      <c r="U132" s="763"/>
      <c r="V132" s="763"/>
      <c r="W132" s="763"/>
      <c r="X132" s="763"/>
      <c r="Y132" s="763"/>
      <c r="Z132" s="763"/>
      <c r="AA132" s="763"/>
      <c r="AB132" s="764"/>
      <c r="AC132" s="42"/>
      <c r="AD132" s="424" t="s">
        <v>734</v>
      </c>
      <c r="AE132" s="422"/>
      <c r="AF132" s="422"/>
      <c r="AG132" s="422"/>
      <c r="AH132" s="686"/>
      <c r="AI132" s="686"/>
      <c r="AJ132" s="686">
        <f>ROUND($Q$19*0.01,0)</f>
        <v>7</v>
      </c>
      <c r="AK132" s="686"/>
      <c r="AL132" s="424" t="s">
        <v>804</v>
      </c>
      <c r="AM132" s="422"/>
      <c r="AN132" s="422"/>
      <c r="AO132" s="38"/>
      <c r="AP132" s="357">
        <f t="shared" si="0"/>
        <v>-7</v>
      </c>
      <c r="AQ132" s="437"/>
    </row>
    <row r="133" spans="1:43" ht="17.25" customHeight="1" x14ac:dyDescent="0.15">
      <c r="A133" s="436">
        <v>25</v>
      </c>
      <c r="B133" s="433" t="s">
        <v>5732</v>
      </c>
      <c r="C133" s="356" t="s">
        <v>4965</v>
      </c>
      <c r="D133" s="421"/>
      <c r="E133" s="418"/>
      <c r="F133" s="419"/>
      <c r="G133" s="510"/>
      <c r="H133" s="245"/>
      <c r="I133" s="245"/>
      <c r="J133" s="418"/>
      <c r="K133" s="419"/>
      <c r="L133" s="421"/>
      <c r="M133" s="418"/>
      <c r="N133" s="511"/>
      <c r="O133" s="511"/>
      <c r="P133" s="511"/>
      <c r="Q133" s="513"/>
      <c r="R133" s="770"/>
      <c r="S133" s="765"/>
      <c r="T133" s="765"/>
      <c r="U133" s="765"/>
      <c r="V133" s="765"/>
      <c r="W133" s="765"/>
      <c r="X133" s="765"/>
      <c r="Y133" s="765"/>
      <c r="Z133" s="765"/>
      <c r="AA133" s="765"/>
      <c r="AB133" s="766"/>
      <c r="AC133" s="42"/>
      <c r="AD133" s="424" t="s">
        <v>736</v>
      </c>
      <c r="AE133" s="422"/>
      <c r="AF133" s="422"/>
      <c r="AG133" s="422"/>
      <c r="AH133" s="686"/>
      <c r="AI133" s="686"/>
      <c r="AJ133" s="686">
        <f>ROUND($Q$21*0.01,0)</f>
        <v>8</v>
      </c>
      <c r="AK133" s="686"/>
      <c r="AL133" s="424" t="s">
        <v>804</v>
      </c>
      <c r="AM133" s="422"/>
      <c r="AN133" s="422"/>
      <c r="AO133" s="38"/>
      <c r="AP133" s="357">
        <f t="shared" si="0"/>
        <v>-8</v>
      </c>
      <c r="AQ133" s="437"/>
    </row>
    <row r="134" spans="1:43" ht="17.25" customHeight="1" x14ac:dyDescent="0.15">
      <c r="A134" s="436">
        <v>25</v>
      </c>
      <c r="B134" s="433" t="s">
        <v>5733</v>
      </c>
      <c r="C134" s="356" t="s">
        <v>4966</v>
      </c>
      <c r="D134" s="421"/>
      <c r="E134" s="418"/>
      <c r="F134" s="419"/>
      <c r="G134" s="510"/>
      <c r="H134" s="511"/>
      <c r="I134" s="511"/>
      <c r="J134" s="511"/>
      <c r="K134" s="513"/>
      <c r="L134" s="677" t="s">
        <v>3203</v>
      </c>
      <c r="M134" s="678"/>
      <c r="N134" s="678"/>
      <c r="O134" s="678"/>
      <c r="P134" s="678"/>
      <c r="Q134" s="679"/>
      <c r="R134" s="769" t="s">
        <v>3206</v>
      </c>
      <c r="S134" s="763"/>
      <c r="T134" s="763"/>
      <c r="U134" s="763"/>
      <c r="V134" s="763"/>
      <c r="W134" s="763"/>
      <c r="X134" s="763"/>
      <c r="Y134" s="763"/>
      <c r="Z134" s="763"/>
      <c r="AA134" s="763"/>
      <c r="AB134" s="764"/>
      <c r="AC134" s="42"/>
      <c r="AD134" s="424" t="s">
        <v>734</v>
      </c>
      <c r="AE134" s="422"/>
      <c r="AF134" s="422"/>
      <c r="AG134" s="422"/>
      <c r="AH134" s="686"/>
      <c r="AI134" s="686"/>
      <c r="AJ134" s="686">
        <f>ROUND($Q$23*0.01,0)</f>
        <v>6</v>
      </c>
      <c r="AK134" s="686"/>
      <c r="AL134" s="424" t="s">
        <v>804</v>
      </c>
      <c r="AM134" s="422"/>
      <c r="AN134" s="422"/>
      <c r="AO134" s="38"/>
      <c r="AP134" s="357">
        <f t="shared" si="0"/>
        <v>-6</v>
      </c>
      <c r="AQ134" s="437"/>
    </row>
    <row r="135" spans="1:43" ht="17.25" customHeight="1" x14ac:dyDescent="0.15">
      <c r="A135" s="436">
        <v>25</v>
      </c>
      <c r="B135" s="433" t="s">
        <v>5734</v>
      </c>
      <c r="C135" s="356" t="s">
        <v>4967</v>
      </c>
      <c r="D135" s="421"/>
      <c r="E135" s="418"/>
      <c r="F135" s="419"/>
      <c r="G135" s="510"/>
      <c r="H135" s="511"/>
      <c r="I135" s="511"/>
      <c r="J135" s="511"/>
      <c r="K135" s="513"/>
      <c r="L135" s="680"/>
      <c r="M135" s="681"/>
      <c r="N135" s="681"/>
      <c r="O135" s="681"/>
      <c r="P135" s="681"/>
      <c r="Q135" s="682"/>
      <c r="R135" s="770"/>
      <c r="S135" s="765"/>
      <c r="T135" s="765"/>
      <c r="U135" s="765"/>
      <c r="V135" s="765"/>
      <c r="W135" s="765"/>
      <c r="X135" s="765"/>
      <c r="Y135" s="765"/>
      <c r="Z135" s="765"/>
      <c r="AA135" s="765"/>
      <c r="AB135" s="766"/>
      <c r="AC135" s="42"/>
      <c r="AD135" s="424" t="s">
        <v>736</v>
      </c>
      <c r="AE135" s="422"/>
      <c r="AF135" s="422"/>
      <c r="AG135" s="422"/>
      <c r="AH135" s="686"/>
      <c r="AI135" s="686"/>
      <c r="AJ135" s="686">
        <f>ROUND($Q$25*0.01,0)</f>
        <v>7</v>
      </c>
      <c r="AK135" s="686"/>
      <c r="AL135" s="424" t="s">
        <v>804</v>
      </c>
      <c r="AM135" s="422"/>
      <c r="AN135" s="422"/>
      <c r="AO135" s="38"/>
      <c r="AP135" s="357">
        <f t="shared" si="0"/>
        <v>-7</v>
      </c>
      <c r="AQ135" s="437"/>
    </row>
    <row r="136" spans="1:43" ht="17.25" customHeight="1" x14ac:dyDescent="0.15">
      <c r="A136" s="436">
        <v>25</v>
      </c>
      <c r="B136" s="433" t="s">
        <v>5735</v>
      </c>
      <c r="C136" s="356" t="s">
        <v>4968</v>
      </c>
      <c r="D136" s="421"/>
      <c r="E136" s="418"/>
      <c r="F136" s="419"/>
      <c r="G136" s="510"/>
      <c r="H136" s="418"/>
      <c r="I136" s="418"/>
      <c r="J136" s="418"/>
      <c r="K136" s="419"/>
      <c r="L136" s="421"/>
      <c r="M136" s="418"/>
      <c r="N136" s="511"/>
      <c r="O136" s="511"/>
      <c r="P136" s="511"/>
      <c r="Q136" s="513"/>
      <c r="R136" s="769" t="s">
        <v>3207</v>
      </c>
      <c r="S136" s="763"/>
      <c r="T136" s="763"/>
      <c r="U136" s="763"/>
      <c r="V136" s="763"/>
      <c r="W136" s="763"/>
      <c r="X136" s="763"/>
      <c r="Y136" s="763"/>
      <c r="Z136" s="763"/>
      <c r="AA136" s="763"/>
      <c r="AB136" s="764"/>
      <c r="AC136" s="42"/>
      <c r="AD136" s="424" t="s">
        <v>734</v>
      </c>
      <c r="AE136" s="422"/>
      <c r="AF136" s="422"/>
      <c r="AG136" s="422"/>
      <c r="AH136" s="686"/>
      <c r="AI136" s="686"/>
      <c r="AJ136" s="686">
        <f>ROUND($Q$27*0.01,0)</f>
        <v>6</v>
      </c>
      <c r="AK136" s="686"/>
      <c r="AL136" s="424" t="s">
        <v>804</v>
      </c>
      <c r="AM136" s="422"/>
      <c r="AN136" s="422"/>
      <c r="AO136" s="38"/>
      <c r="AP136" s="357">
        <f t="shared" si="0"/>
        <v>-6</v>
      </c>
      <c r="AQ136" s="437"/>
    </row>
    <row r="137" spans="1:43" ht="17.25" customHeight="1" x14ac:dyDescent="0.15">
      <c r="A137" s="436">
        <v>25</v>
      </c>
      <c r="B137" s="433" t="s">
        <v>5736</v>
      </c>
      <c r="C137" s="356" t="s">
        <v>4969</v>
      </c>
      <c r="D137" s="421"/>
      <c r="E137" s="418"/>
      <c r="F137" s="419"/>
      <c r="G137" s="510"/>
      <c r="H137" s="418"/>
      <c r="I137" s="418"/>
      <c r="J137" s="418"/>
      <c r="K137" s="419"/>
      <c r="L137" s="421"/>
      <c r="M137" s="418"/>
      <c r="N137" s="511"/>
      <c r="O137" s="511"/>
      <c r="P137" s="511"/>
      <c r="Q137" s="513"/>
      <c r="R137" s="770"/>
      <c r="S137" s="765"/>
      <c r="T137" s="765"/>
      <c r="U137" s="765"/>
      <c r="V137" s="765"/>
      <c r="W137" s="765"/>
      <c r="X137" s="765"/>
      <c r="Y137" s="765"/>
      <c r="Z137" s="765"/>
      <c r="AA137" s="765"/>
      <c r="AB137" s="766"/>
      <c r="AC137" s="42"/>
      <c r="AD137" s="424" t="s">
        <v>736</v>
      </c>
      <c r="AE137" s="422"/>
      <c r="AF137" s="422"/>
      <c r="AG137" s="422"/>
      <c r="AH137" s="686"/>
      <c r="AI137" s="686"/>
      <c r="AJ137" s="686">
        <f>ROUND($Q$29*0.01,0)</f>
        <v>8</v>
      </c>
      <c r="AK137" s="686"/>
      <c r="AL137" s="424" t="s">
        <v>804</v>
      </c>
      <c r="AM137" s="422"/>
      <c r="AN137" s="422"/>
      <c r="AO137" s="38"/>
      <c r="AP137" s="357">
        <f t="shared" si="0"/>
        <v>-8</v>
      </c>
      <c r="AQ137" s="437"/>
    </row>
    <row r="138" spans="1:43" ht="17.25" customHeight="1" x14ac:dyDescent="0.15">
      <c r="A138" s="436">
        <v>25</v>
      </c>
      <c r="B138" s="433" t="s">
        <v>5737</v>
      </c>
      <c r="C138" s="356" t="s">
        <v>4970</v>
      </c>
      <c r="D138" s="421"/>
      <c r="E138" s="418"/>
      <c r="F138" s="419"/>
      <c r="G138" s="510"/>
      <c r="H138" s="511"/>
      <c r="I138" s="511"/>
      <c r="J138" s="511"/>
      <c r="K138" s="513"/>
      <c r="L138" s="677" t="s">
        <v>3204</v>
      </c>
      <c r="M138" s="678"/>
      <c r="N138" s="678"/>
      <c r="O138" s="678"/>
      <c r="P138" s="678"/>
      <c r="Q138" s="679"/>
      <c r="R138" s="769" t="s">
        <v>3206</v>
      </c>
      <c r="S138" s="763"/>
      <c r="T138" s="763"/>
      <c r="U138" s="763"/>
      <c r="V138" s="763"/>
      <c r="W138" s="763"/>
      <c r="X138" s="763"/>
      <c r="Y138" s="763"/>
      <c r="Z138" s="763"/>
      <c r="AA138" s="763"/>
      <c r="AB138" s="764"/>
      <c r="AC138" s="42"/>
      <c r="AD138" s="424" t="s">
        <v>734</v>
      </c>
      <c r="AE138" s="422"/>
      <c r="AF138" s="422"/>
      <c r="AG138" s="422"/>
      <c r="AH138" s="686"/>
      <c r="AI138" s="686"/>
      <c r="AJ138" s="686">
        <f>ROUND($Q$31*0.01,0)</f>
        <v>6</v>
      </c>
      <c r="AK138" s="686"/>
      <c r="AL138" s="424" t="s">
        <v>804</v>
      </c>
      <c r="AM138" s="422"/>
      <c r="AN138" s="422"/>
      <c r="AO138" s="38"/>
      <c r="AP138" s="357">
        <f t="shared" si="0"/>
        <v>-6</v>
      </c>
      <c r="AQ138" s="437"/>
    </row>
    <row r="139" spans="1:43" ht="17.25" customHeight="1" x14ac:dyDescent="0.15">
      <c r="A139" s="436">
        <v>25</v>
      </c>
      <c r="B139" s="433" t="s">
        <v>5738</v>
      </c>
      <c r="C139" s="356" t="s">
        <v>4971</v>
      </c>
      <c r="D139" s="421"/>
      <c r="E139" s="418"/>
      <c r="F139" s="419"/>
      <c r="G139" s="510"/>
      <c r="H139" s="511"/>
      <c r="I139" s="511"/>
      <c r="J139" s="511"/>
      <c r="K139" s="513"/>
      <c r="L139" s="680"/>
      <c r="M139" s="681"/>
      <c r="N139" s="681"/>
      <c r="O139" s="681"/>
      <c r="P139" s="681"/>
      <c r="Q139" s="682"/>
      <c r="R139" s="770"/>
      <c r="S139" s="765"/>
      <c r="T139" s="765"/>
      <c r="U139" s="765"/>
      <c r="V139" s="765"/>
      <c r="W139" s="765"/>
      <c r="X139" s="765"/>
      <c r="Y139" s="765"/>
      <c r="Z139" s="765"/>
      <c r="AA139" s="765"/>
      <c r="AB139" s="766"/>
      <c r="AC139" s="42"/>
      <c r="AD139" s="424" t="s">
        <v>736</v>
      </c>
      <c r="AE139" s="422"/>
      <c r="AF139" s="422"/>
      <c r="AG139" s="422"/>
      <c r="AH139" s="686"/>
      <c r="AI139" s="686"/>
      <c r="AJ139" s="686">
        <f>ROUND($Q$33*0.01,0)</f>
        <v>7</v>
      </c>
      <c r="AK139" s="686"/>
      <c r="AL139" s="424" t="s">
        <v>804</v>
      </c>
      <c r="AM139" s="422"/>
      <c r="AN139" s="422"/>
      <c r="AO139" s="38"/>
      <c r="AP139" s="357">
        <f t="shared" si="0"/>
        <v>-7</v>
      </c>
      <c r="AQ139" s="437"/>
    </row>
    <row r="140" spans="1:43" ht="17.25" customHeight="1" x14ac:dyDescent="0.15">
      <c r="A140" s="436">
        <v>25</v>
      </c>
      <c r="B140" s="433" t="s">
        <v>5739</v>
      </c>
      <c r="C140" s="356" t="s">
        <v>4972</v>
      </c>
      <c r="D140" s="421"/>
      <c r="E140" s="418"/>
      <c r="F140" s="419"/>
      <c r="G140" s="421"/>
      <c r="H140" s="418"/>
      <c r="I140" s="418"/>
      <c r="J140" s="418"/>
      <c r="K140" s="419"/>
      <c r="L140" s="421"/>
      <c r="M140" s="418"/>
      <c r="N140" s="511"/>
      <c r="O140" s="511"/>
      <c r="P140" s="511"/>
      <c r="Q140" s="513"/>
      <c r="R140" s="769" t="s">
        <v>3207</v>
      </c>
      <c r="S140" s="763"/>
      <c r="T140" s="763"/>
      <c r="U140" s="763"/>
      <c r="V140" s="763"/>
      <c r="W140" s="763"/>
      <c r="X140" s="763"/>
      <c r="Y140" s="763"/>
      <c r="Z140" s="763"/>
      <c r="AA140" s="763"/>
      <c r="AB140" s="764"/>
      <c r="AC140" s="42"/>
      <c r="AD140" s="424" t="s">
        <v>734</v>
      </c>
      <c r="AE140" s="422"/>
      <c r="AF140" s="422"/>
      <c r="AG140" s="422"/>
      <c r="AH140" s="686"/>
      <c r="AI140" s="686"/>
      <c r="AJ140" s="686">
        <f>ROUND($Q$35*0.01,0)</f>
        <v>6</v>
      </c>
      <c r="AK140" s="686"/>
      <c r="AL140" s="424" t="s">
        <v>804</v>
      </c>
      <c r="AM140" s="422"/>
      <c r="AN140" s="422"/>
      <c r="AO140" s="38"/>
      <c r="AP140" s="357">
        <f t="shared" si="0"/>
        <v>-6</v>
      </c>
      <c r="AQ140" s="437"/>
    </row>
    <row r="141" spans="1:43" ht="17.25" customHeight="1" x14ac:dyDescent="0.15">
      <c r="A141" s="436">
        <v>25</v>
      </c>
      <c r="B141" s="433" t="s">
        <v>5740</v>
      </c>
      <c r="C141" s="356" t="s">
        <v>4973</v>
      </c>
      <c r="D141" s="421"/>
      <c r="E141" s="418"/>
      <c r="F141" s="419"/>
      <c r="G141" s="421"/>
      <c r="H141" s="418"/>
      <c r="I141" s="418"/>
      <c r="J141" s="418"/>
      <c r="K141" s="419"/>
      <c r="L141" s="421"/>
      <c r="M141" s="418"/>
      <c r="N141" s="511"/>
      <c r="O141" s="511"/>
      <c r="P141" s="511"/>
      <c r="Q141" s="513"/>
      <c r="R141" s="770"/>
      <c r="S141" s="765"/>
      <c r="T141" s="765"/>
      <c r="U141" s="765"/>
      <c r="V141" s="765"/>
      <c r="W141" s="765"/>
      <c r="X141" s="765"/>
      <c r="Y141" s="765"/>
      <c r="Z141" s="765"/>
      <c r="AA141" s="765"/>
      <c r="AB141" s="766"/>
      <c r="AC141" s="42"/>
      <c r="AD141" s="424" t="s">
        <v>736</v>
      </c>
      <c r="AE141" s="422"/>
      <c r="AF141" s="422"/>
      <c r="AG141" s="422"/>
      <c r="AH141" s="686"/>
      <c r="AI141" s="686"/>
      <c r="AJ141" s="686">
        <f>ROUND($Q$37*0.01,0)</f>
        <v>8</v>
      </c>
      <c r="AK141" s="686"/>
      <c r="AL141" s="424" t="s">
        <v>804</v>
      </c>
      <c r="AM141" s="422"/>
      <c r="AN141" s="422"/>
      <c r="AO141" s="38"/>
      <c r="AP141" s="357">
        <f t="shared" si="0"/>
        <v>-8</v>
      </c>
      <c r="AQ141" s="437"/>
    </row>
    <row r="142" spans="1:43" ht="17.25" customHeight="1" x14ac:dyDescent="0.15">
      <c r="A142" s="436">
        <v>25</v>
      </c>
      <c r="B142" s="433" t="s">
        <v>5741</v>
      </c>
      <c r="C142" s="356" t="s">
        <v>4974</v>
      </c>
      <c r="D142" s="421"/>
      <c r="E142" s="418"/>
      <c r="F142" s="419"/>
      <c r="G142" s="510"/>
      <c r="H142" s="511"/>
      <c r="I142" s="511"/>
      <c r="J142" s="511"/>
      <c r="K142" s="513"/>
      <c r="L142" s="677" t="s">
        <v>3205</v>
      </c>
      <c r="M142" s="678"/>
      <c r="N142" s="678"/>
      <c r="O142" s="678"/>
      <c r="P142" s="678"/>
      <c r="Q142" s="679"/>
      <c r="R142" s="769" t="s">
        <v>3206</v>
      </c>
      <c r="S142" s="763"/>
      <c r="T142" s="763"/>
      <c r="U142" s="763"/>
      <c r="V142" s="763"/>
      <c r="W142" s="763"/>
      <c r="X142" s="763"/>
      <c r="Y142" s="763"/>
      <c r="Z142" s="763"/>
      <c r="AA142" s="763"/>
      <c r="AB142" s="764"/>
      <c r="AC142" s="42"/>
      <c r="AD142" s="424" t="s">
        <v>734</v>
      </c>
      <c r="AE142" s="422"/>
      <c r="AF142" s="422"/>
      <c r="AG142" s="422"/>
      <c r="AH142" s="686"/>
      <c r="AI142" s="686"/>
      <c r="AJ142" s="686">
        <f>ROUND($Q$39*0.01,0)</f>
        <v>6</v>
      </c>
      <c r="AK142" s="686"/>
      <c r="AL142" s="424" t="s">
        <v>804</v>
      </c>
      <c r="AM142" s="422"/>
      <c r="AN142" s="422"/>
      <c r="AO142" s="38"/>
      <c r="AP142" s="357">
        <f t="shared" si="0"/>
        <v>-6</v>
      </c>
      <c r="AQ142" s="437"/>
    </row>
    <row r="143" spans="1:43" ht="17.25" customHeight="1" x14ac:dyDescent="0.15">
      <c r="A143" s="436">
        <v>25</v>
      </c>
      <c r="B143" s="433" t="s">
        <v>5743</v>
      </c>
      <c r="C143" s="356" t="s">
        <v>4975</v>
      </c>
      <c r="D143" s="421"/>
      <c r="E143" s="418"/>
      <c r="F143" s="419"/>
      <c r="G143" s="510"/>
      <c r="H143" s="511"/>
      <c r="I143" s="511"/>
      <c r="J143" s="511"/>
      <c r="K143" s="513"/>
      <c r="L143" s="680"/>
      <c r="M143" s="681"/>
      <c r="N143" s="681"/>
      <c r="O143" s="681"/>
      <c r="P143" s="681"/>
      <c r="Q143" s="682"/>
      <c r="R143" s="770"/>
      <c r="S143" s="765"/>
      <c r="T143" s="765"/>
      <c r="U143" s="765"/>
      <c r="V143" s="765"/>
      <c r="W143" s="765"/>
      <c r="X143" s="765"/>
      <c r="Y143" s="765"/>
      <c r="Z143" s="765"/>
      <c r="AA143" s="765"/>
      <c r="AB143" s="766"/>
      <c r="AC143" s="42"/>
      <c r="AD143" s="424" t="s">
        <v>736</v>
      </c>
      <c r="AE143" s="422"/>
      <c r="AF143" s="422"/>
      <c r="AG143" s="422"/>
      <c r="AH143" s="686"/>
      <c r="AI143" s="686"/>
      <c r="AJ143" s="686">
        <f>ROUND($Q$41*0.01,0)</f>
        <v>7</v>
      </c>
      <c r="AK143" s="686"/>
      <c r="AL143" s="424" t="s">
        <v>804</v>
      </c>
      <c r="AM143" s="422"/>
      <c r="AN143" s="422"/>
      <c r="AO143" s="38"/>
      <c r="AP143" s="357">
        <f t="shared" si="0"/>
        <v>-7</v>
      </c>
      <c r="AQ143" s="437"/>
    </row>
    <row r="144" spans="1:43" ht="17.25" customHeight="1" x14ac:dyDescent="0.15">
      <c r="A144" s="436">
        <v>25</v>
      </c>
      <c r="B144" s="433" t="s">
        <v>5744</v>
      </c>
      <c r="C144" s="356" t="s">
        <v>4976</v>
      </c>
      <c r="D144" s="421"/>
      <c r="E144" s="418"/>
      <c r="F144" s="419"/>
      <c r="G144" s="421"/>
      <c r="H144" s="418"/>
      <c r="I144" s="418"/>
      <c r="J144" s="418"/>
      <c r="K144" s="419"/>
      <c r="L144" s="421"/>
      <c r="M144" s="418"/>
      <c r="N144" s="418"/>
      <c r="O144" s="418"/>
      <c r="P144" s="418"/>
      <c r="Q144" s="419"/>
      <c r="R144" s="769" t="s">
        <v>3207</v>
      </c>
      <c r="S144" s="763"/>
      <c r="T144" s="763"/>
      <c r="U144" s="763"/>
      <c r="V144" s="763"/>
      <c r="W144" s="763"/>
      <c r="X144" s="763"/>
      <c r="Y144" s="763"/>
      <c r="Z144" s="763"/>
      <c r="AA144" s="763"/>
      <c r="AB144" s="764"/>
      <c r="AC144" s="42"/>
      <c r="AD144" s="424" t="s">
        <v>734</v>
      </c>
      <c r="AE144" s="422"/>
      <c r="AF144" s="422"/>
      <c r="AG144" s="422"/>
      <c r="AH144" s="686"/>
      <c r="AI144" s="686"/>
      <c r="AJ144" s="686">
        <f>ROUND($Q$43*0.01,0)</f>
        <v>6</v>
      </c>
      <c r="AK144" s="686"/>
      <c r="AL144" s="424" t="s">
        <v>804</v>
      </c>
      <c r="AM144" s="422"/>
      <c r="AN144" s="422"/>
      <c r="AO144" s="38"/>
      <c r="AP144" s="357">
        <f t="shared" si="0"/>
        <v>-6</v>
      </c>
      <c r="AQ144" s="437"/>
    </row>
    <row r="145" spans="1:43" ht="17.25" customHeight="1" x14ac:dyDescent="0.15">
      <c r="A145" s="436">
        <v>25</v>
      </c>
      <c r="B145" s="433" t="s">
        <v>5745</v>
      </c>
      <c r="C145" s="356" t="s">
        <v>4977</v>
      </c>
      <c r="D145" s="421"/>
      <c r="E145" s="418"/>
      <c r="F145" s="419"/>
      <c r="G145" s="421"/>
      <c r="H145" s="418"/>
      <c r="I145" s="418"/>
      <c r="J145" s="418"/>
      <c r="K145" s="419"/>
      <c r="L145" s="421"/>
      <c r="M145" s="418"/>
      <c r="N145" s="418"/>
      <c r="O145" s="418"/>
      <c r="P145" s="418"/>
      <c r="Q145" s="419"/>
      <c r="R145" s="770"/>
      <c r="S145" s="765"/>
      <c r="T145" s="765"/>
      <c r="U145" s="765"/>
      <c r="V145" s="765"/>
      <c r="W145" s="765"/>
      <c r="X145" s="765"/>
      <c r="Y145" s="765"/>
      <c r="Z145" s="765"/>
      <c r="AA145" s="765"/>
      <c r="AB145" s="766"/>
      <c r="AC145" s="42"/>
      <c r="AD145" s="424" t="s">
        <v>736</v>
      </c>
      <c r="AE145" s="422"/>
      <c r="AF145" s="422"/>
      <c r="AG145" s="422"/>
      <c r="AH145" s="686"/>
      <c r="AI145" s="686"/>
      <c r="AJ145" s="686">
        <f>ROUND($Q$45*0.01,0)</f>
        <v>8</v>
      </c>
      <c r="AK145" s="686"/>
      <c r="AL145" s="424" t="s">
        <v>804</v>
      </c>
      <c r="AM145" s="422"/>
      <c r="AN145" s="422"/>
      <c r="AO145" s="38"/>
      <c r="AP145" s="357">
        <f t="shared" si="0"/>
        <v>-8</v>
      </c>
      <c r="AQ145" s="437"/>
    </row>
    <row r="146" spans="1:43" ht="17.25" customHeight="1" x14ac:dyDescent="0.15">
      <c r="A146" s="436">
        <v>25</v>
      </c>
      <c r="B146" s="433" t="s">
        <v>5746</v>
      </c>
      <c r="C146" s="356" t="s">
        <v>4978</v>
      </c>
      <c r="D146" s="421"/>
      <c r="E146" s="418"/>
      <c r="F146" s="419"/>
      <c r="G146" s="769" t="s">
        <v>3201</v>
      </c>
      <c r="H146" s="763"/>
      <c r="I146" s="763"/>
      <c r="J146" s="763"/>
      <c r="K146" s="764"/>
      <c r="L146" s="769" t="s">
        <v>3210</v>
      </c>
      <c r="M146" s="763"/>
      <c r="N146" s="763"/>
      <c r="O146" s="763"/>
      <c r="P146" s="763"/>
      <c r="Q146" s="764"/>
      <c r="R146" s="769" t="s">
        <v>3214</v>
      </c>
      <c r="S146" s="763"/>
      <c r="T146" s="763"/>
      <c r="U146" s="763"/>
      <c r="V146" s="763"/>
      <c r="W146" s="763"/>
      <c r="X146" s="763"/>
      <c r="Y146" s="763"/>
      <c r="Z146" s="763"/>
      <c r="AA146" s="763"/>
      <c r="AB146" s="764"/>
      <c r="AC146" s="42"/>
      <c r="AD146" s="424" t="s">
        <v>734</v>
      </c>
      <c r="AE146" s="422"/>
      <c r="AF146" s="422"/>
      <c r="AG146" s="422"/>
      <c r="AH146" s="686"/>
      <c r="AI146" s="686"/>
      <c r="AJ146" s="686">
        <f>ROUND($Q$47*0.01,0)</f>
        <v>6</v>
      </c>
      <c r="AK146" s="686"/>
      <c r="AL146" s="424" t="s">
        <v>804</v>
      </c>
      <c r="AM146" s="422"/>
      <c r="AN146" s="422"/>
      <c r="AO146" s="38"/>
      <c r="AP146" s="357">
        <f t="shared" si="0"/>
        <v>-6</v>
      </c>
      <c r="AQ146" s="437"/>
    </row>
    <row r="147" spans="1:43" ht="17.25" customHeight="1" x14ac:dyDescent="0.15">
      <c r="A147" s="436">
        <v>25</v>
      </c>
      <c r="B147" s="433" t="s">
        <v>5747</v>
      </c>
      <c r="C147" s="356" t="s">
        <v>4979</v>
      </c>
      <c r="D147" s="421"/>
      <c r="E147" s="418"/>
      <c r="F147" s="419"/>
      <c r="G147" s="770"/>
      <c r="H147" s="765"/>
      <c r="I147" s="765"/>
      <c r="J147" s="765"/>
      <c r="K147" s="766"/>
      <c r="L147" s="770"/>
      <c r="M147" s="765"/>
      <c r="N147" s="765"/>
      <c r="O147" s="765"/>
      <c r="P147" s="765"/>
      <c r="Q147" s="766"/>
      <c r="R147" s="770"/>
      <c r="S147" s="765"/>
      <c r="T147" s="765"/>
      <c r="U147" s="765"/>
      <c r="V147" s="765"/>
      <c r="W147" s="765"/>
      <c r="X147" s="765"/>
      <c r="Y147" s="765"/>
      <c r="Z147" s="765"/>
      <c r="AA147" s="765"/>
      <c r="AB147" s="766"/>
      <c r="AC147" s="42"/>
      <c r="AD147" s="424" t="s">
        <v>736</v>
      </c>
      <c r="AE147" s="422"/>
      <c r="AF147" s="422"/>
      <c r="AG147" s="422"/>
      <c r="AH147" s="686"/>
      <c r="AI147" s="686"/>
      <c r="AJ147" s="686">
        <f>ROUND($Q$49*0.01,0)</f>
        <v>8</v>
      </c>
      <c r="AK147" s="686"/>
      <c r="AL147" s="424" t="s">
        <v>804</v>
      </c>
      <c r="AM147" s="422"/>
      <c r="AN147" s="422"/>
      <c r="AO147" s="38"/>
      <c r="AP147" s="357">
        <f t="shared" si="0"/>
        <v>-8</v>
      </c>
      <c r="AQ147" s="437"/>
    </row>
    <row r="148" spans="1:43" ht="17.25" customHeight="1" x14ac:dyDescent="0.15">
      <c r="A148" s="436">
        <v>25</v>
      </c>
      <c r="B148" s="433" t="s">
        <v>5748</v>
      </c>
      <c r="C148" s="356" t="s">
        <v>4980</v>
      </c>
      <c r="D148" s="421"/>
      <c r="E148" s="418"/>
      <c r="F148" s="419"/>
      <c r="G148" s="770"/>
      <c r="H148" s="765"/>
      <c r="I148" s="765"/>
      <c r="J148" s="765"/>
      <c r="K148" s="766"/>
      <c r="L148" s="770"/>
      <c r="M148" s="765"/>
      <c r="N148" s="765"/>
      <c r="O148" s="765"/>
      <c r="P148" s="765"/>
      <c r="Q148" s="766"/>
      <c r="R148" s="769" t="s">
        <v>3215</v>
      </c>
      <c r="S148" s="763"/>
      <c r="T148" s="763"/>
      <c r="U148" s="763"/>
      <c r="V148" s="763"/>
      <c r="W148" s="763"/>
      <c r="X148" s="763"/>
      <c r="Y148" s="763"/>
      <c r="Z148" s="763"/>
      <c r="AA148" s="763"/>
      <c r="AB148" s="764"/>
      <c r="AC148" s="42"/>
      <c r="AD148" s="424" t="s">
        <v>734</v>
      </c>
      <c r="AE148" s="422"/>
      <c r="AF148" s="422"/>
      <c r="AG148" s="422"/>
      <c r="AH148" s="686"/>
      <c r="AI148" s="686"/>
      <c r="AJ148" s="686">
        <f>ROUND($Q$51*0.01,0)</f>
        <v>7</v>
      </c>
      <c r="AK148" s="686"/>
      <c r="AL148" s="424" t="s">
        <v>804</v>
      </c>
      <c r="AM148" s="422"/>
      <c r="AN148" s="422"/>
      <c r="AO148" s="38"/>
      <c r="AP148" s="357">
        <f t="shared" si="0"/>
        <v>-7</v>
      </c>
      <c r="AQ148" s="437"/>
    </row>
    <row r="149" spans="1:43" ht="17.25" customHeight="1" x14ac:dyDescent="0.15">
      <c r="A149" s="436">
        <v>25</v>
      </c>
      <c r="B149" s="433" t="s">
        <v>5749</v>
      </c>
      <c r="C149" s="356" t="s">
        <v>4981</v>
      </c>
      <c r="D149" s="421"/>
      <c r="E149" s="418"/>
      <c r="F149" s="419"/>
      <c r="G149" s="421"/>
      <c r="H149" s="418"/>
      <c r="I149" s="418"/>
      <c r="J149" s="418"/>
      <c r="K149" s="419"/>
      <c r="L149" s="421"/>
      <c r="M149" s="418"/>
      <c r="N149" s="418"/>
      <c r="O149" s="418"/>
      <c r="P149" s="418"/>
      <c r="Q149" s="419"/>
      <c r="R149" s="770"/>
      <c r="S149" s="765"/>
      <c r="T149" s="765"/>
      <c r="U149" s="765"/>
      <c r="V149" s="765"/>
      <c r="W149" s="765"/>
      <c r="X149" s="765"/>
      <c r="Y149" s="765"/>
      <c r="Z149" s="765"/>
      <c r="AA149" s="765"/>
      <c r="AB149" s="766"/>
      <c r="AC149" s="42"/>
      <c r="AD149" s="424" t="s">
        <v>736</v>
      </c>
      <c r="AE149" s="422"/>
      <c r="AF149" s="422"/>
      <c r="AG149" s="422"/>
      <c r="AH149" s="686"/>
      <c r="AI149" s="686"/>
      <c r="AJ149" s="686">
        <f>ROUND($Q$53*0.01,0)</f>
        <v>8</v>
      </c>
      <c r="AK149" s="686"/>
      <c r="AL149" s="424" t="s">
        <v>804</v>
      </c>
      <c r="AM149" s="422"/>
      <c r="AN149" s="422"/>
      <c r="AO149" s="38"/>
      <c r="AP149" s="357">
        <f t="shared" si="0"/>
        <v>-8</v>
      </c>
      <c r="AQ149" s="437"/>
    </row>
    <row r="150" spans="1:43" ht="17.25" customHeight="1" x14ac:dyDescent="0.15">
      <c r="A150" s="436">
        <v>25</v>
      </c>
      <c r="B150" s="433" t="s">
        <v>5750</v>
      </c>
      <c r="C150" s="356" t="s">
        <v>4982</v>
      </c>
      <c r="D150" s="421"/>
      <c r="E150" s="418"/>
      <c r="F150" s="419"/>
      <c r="G150" s="421"/>
      <c r="H150" s="418"/>
      <c r="I150" s="418"/>
      <c r="J150" s="418"/>
      <c r="K150" s="419"/>
      <c r="L150" s="421"/>
      <c r="M150" s="418"/>
      <c r="N150" s="418"/>
      <c r="O150" s="418"/>
      <c r="P150" s="418"/>
      <c r="Q150" s="419"/>
      <c r="R150" s="769" t="s">
        <v>3216</v>
      </c>
      <c r="S150" s="763"/>
      <c r="T150" s="763"/>
      <c r="U150" s="763"/>
      <c r="V150" s="763"/>
      <c r="W150" s="763"/>
      <c r="X150" s="763"/>
      <c r="Y150" s="763"/>
      <c r="Z150" s="763"/>
      <c r="AA150" s="763"/>
      <c r="AB150" s="764"/>
      <c r="AC150" s="42"/>
      <c r="AD150" s="424" t="s">
        <v>734</v>
      </c>
      <c r="AE150" s="422"/>
      <c r="AF150" s="422"/>
      <c r="AG150" s="422"/>
      <c r="AH150" s="686"/>
      <c r="AI150" s="686"/>
      <c r="AJ150" s="686">
        <f>ROUND($Q$55*0.01,0)</f>
        <v>6</v>
      </c>
      <c r="AK150" s="686"/>
      <c r="AL150" s="424" t="s">
        <v>804</v>
      </c>
      <c r="AM150" s="422"/>
      <c r="AN150" s="422"/>
      <c r="AO150" s="38"/>
      <c r="AP150" s="357">
        <f t="shared" si="0"/>
        <v>-6</v>
      </c>
      <c r="AQ150" s="437"/>
    </row>
    <row r="151" spans="1:43" ht="17.25" customHeight="1" x14ac:dyDescent="0.15">
      <c r="A151" s="436">
        <v>25</v>
      </c>
      <c r="B151" s="433" t="s">
        <v>5751</v>
      </c>
      <c r="C151" s="356" t="s">
        <v>4983</v>
      </c>
      <c r="D151" s="421"/>
      <c r="E151" s="418"/>
      <c r="F151" s="419"/>
      <c r="G151" s="421"/>
      <c r="H151" s="418"/>
      <c r="I151" s="418"/>
      <c r="J151" s="418"/>
      <c r="K151" s="419"/>
      <c r="L151" s="421"/>
      <c r="M151" s="418"/>
      <c r="N151" s="418"/>
      <c r="O151" s="418"/>
      <c r="P151" s="418"/>
      <c r="Q151" s="419"/>
      <c r="R151" s="770"/>
      <c r="S151" s="765"/>
      <c r="T151" s="765"/>
      <c r="U151" s="765"/>
      <c r="V151" s="765"/>
      <c r="W151" s="765"/>
      <c r="X151" s="765"/>
      <c r="Y151" s="765"/>
      <c r="Z151" s="765"/>
      <c r="AA151" s="765"/>
      <c r="AB151" s="766"/>
      <c r="AC151" s="42"/>
      <c r="AD151" s="424" t="s">
        <v>736</v>
      </c>
      <c r="AE151" s="422"/>
      <c r="AF151" s="422"/>
      <c r="AG151" s="422"/>
      <c r="AH151" s="686"/>
      <c r="AI151" s="686"/>
      <c r="AJ151" s="686">
        <f>ROUND($Q$57*0.01,0)</f>
        <v>8</v>
      </c>
      <c r="AK151" s="686"/>
      <c r="AL151" s="424" t="s">
        <v>804</v>
      </c>
      <c r="AM151" s="422"/>
      <c r="AN151" s="422"/>
      <c r="AO151" s="38"/>
      <c r="AP151" s="357">
        <f t="shared" si="0"/>
        <v>-8</v>
      </c>
      <c r="AQ151" s="437"/>
    </row>
    <row r="152" spans="1:43" ht="17.25" customHeight="1" x14ac:dyDescent="0.15">
      <c r="A152" s="436">
        <v>25</v>
      </c>
      <c r="B152" s="433" t="s">
        <v>5752</v>
      </c>
      <c r="C152" s="356" t="s">
        <v>4984</v>
      </c>
      <c r="D152" s="421"/>
      <c r="E152" s="418"/>
      <c r="F152" s="419"/>
      <c r="G152" s="421"/>
      <c r="H152" s="418"/>
      <c r="I152" s="418"/>
      <c r="J152" s="418"/>
      <c r="K152" s="419"/>
      <c r="L152" s="421"/>
      <c r="M152" s="418"/>
      <c r="N152" s="418"/>
      <c r="O152" s="418"/>
      <c r="P152" s="418"/>
      <c r="Q152" s="419"/>
      <c r="R152" s="769" t="s">
        <v>3217</v>
      </c>
      <c r="S152" s="763"/>
      <c r="T152" s="763"/>
      <c r="U152" s="763"/>
      <c r="V152" s="763"/>
      <c r="W152" s="763"/>
      <c r="X152" s="763"/>
      <c r="Y152" s="763"/>
      <c r="Z152" s="763"/>
      <c r="AA152" s="763"/>
      <c r="AB152" s="764"/>
      <c r="AC152" s="42"/>
      <c r="AD152" s="424" t="s">
        <v>734</v>
      </c>
      <c r="AE152" s="422"/>
      <c r="AF152" s="422"/>
      <c r="AG152" s="422"/>
      <c r="AH152" s="686"/>
      <c r="AI152" s="686"/>
      <c r="AJ152" s="686">
        <f>ROUND($Q$59*0.01,0)</f>
        <v>7</v>
      </c>
      <c r="AK152" s="686"/>
      <c r="AL152" s="424" t="s">
        <v>804</v>
      </c>
      <c r="AM152" s="422"/>
      <c r="AN152" s="422"/>
      <c r="AO152" s="38"/>
      <c r="AP152" s="357">
        <f t="shared" si="0"/>
        <v>-7</v>
      </c>
      <c r="AQ152" s="437"/>
    </row>
    <row r="153" spans="1:43" ht="17.25" customHeight="1" x14ac:dyDescent="0.15">
      <c r="A153" s="436">
        <v>25</v>
      </c>
      <c r="B153" s="433" t="s">
        <v>5753</v>
      </c>
      <c r="C153" s="356" t="s">
        <v>4985</v>
      </c>
      <c r="D153" s="421"/>
      <c r="E153" s="418"/>
      <c r="F153" s="419"/>
      <c r="G153" s="421"/>
      <c r="H153" s="418"/>
      <c r="I153" s="418"/>
      <c r="J153" s="418"/>
      <c r="K153" s="419"/>
      <c r="L153" s="421"/>
      <c r="M153" s="418"/>
      <c r="N153" s="418"/>
      <c r="O153" s="418"/>
      <c r="P153" s="418"/>
      <c r="Q153" s="419"/>
      <c r="R153" s="770"/>
      <c r="S153" s="765"/>
      <c r="T153" s="765"/>
      <c r="U153" s="765"/>
      <c r="V153" s="765"/>
      <c r="W153" s="765"/>
      <c r="X153" s="765"/>
      <c r="Y153" s="765"/>
      <c r="Z153" s="765"/>
      <c r="AA153" s="765"/>
      <c r="AB153" s="766"/>
      <c r="AC153" s="42"/>
      <c r="AD153" s="424" t="s">
        <v>736</v>
      </c>
      <c r="AE153" s="422"/>
      <c r="AF153" s="422"/>
      <c r="AG153" s="422"/>
      <c r="AH153" s="686"/>
      <c r="AI153" s="686"/>
      <c r="AJ153" s="686">
        <f>ROUND($Q$61*0.01,0)</f>
        <v>8</v>
      </c>
      <c r="AK153" s="686"/>
      <c r="AL153" s="424" t="s">
        <v>804</v>
      </c>
      <c r="AM153" s="422"/>
      <c r="AN153" s="422"/>
      <c r="AO153" s="38"/>
      <c r="AP153" s="357">
        <f t="shared" si="0"/>
        <v>-8</v>
      </c>
      <c r="AQ153" s="437"/>
    </row>
    <row r="154" spans="1:43" ht="17.25" customHeight="1" x14ac:dyDescent="0.15">
      <c r="A154" s="436">
        <v>25</v>
      </c>
      <c r="B154" s="433" t="s">
        <v>5754</v>
      </c>
      <c r="C154" s="356" t="s">
        <v>4986</v>
      </c>
      <c r="D154" s="421"/>
      <c r="E154" s="418"/>
      <c r="F154" s="419"/>
      <c r="G154" s="421"/>
      <c r="H154" s="418"/>
      <c r="I154" s="418"/>
      <c r="J154" s="418"/>
      <c r="K154" s="419"/>
      <c r="L154" s="769" t="s">
        <v>3211</v>
      </c>
      <c r="M154" s="763"/>
      <c r="N154" s="763"/>
      <c r="O154" s="763"/>
      <c r="P154" s="763"/>
      <c r="Q154" s="764"/>
      <c r="R154" s="769" t="s">
        <v>3218</v>
      </c>
      <c r="S154" s="763"/>
      <c r="T154" s="763"/>
      <c r="U154" s="763"/>
      <c r="V154" s="763"/>
      <c r="W154" s="763"/>
      <c r="X154" s="763"/>
      <c r="Y154" s="763"/>
      <c r="Z154" s="763"/>
      <c r="AA154" s="763"/>
      <c r="AB154" s="764"/>
      <c r="AC154" s="42"/>
      <c r="AD154" s="424" t="s">
        <v>734</v>
      </c>
      <c r="AE154" s="422"/>
      <c r="AF154" s="422"/>
      <c r="AG154" s="422"/>
      <c r="AH154" s="686"/>
      <c r="AI154" s="686"/>
      <c r="AJ154" s="686">
        <f>ROUND($Q$63*0.01,0)</f>
        <v>7</v>
      </c>
      <c r="AK154" s="686"/>
      <c r="AL154" s="424" t="s">
        <v>804</v>
      </c>
      <c r="AM154" s="422"/>
      <c r="AN154" s="422"/>
      <c r="AO154" s="38"/>
      <c r="AP154" s="357">
        <f t="shared" si="0"/>
        <v>-7</v>
      </c>
      <c r="AQ154" s="437"/>
    </row>
    <row r="155" spans="1:43" ht="17.25" customHeight="1" x14ac:dyDescent="0.15">
      <c r="A155" s="436">
        <v>25</v>
      </c>
      <c r="B155" s="433" t="s">
        <v>5755</v>
      </c>
      <c r="C155" s="356" t="s">
        <v>4987</v>
      </c>
      <c r="D155" s="421"/>
      <c r="E155" s="418"/>
      <c r="F155" s="419"/>
      <c r="G155" s="421"/>
      <c r="H155" s="418"/>
      <c r="I155" s="418"/>
      <c r="J155" s="418"/>
      <c r="K155" s="419"/>
      <c r="L155" s="770"/>
      <c r="M155" s="765"/>
      <c r="N155" s="765"/>
      <c r="O155" s="765"/>
      <c r="P155" s="765"/>
      <c r="Q155" s="766"/>
      <c r="R155" s="770"/>
      <c r="S155" s="765"/>
      <c r="T155" s="765"/>
      <c r="U155" s="765"/>
      <c r="V155" s="765"/>
      <c r="W155" s="765"/>
      <c r="X155" s="765"/>
      <c r="Y155" s="765"/>
      <c r="Z155" s="765"/>
      <c r="AA155" s="765"/>
      <c r="AB155" s="766"/>
      <c r="AC155" s="42"/>
      <c r="AD155" s="424" t="s">
        <v>736</v>
      </c>
      <c r="AE155" s="422"/>
      <c r="AF155" s="422"/>
      <c r="AG155" s="422"/>
      <c r="AH155" s="686"/>
      <c r="AI155" s="686"/>
      <c r="AJ155" s="686">
        <f>ROUND($Q$65*0.01,0)</f>
        <v>8</v>
      </c>
      <c r="AK155" s="686"/>
      <c r="AL155" s="424" t="s">
        <v>804</v>
      </c>
      <c r="AM155" s="422"/>
      <c r="AN155" s="422"/>
      <c r="AO155" s="38"/>
      <c r="AP155" s="357">
        <f t="shared" si="0"/>
        <v>-8</v>
      </c>
      <c r="AQ155" s="437"/>
    </row>
    <row r="156" spans="1:43" ht="17.25" customHeight="1" x14ac:dyDescent="0.15">
      <c r="A156" s="436">
        <v>25</v>
      </c>
      <c r="B156" s="433" t="s">
        <v>5756</v>
      </c>
      <c r="C156" s="356" t="s">
        <v>4988</v>
      </c>
      <c r="D156" s="421"/>
      <c r="E156" s="418"/>
      <c r="F156" s="419"/>
      <c r="G156" s="421"/>
      <c r="H156" s="418"/>
      <c r="I156" s="418"/>
      <c r="J156" s="418"/>
      <c r="K156" s="419"/>
      <c r="L156" s="770"/>
      <c r="M156" s="765"/>
      <c r="N156" s="765"/>
      <c r="O156" s="765"/>
      <c r="P156" s="765"/>
      <c r="Q156" s="766"/>
      <c r="R156" s="769" t="s">
        <v>3219</v>
      </c>
      <c r="S156" s="763"/>
      <c r="T156" s="763"/>
      <c r="U156" s="763"/>
      <c r="V156" s="763"/>
      <c r="W156" s="763"/>
      <c r="X156" s="763"/>
      <c r="Y156" s="763"/>
      <c r="Z156" s="763"/>
      <c r="AA156" s="763"/>
      <c r="AB156" s="764"/>
      <c r="AC156" s="42"/>
      <c r="AD156" s="424" t="s">
        <v>734</v>
      </c>
      <c r="AE156" s="422"/>
      <c r="AF156" s="422"/>
      <c r="AG156" s="422"/>
      <c r="AH156" s="686"/>
      <c r="AI156" s="686"/>
      <c r="AJ156" s="686">
        <f>ROUND($Q$67*0.01,0)</f>
        <v>7</v>
      </c>
      <c r="AK156" s="686"/>
      <c r="AL156" s="424" t="s">
        <v>804</v>
      </c>
      <c r="AM156" s="422"/>
      <c r="AN156" s="422"/>
      <c r="AO156" s="38"/>
      <c r="AP156" s="357">
        <f t="shared" si="0"/>
        <v>-7</v>
      </c>
      <c r="AQ156" s="437"/>
    </row>
    <row r="157" spans="1:43" ht="17.25" customHeight="1" x14ac:dyDescent="0.15">
      <c r="A157" s="436">
        <v>25</v>
      </c>
      <c r="B157" s="433" t="s">
        <v>5757</v>
      </c>
      <c r="C157" s="356" t="s">
        <v>4989</v>
      </c>
      <c r="D157" s="421"/>
      <c r="E157" s="418"/>
      <c r="F157" s="419"/>
      <c r="G157" s="421"/>
      <c r="H157" s="418"/>
      <c r="I157" s="418"/>
      <c r="J157" s="418"/>
      <c r="K157" s="419"/>
      <c r="L157" s="421"/>
      <c r="M157" s="418"/>
      <c r="N157" s="418"/>
      <c r="O157" s="418"/>
      <c r="P157" s="418"/>
      <c r="Q157" s="419"/>
      <c r="R157" s="770"/>
      <c r="S157" s="765"/>
      <c r="T157" s="765"/>
      <c r="U157" s="765"/>
      <c r="V157" s="765"/>
      <c r="W157" s="765"/>
      <c r="X157" s="765"/>
      <c r="Y157" s="765"/>
      <c r="Z157" s="765"/>
      <c r="AA157" s="765"/>
      <c r="AB157" s="766"/>
      <c r="AC157" s="42"/>
      <c r="AD157" s="424" t="s">
        <v>736</v>
      </c>
      <c r="AE157" s="422"/>
      <c r="AF157" s="422"/>
      <c r="AG157" s="422"/>
      <c r="AH157" s="686"/>
      <c r="AI157" s="686"/>
      <c r="AJ157" s="686">
        <f>ROUND($Q$69*0.01,0)</f>
        <v>8</v>
      </c>
      <c r="AK157" s="686"/>
      <c r="AL157" s="424" t="s">
        <v>804</v>
      </c>
      <c r="AM157" s="422"/>
      <c r="AN157" s="422"/>
      <c r="AO157" s="38"/>
      <c r="AP157" s="357">
        <f t="shared" si="0"/>
        <v>-8</v>
      </c>
      <c r="AQ157" s="437"/>
    </row>
    <row r="158" spans="1:43" ht="17.25" customHeight="1" x14ac:dyDescent="0.15">
      <c r="A158" s="436">
        <v>25</v>
      </c>
      <c r="B158" s="433" t="s">
        <v>5758</v>
      </c>
      <c r="C158" s="356" t="s">
        <v>4990</v>
      </c>
      <c r="D158" s="421"/>
      <c r="E158" s="418"/>
      <c r="F158" s="419"/>
      <c r="G158" s="421"/>
      <c r="H158" s="418"/>
      <c r="I158" s="418"/>
      <c r="J158" s="418"/>
      <c r="K158" s="419"/>
      <c r="L158" s="769" t="s">
        <v>3212</v>
      </c>
      <c r="M158" s="763"/>
      <c r="N158" s="763"/>
      <c r="O158" s="763"/>
      <c r="P158" s="763"/>
      <c r="Q158" s="764"/>
      <c r="R158" s="769" t="s">
        <v>3218</v>
      </c>
      <c r="S158" s="763"/>
      <c r="T158" s="763"/>
      <c r="U158" s="763"/>
      <c r="V158" s="763"/>
      <c r="W158" s="763"/>
      <c r="X158" s="763"/>
      <c r="Y158" s="763"/>
      <c r="Z158" s="763"/>
      <c r="AA158" s="763"/>
      <c r="AB158" s="764"/>
      <c r="AC158" s="42"/>
      <c r="AD158" s="424" t="s">
        <v>734</v>
      </c>
      <c r="AE158" s="422"/>
      <c r="AF158" s="422"/>
      <c r="AG158" s="422"/>
      <c r="AH158" s="686"/>
      <c r="AI158" s="686"/>
      <c r="AJ158" s="686">
        <f>ROUND($Q$71*0.01,0)</f>
        <v>7</v>
      </c>
      <c r="AK158" s="686"/>
      <c r="AL158" s="424" t="s">
        <v>804</v>
      </c>
      <c r="AM158" s="422"/>
      <c r="AN158" s="422"/>
      <c r="AO158" s="38"/>
      <c r="AP158" s="357">
        <f t="shared" si="0"/>
        <v>-7</v>
      </c>
      <c r="AQ158" s="437"/>
    </row>
    <row r="159" spans="1:43" ht="17.25" customHeight="1" x14ac:dyDescent="0.15">
      <c r="A159" s="436">
        <v>25</v>
      </c>
      <c r="B159" s="433" t="s">
        <v>5759</v>
      </c>
      <c r="C159" s="356" t="s">
        <v>4991</v>
      </c>
      <c r="D159" s="421"/>
      <c r="E159" s="418"/>
      <c r="F159" s="419"/>
      <c r="G159" s="421"/>
      <c r="H159" s="418"/>
      <c r="I159" s="418"/>
      <c r="J159" s="418"/>
      <c r="K159" s="419"/>
      <c r="L159" s="770"/>
      <c r="M159" s="765"/>
      <c r="N159" s="765"/>
      <c r="O159" s="765"/>
      <c r="P159" s="765"/>
      <c r="Q159" s="766"/>
      <c r="R159" s="770"/>
      <c r="S159" s="765"/>
      <c r="T159" s="765"/>
      <c r="U159" s="765"/>
      <c r="V159" s="765"/>
      <c r="W159" s="765"/>
      <c r="X159" s="765"/>
      <c r="Y159" s="765"/>
      <c r="Z159" s="765"/>
      <c r="AA159" s="765"/>
      <c r="AB159" s="766"/>
      <c r="AC159" s="42"/>
      <c r="AD159" s="424" t="s">
        <v>736</v>
      </c>
      <c r="AE159" s="422"/>
      <c r="AF159" s="422"/>
      <c r="AG159" s="422"/>
      <c r="AH159" s="686"/>
      <c r="AI159" s="686"/>
      <c r="AJ159" s="686">
        <f>ROUND($Q$73*0.01,0)</f>
        <v>8</v>
      </c>
      <c r="AK159" s="686"/>
      <c r="AL159" s="424" t="s">
        <v>804</v>
      </c>
      <c r="AM159" s="422"/>
      <c r="AN159" s="422"/>
      <c r="AO159" s="38"/>
      <c r="AP159" s="357">
        <f t="shared" si="0"/>
        <v>-8</v>
      </c>
      <c r="AQ159" s="437"/>
    </row>
    <row r="160" spans="1:43" ht="17.25" customHeight="1" x14ac:dyDescent="0.15">
      <c r="A160" s="436">
        <v>25</v>
      </c>
      <c r="B160" s="433" t="s">
        <v>5760</v>
      </c>
      <c r="C160" s="356" t="s">
        <v>4992</v>
      </c>
      <c r="D160" s="421"/>
      <c r="E160" s="418"/>
      <c r="F160" s="419"/>
      <c r="G160" s="421"/>
      <c r="H160" s="418"/>
      <c r="I160" s="418"/>
      <c r="J160" s="418"/>
      <c r="K160" s="419"/>
      <c r="L160" s="770"/>
      <c r="M160" s="765"/>
      <c r="N160" s="765"/>
      <c r="O160" s="765"/>
      <c r="P160" s="765"/>
      <c r="Q160" s="766"/>
      <c r="R160" s="769" t="s">
        <v>3219</v>
      </c>
      <c r="S160" s="763"/>
      <c r="T160" s="763"/>
      <c r="U160" s="763"/>
      <c r="V160" s="763"/>
      <c r="W160" s="763"/>
      <c r="X160" s="763"/>
      <c r="Y160" s="763"/>
      <c r="Z160" s="763"/>
      <c r="AA160" s="763"/>
      <c r="AB160" s="764"/>
      <c r="AC160" s="42"/>
      <c r="AD160" s="424" t="s">
        <v>734</v>
      </c>
      <c r="AE160" s="422"/>
      <c r="AF160" s="422"/>
      <c r="AG160" s="422"/>
      <c r="AH160" s="686"/>
      <c r="AI160" s="686"/>
      <c r="AJ160" s="686">
        <f>ROUND($Q$75*0.01,0)</f>
        <v>7</v>
      </c>
      <c r="AK160" s="686"/>
      <c r="AL160" s="424" t="s">
        <v>804</v>
      </c>
      <c r="AM160" s="422"/>
      <c r="AN160" s="422"/>
      <c r="AO160" s="38"/>
      <c r="AP160" s="357">
        <f t="shared" si="0"/>
        <v>-7</v>
      </c>
      <c r="AQ160" s="437"/>
    </row>
    <row r="161" spans="1:43" ht="17.25" customHeight="1" x14ac:dyDescent="0.15">
      <c r="A161" s="436">
        <v>25</v>
      </c>
      <c r="B161" s="433" t="s">
        <v>5761</v>
      </c>
      <c r="C161" s="356" t="s">
        <v>4993</v>
      </c>
      <c r="D161" s="421"/>
      <c r="E161" s="418"/>
      <c r="F161" s="419"/>
      <c r="G161" s="421"/>
      <c r="H161" s="418"/>
      <c r="I161" s="418"/>
      <c r="J161" s="418"/>
      <c r="K161" s="419"/>
      <c r="L161" s="421"/>
      <c r="M161" s="418"/>
      <c r="N161" s="418"/>
      <c r="O161" s="418"/>
      <c r="P161" s="418"/>
      <c r="Q161" s="419"/>
      <c r="R161" s="770"/>
      <c r="S161" s="765"/>
      <c r="T161" s="765"/>
      <c r="U161" s="765"/>
      <c r="V161" s="765"/>
      <c r="W161" s="765"/>
      <c r="X161" s="765"/>
      <c r="Y161" s="765"/>
      <c r="Z161" s="765"/>
      <c r="AA161" s="765"/>
      <c r="AB161" s="766"/>
      <c r="AC161" s="42"/>
      <c r="AD161" s="424" t="s">
        <v>736</v>
      </c>
      <c r="AE161" s="422"/>
      <c r="AF161" s="422"/>
      <c r="AG161" s="422"/>
      <c r="AH161" s="686"/>
      <c r="AI161" s="686"/>
      <c r="AJ161" s="686">
        <f>ROUND($Q$77*0.01,0)</f>
        <v>8</v>
      </c>
      <c r="AK161" s="686"/>
      <c r="AL161" s="424" t="s">
        <v>804</v>
      </c>
      <c r="AM161" s="422"/>
      <c r="AN161" s="422"/>
      <c r="AO161" s="38"/>
      <c r="AP161" s="357">
        <f t="shared" si="0"/>
        <v>-8</v>
      </c>
      <c r="AQ161" s="437"/>
    </row>
    <row r="162" spans="1:43" ht="17.25" customHeight="1" x14ac:dyDescent="0.15">
      <c r="A162" s="436">
        <v>25</v>
      </c>
      <c r="B162" s="433" t="s">
        <v>5762</v>
      </c>
      <c r="C162" s="356" t="s">
        <v>4994</v>
      </c>
      <c r="D162" s="421"/>
      <c r="E162" s="418"/>
      <c r="F162" s="419"/>
      <c r="G162" s="421"/>
      <c r="H162" s="418"/>
      <c r="I162" s="418"/>
      <c r="J162" s="418"/>
      <c r="K162" s="419"/>
      <c r="L162" s="769" t="s">
        <v>3213</v>
      </c>
      <c r="M162" s="763"/>
      <c r="N162" s="763"/>
      <c r="O162" s="763"/>
      <c r="P162" s="763"/>
      <c r="Q162" s="764"/>
      <c r="R162" s="769" t="s">
        <v>3220</v>
      </c>
      <c r="S162" s="763"/>
      <c r="T162" s="763"/>
      <c r="U162" s="763"/>
      <c r="V162" s="763"/>
      <c r="W162" s="763"/>
      <c r="X162" s="763"/>
      <c r="Y162" s="763"/>
      <c r="Z162" s="763"/>
      <c r="AA162" s="763"/>
      <c r="AB162" s="764"/>
      <c r="AC162" s="42"/>
      <c r="AD162" s="424" t="s">
        <v>734</v>
      </c>
      <c r="AE162" s="422"/>
      <c r="AF162" s="422"/>
      <c r="AG162" s="422"/>
      <c r="AH162" s="686"/>
      <c r="AI162" s="686"/>
      <c r="AJ162" s="686">
        <f>ROUND($Q$79*0.01,0)</f>
        <v>6</v>
      </c>
      <c r="AK162" s="686"/>
      <c r="AL162" s="424" t="s">
        <v>804</v>
      </c>
      <c r="AM162" s="422"/>
      <c r="AN162" s="422"/>
      <c r="AO162" s="38"/>
      <c r="AP162" s="357">
        <f t="shared" si="0"/>
        <v>-6</v>
      </c>
      <c r="AQ162" s="437"/>
    </row>
    <row r="163" spans="1:43" ht="17.25" customHeight="1" x14ac:dyDescent="0.15">
      <c r="A163" s="436">
        <v>25</v>
      </c>
      <c r="B163" s="433" t="s">
        <v>5763</v>
      </c>
      <c r="C163" s="356" t="s">
        <v>4995</v>
      </c>
      <c r="D163" s="421"/>
      <c r="E163" s="418"/>
      <c r="F163" s="419"/>
      <c r="G163" s="421"/>
      <c r="H163" s="418"/>
      <c r="I163" s="418"/>
      <c r="J163" s="418"/>
      <c r="K163" s="419"/>
      <c r="L163" s="770"/>
      <c r="M163" s="765"/>
      <c r="N163" s="765"/>
      <c r="O163" s="765"/>
      <c r="P163" s="765"/>
      <c r="Q163" s="766"/>
      <c r="R163" s="770"/>
      <c r="S163" s="765"/>
      <c r="T163" s="765"/>
      <c r="U163" s="765"/>
      <c r="V163" s="765"/>
      <c r="W163" s="765"/>
      <c r="X163" s="765"/>
      <c r="Y163" s="765"/>
      <c r="Z163" s="765"/>
      <c r="AA163" s="765"/>
      <c r="AB163" s="766"/>
      <c r="AC163" s="42"/>
      <c r="AD163" s="424" t="s">
        <v>736</v>
      </c>
      <c r="AE163" s="422"/>
      <c r="AF163" s="422"/>
      <c r="AG163" s="422"/>
      <c r="AH163" s="686"/>
      <c r="AI163" s="686"/>
      <c r="AJ163" s="686">
        <f>ROUND($Q$81*0.01,0)</f>
        <v>8</v>
      </c>
      <c r="AK163" s="686"/>
      <c r="AL163" s="424" t="s">
        <v>804</v>
      </c>
      <c r="AM163" s="422"/>
      <c r="AN163" s="422"/>
      <c r="AO163" s="38"/>
      <c r="AP163" s="357">
        <f t="shared" si="0"/>
        <v>-8</v>
      </c>
      <c r="AQ163" s="437"/>
    </row>
    <row r="164" spans="1:43" ht="17.25" customHeight="1" x14ac:dyDescent="0.15">
      <c r="A164" s="436">
        <v>25</v>
      </c>
      <c r="B164" s="433" t="s">
        <v>5764</v>
      </c>
      <c r="C164" s="356" t="s">
        <v>4996</v>
      </c>
      <c r="D164" s="421"/>
      <c r="E164" s="418"/>
      <c r="F164" s="419"/>
      <c r="G164" s="421"/>
      <c r="H164" s="418"/>
      <c r="I164" s="418"/>
      <c r="J164" s="418"/>
      <c r="K164" s="419"/>
      <c r="L164" s="770"/>
      <c r="M164" s="765"/>
      <c r="N164" s="765"/>
      <c r="O164" s="765"/>
      <c r="P164" s="765"/>
      <c r="Q164" s="766"/>
      <c r="R164" s="769" t="s">
        <v>3221</v>
      </c>
      <c r="S164" s="763"/>
      <c r="T164" s="763"/>
      <c r="U164" s="763"/>
      <c r="V164" s="763"/>
      <c r="W164" s="763"/>
      <c r="X164" s="763"/>
      <c r="Y164" s="763"/>
      <c r="Z164" s="763"/>
      <c r="AA164" s="763"/>
      <c r="AB164" s="764"/>
      <c r="AC164" s="42"/>
      <c r="AD164" s="424" t="s">
        <v>734</v>
      </c>
      <c r="AE164" s="422"/>
      <c r="AF164" s="422"/>
      <c r="AG164" s="422"/>
      <c r="AH164" s="686"/>
      <c r="AI164" s="686"/>
      <c r="AJ164" s="686">
        <f>ROUND($Q$83*0.01,0)</f>
        <v>6</v>
      </c>
      <c r="AK164" s="686"/>
      <c r="AL164" s="424" t="s">
        <v>804</v>
      </c>
      <c r="AM164" s="422"/>
      <c r="AN164" s="422"/>
      <c r="AO164" s="38"/>
      <c r="AP164" s="357">
        <f t="shared" si="0"/>
        <v>-6</v>
      </c>
      <c r="AQ164" s="437"/>
    </row>
    <row r="165" spans="1:43" ht="17.25" customHeight="1" x14ac:dyDescent="0.15">
      <c r="A165" s="436">
        <v>25</v>
      </c>
      <c r="B165" s="433" t="s">
        <v>5765</v>
      </c>
      <c r="C165" s="356" t="s">
        <v>4997</v>
      </c>
      <c r="D165" s="39"/>
      <c r="E165" s="417"/>
      <c r="F165" s="420"/>
      <c r="G165" s="39"/>
      <c r="H165" s="417"/>
      <c r="I165" s="417"/>
      <c r="J165" s="417"/>
      <c r="K165" s="420"/>
      <c r="L165" s="39"/>
      <c r="M165" s="417"/>
      <c r="N165" s="417"/>
      <c r="O165" s="417"/>
      <c r="P165" s="417"/>
      <c r="Q165" s="420"/>
      <c r="R165" s="789"/>
      <c r="S165" s="767"/>
      <c r="T165" s="767"/>
      <c r="U165" s="767"/>
      <c r="V165" s="767"/>
      <c r="W165" s="767"/>
      <c r="X165" s="767"/>
      <c r="Y165" s="767"/>
      <c r="Z165" s="767"/>
      <c r="AA165" s="767"/>
      <c r="AB165" s="768"/>
      <c r="AC165" s="42"/>
      <c r="AD165" s="424" t="s">
        <v>736</v>
      </c>
      <c r="AE165" s="422"/>
      <c r="AF165" s="422"/>
      <c r="AG165" s="422"/>
      <c r="AH165" s="686"/>
      <c r="AI165" s="686"/>
      <c r="AJ165" s="686">
        <f>ROUND($Q$85*0.01,0)</f>
        <v>8</v>
      </c>
      <c r="AK165" s="686"/>
      <c r="AL165" s="424" t="s">
        <v>804</v>
      </c>
      <c r="AM165" s="422"/>
      <c r="AN165" s="422"/>
      <c r="AO165" s="38"/>
      <c r="AP165" s="357">
        <f t="shared" si="0"/>
        <v>-8</v>
      </c>
      <c r="AQ165" s="10"/>
    </row>
    <row r="166" spans="1:43" ht="17.25" customHeight="1" x14ac:dyDescent="0.15">
      <c r="A166" s="436">
        <v>25</v>
      </c>
      <c r="B166" s="433" t="s">
        <v>3497</v>
      </c>
      <c r="C166" s="356" t="s">
        <v>3238</v>
      </c>
      <c r="D166" s="677" t="s">
        <v>3141</v>
      </c>
      <c r="E166" s="678"/>
      <c r="F166" s="679"/>
      <c r="G166" s="677" t="s">
        <v>3200</v>
      </c>
      <c r="H166" s="678"/>
      <c r="I166" s="678"/>
      <c r="J166" s="678"/>
      <c r="K166" s="679"/>
      <c r="L166" s="677" t="s">
        <v>3202</v>
      </c>
      <c r="M166" s="678"/>
      <c r="N166" s="678"/>
      <c r="O166" s="678"/>
      <c r="P166" s="678"/>
      <c r="Q166" s="679"/>
      <c r="R166" s="769" t="s">
        <v>3206</v>
      </c>
      <c r="S166" s="763"/>
      <c r="T166" s="763"/>
      <c r="U166" s="763"/>
      <c r="V166" s="763"/>
      <c r="W166" s="763"/>
      <c r="X166" s="763"/>
      <c r="Y166" s="763"/>
      <c r="Z166" s="763"/>
      <c r="AA166" s="763"/>
      <c r="AB166" s="764"/>
      <c r="AC166" s="42"/>
      <c r="AD166" s="424" t="s">
        <v>734</v>
      </c>
      <c r="AE166" s="422"/>
      <c r="AF166" s="422"/>
      <c r="AG166" s="422"/>
      <c r="AH166" s="686"/>
      <c r="AI166" s="686"/>
      <c r="AJ166" s="686">
        <f>ROUND($Q$7*0.01,0)</f>
        <v>6</v>
      </c>
      <c r="AK166" s="686"/>
      <c r="AL166" s="424" t="s">
        <v>804</v>
      </c>
      <c r="AM166" s="422"/>
      <c r="AN166" s="422"/>
      <c r="AO166" s="38"/>
      <c r="AP166" s="357">
        <f>-AJ166</f>
        <v>-6</v>
      </c>
      <c r="AQ166" s="435" t="s">
        <v>1305</v>
      </c>
    </row>
    <row r="167" spans="1:43" ht="17.25" customHeight="1" x14ac:dyDescent="0.15">
      <c r="A167" s="436">
        <v>25</v>
      </c>
      <c r="B167" s="433" t="s">
        <v>3498</v>
      </c>
      <c r="C167" s="356" t="s">
        <v>3239</v>
      </c>
      <c r="D167" s="680"/>
      <c r="E167" s="681"/>
      <c r="F167" s="682"/>
      <c r="G167" s="680"/>
      <c r="H167" s="681"/>
      <c r="I167" s="681"/>
      <c r="J167" s="681"/>
      <c r="K167" s="682"/>
      <c r="L167" s="680"/>
      <c r="M167" s="681"/>
      <c r="N167" s="681"/>
      <c r="O167" s="681"/>
      <c r="P167" s="681"/>
      <c r="Q167" s="682"/>
      <c r="R167" s="770"/>
      <c r="S167" s="765"/>
      <c r="T167" s="765"/>
      <c r="U167" s="765"/>
      <c r="V167" s="765"/>
      <c r="W167" s="765"/>
      <c r="X167" s="765"/>
      <c r="Y167" s="765"/>
      <c r="Z167" s="765"/>
      <c r="AA167" s="765"/>
      <c r="AB167" s="766"/>
      <c r="AC167" s="42"/>
      <c r="AD167" s="424" t="s">
        <v>736</v>
      </c>
      <c r="AE167" s="422"/>
      <c r="AF167" s="422"/>
      <c r="AG167" s="422"/>
      <c r="AH167" s="686"/>
      <c r="AI167" s="686"/>
      <c r="AJ167" s="686">
        <f>ROUND($Q$9*0.01,0)</f>
        <v>7</v>
      </c>
      <c r="AK167" s="686"/>
      <c r="AL167" s="424" t="s">
        <v>804</v>
      </c>
      <c r="AM167" s="422"/>
      <c r="AN167" s="422"/>
      <c r="AO167" s="38"/>
      <c r="AP167" s="357">
        <f t="shared" ref="AP167:AP205" si="1">-AJ167</f>
        <v>-7</v>
      </c>
      <c r="AQ167" s="437"/>
    </row>
    <row r="168" spans="1:43" ht="17.25" customHeight="1" x14ac:dyDescent="0.15">
      <c r="A168" s="436">
        <v>25</v>
      </c>
      <c r="B168" s="433" t="s">
        <v>3499</v>
      </c>
      <c r="C168" s="356" t="s">
        <v>3240</v>
      </c>
      <c r="D168" s="421"/>
      <c r="E168" s="418"/>
      <c r="F168" s="419"/>
      <c r="G168" s="510"/>
      <c r="H168" s="511"/>
      <c r="I168" s="511"/>
      <c r="J168" s="511"/>
      <c r="K168" s="513"/>
      <c r="L168" s="421"/>
      <c r="M168" s="418"/>
      <c r="N168" s="511"/>
      <c r="O168" s="511"/>
      <c r="P168" s="511"/>
      <c r="Q168" s="513"/>
      <c r="R168" s="769" t="s">
        <v>3207</v>
      </c>
      <c r="S168" s="763"/>
      <c r="T168" s="763"/>
      <c r="U168" s="763"/>
      <c r="V168" s="763"/>
      <c r="W168" s="763"/>
      <c r="X168" s="763"/>
      <c r="Y168" s="763"/>
      <c r="Z168" s="763"/>
      <c r="AA168" s="763"/>
      <c r="AB168" s="764"/>
      <c r="AC168" s="42"/>
      <c r="AD168" s="424" t="s">
        <v>734</v>
      </c>
      <c r="AE168" s="422"/>
      <c r="AF168" s="422"/>
      <c r="AG168" s="422"/>
      <c r="AH168" s="686"/>
      <c r="AI168" s="686"/>
      <c r="AJ168" s="686">
        <f>ROUND($Q$11*0.01,0)</f>
        <v>6</v>
      </c>
      <c r="AK168" s="686"/>
      <c r="AL168" s="424" t="s">
        <v>804</v>
      </c>
      <c r="AM168" s="422"/>
      <c r="AN168" s="422"/>
      <c r="AO168" s="38"/>
      <c r="AP168" s="357">
        <f t="shared" si="1"/>
        <v>-6</v>
      </c>
      <c r="AQ168" s="437"/>
    </row>
    <row r="169" spans="1:43" ht="17.25" customHeight="1" x14ac:dyDescent="0.15">
      <c r="A169" s="436">
        <v>25</v>
      </c>
      <c r="B169" s="433" t="s">
        <v>3500</v>
      </c>
      <c r="C169" s="356" t="s">
        <v>3241</v>
      </c>
      <c r="D169" s="421"/>
      <c r="E169" s="418"/>
      <c r="F169" s="419"/>
      <c r="G169" s="510"/>
      <c r="H169" s="511"/>
      <c r="I169" s="511"/>
      <c r="J169" s="511"/>
      <c r="K169" s="513"/>
      <c r="L169" s="421"/>
      <c r="M169" s="418"/>
      <c r="N169" s="511"/>
      <c r="O169" s="511"/>
      <c r="P169" s="511"/>
      <c r="Q169" s="513"/>
      <c r="R169" s="770"/>
      <c r="S169" s="765"/>
      <c r="T169" s="765"/>
      <c r="U169" s="765"/>
      <c r="V169" s="765"/>
      <c r="W169" s="765"/>
      <c r="X169" s="765"/>
      <c r="Y169" s="765"/>
      <c r="Z169" s="765"/>
      <c r="AA169" s="765"/>
      <c r="AB169" s="766"/>
      <c r="AC169" s="42"/>
      <c r="AD169" s="424" t="s">
        <v>736</v>
      </c>
      <c r="AE169" s="422"/>
      <c r="AF169" s="422"/>
      <c r="AG169" s="422"/>
      <c r="AH169" s="686"/>
      <c r="AI169" s="686"/>
      <c r="AJ169" s="686">
        <f>ROUND($Q$13*0.01,0)</f>
        <v>8</v>
      </c>
      <c r="AK169" s="686"/>
      <c r="AL169" s="424" t="s">
        <v>804</v>
      </c>
      <c r="AM169" s="422"/>
      <c r="AN169" s="422"/>
      <c r="AO169" s="38"/>
      <c r="AP169" s="357">
        <f t="shared" si="1"/>
        <v>-8</v>
      </c>
      <c r="AQ169" s="437"/>
    </row>
    <row r="170" spans="1:43" ht="17.25" customHeight="1" x14ac:dyDescent="0.15">
      <c r="A170" s="436">
        <v>25</v>
      </c>
      <c r="B170" s="433" t="s">
        <v>3501</v>
      </c>
      <c r="C170" s="356" t="s">
        <v>3242</v>
      </c>
      <c r="D170" s="421"/>
      <c r="E170" s="418"/>
      <c r="F170" s="419"/>
      <c r="G170" s="510"/>
      <c r="H170" s="245"/>
      <c r="I170" s="245"/>
      <c r="J170" s="418"/>
      <c r="K170" s="419"/>
      <c r="L170" s="421"/>
      <c r="M170" s="418"/>
      <c r="N170" s="511"/>
      <c r="O170" s="511"/>
      <c r="P170" s="511"/>
      <c r="Q170" s="513"/>
      <c r="R170" s="769" t="s">
        <v>3208</v>
      </c>
      <c r="S170" s="763"/>
      <c r="T170" s="763"/>
      <c r="U170" s="763"/>
      <c r="V170" s="763"/>
      <c r="W170" s="763"/>
      <c r="X170" s="763"/>
      <c r="Y170" s="763"/>
      <c r="Z170" s="763"/>
      <c r="AA170" s="763"/>
      <c r="AB170" s="764"/>
      <c r="AC170" s="42"/>
      <c r="AD170" s="424" t="s">
        <v>734</v>
      </c>
      <c r="AE170" s="422"/>
      <c r="AF170" s="422"/>
      <c r="AG170" s="422"/>
      <c r="AH170" s="686"/>
      <c r="AI170" s="686"/>
      <c r="AJ170" s="686">
        <f>ROUND($Q$15*0.01,0)</f>
        <v>6</v>
      </c>
      <c r="AK170" s="686"/>
      <c r="AL170" s="424" t="s">
        <v>804</v>
      </c>
      <c r="AM170" s="422"/>
      <c r="AN170" s="422"/>
      <c r="AO170" s="38"/>
      <c r="AP170" s="357">
        <f t="shared" si="1"/>
        <v>-6</v>
      </c>
      <c r="AQ170" s="437"/>
    </row>
    <row r="171" spans="1:43" ht="17.25" customHeight="1" x14ac:dyDescent="0.15">
      <c r="A171" s="436">
        <v>25</v>
      </c>
      <c r="B171" s="433" t="s">
        <v>3502</v>
      </c>
      <c r="C171" s="356" t="s">
        <v>3243</v>
      </c>
      <c r="D171" s="421"/>
      <c r="E171" s="418"/>
      <c r="F171" s="419"/>
      <c r="G171" s="510"/>
      <c r="H171" s="245"/>
      <c r="I171" s="245"/>
      <c r="J171" s="418"/>
      <c r="K171" s="419"/>
      <c r="L171" s="421"/>
      <c r="M171" s="418"/>
      <c r="N171" s="511"/>
      <c r="O171" s="511"/>
      <c r="P171" s="511"/>
      <c r="Q171" s="513"/>
      <c r="R171" s="770"/>
      <c r="S171" s="765"/>
      <c r="T171" s="765"/>
      <c r="U171" s="765"/>
      <c r="V171" s="765"/>
      <c r="W171" s="765"/>
      <c r="X171" s="765"/>
      <c r="Y171" s="765"/>
      <c r="Z171" s="765"/>
      <c r="AA171" s="765"/>
      <c r="AB171" s="766"/>
      <c r="AC171" s="42"/>
      <c r="AD171" s="424" t="s">
        <v>736</v>
      </c>
      <c r="AE171" s="422"/>
      <c r="AF171" s="422"/>
      <c r="AG171" s="422"/>
      <c r="AH171" s="686"/>
      <c r="AI171" s="686"/>
      <c r="AJ171" s="686">
        <f>ROUND($Q$17*0.01,0)</f>
        <v>8</v>
      </c>
      <c r="AK171" s="686"/>
      <c r="AL171" s="424" t="s">
        <v>804</v>
      </c>
      <c r="AM171" s="422"/>
      <c r="AN171" s="422"/>
      <c r="AO171" s="38"/>
      <c r="AP171" s="357">
        <f t="shared" si="1"/>
        <v>-8</v>
      </c>
      <c r="AQ171" s="437"/>
    </row>
    <row r="172" spans="1:43" ht="17.25" customHeight="1" x14ac:dyDescent="0.15">
      <c r="A172" s="436">
        <v>25</v>
      </c>
      <c r="B172" s="433" t="s">
        <v>3503</v>
      </c>
      <c r="C172" s="356" t="s">
        <v>3244</v>
      </c>
      <c r="D172" s="421"/>
      <c r="E172" s="418"/>
      <c r="F172" s="419"/>
      <c r="G172" s="510"/>
      <c r="H172" s="245"/>
      <c r="I172" s="245"/>
      <c r="J172" s="418"/>
      <c r="K172" s="419"/>
      <c r="L172" s="421"/>
      <c r="M172" s="418"/>
      <c r="N172" s="511"/>
      <c r="O172" s="511"/>
      <c r="P172" s="511"/>
      <c r="Q172" s="513"/>
      <c r="R172" s="769" t="s">
        <v>3209</v>
      </c>
      <c r="S172" s="763"/>
      <c r="T172" s="763"/>
      <c r="U172" s="763"/>
      <c r="V172" s="763"/>
      <c r="W172" s="763"/>
      <c r="X172" s="763"/>
      <c r="Y172" s="763"/>
      <c r="Z172" s="763"/>
      <c r="AA172" s="763"/>
      <c r="AB172" s="764"/>
      <c r="AC172" s="42"/>
      <c r="AD172" s="424" t="s">
        <v>734</v>
      </c>
      <c r="AE172" s="422"/>
      <c r="AF172" s="422"/>
      <c r="AG172" s="422"/>
      <c r="AH172" s="686"/>
      <c r="AI172" s="686"/>
      <c r="AJ172" s="686">
        <f>ROUND($Q$19*0.01,0)</f>
        <v>7</v>
      </c>
      <c r="AK172" s="686"/>
      <c r="AL172" s="424" t="s">
        <v>804</v>
      </c>
      <c r="AM172" s="422"/>
      <c r="AN172" s="422"/>
      <c r="AO172" s="38"/>
      <c r="AP172" s="357">
        <f t="shared" si="1"/>
        <v>-7</v>
      </c>
      <c r="AQ172" s="437"/>
    </row>
    <row r="173" spans="1:43" ht="17.25" customHeight="1" x14ac:dyDescent="0.15">
      <c r="A173" s="436">
        <v>25</v>
      </c>
      <c r="B173" s="433" t="s">
        <v>3504</v>
      </c>
      <c r="C173" s="356" t="s">
        <v>3245</v>
      </c>
      <c r="D173" s="421"/>
      <c r="E173" s="418"/>
      <c r="F173" s="419"/>
      <c r="G173" s="510"/>
      <c r="H173" s="245"/>
      <c r="I173" s="245"/>
      <c r="J173" s="418"/>
      <c r="K173" s="419"/>
      <c r="L173" s="421"/>
      <c r="M173" s="418"/>
      <c r="N173" s="511"/>
      <c r="O173" s="511"/>
      <c r="P173" s="511"/>
      <c r="Q173" s="513"/>
      <c r="R173" s="770"/>
      <c r="S173" s="765"/>
      <c r="T173" s="765"/>
      <c r="U173" s="765"/>
      <c r="V173" s="765"/>
      <c r="W173" s="765"/>
      <c r="X173" s="765"/>
      <c r="Y173" s="765"/>
      <c r="Z173" s="765"/>
      <c r="AA173" s="765"/>
      <c r="AB173" s="766"/>
      <c r="AC173" s="42"/>
      <c r="AD173" s="424" t="s">
        <v>736</v>
      </c>
      <c r="AE173" s="422"/>
      <c r="AF173" s="422"/>
      <c r="AG173" s="422"/>
      <c r="AH173" s="686"/>
      <c r="AI173" s="686"/>
      <c r="AJ173" s="686">
        <f>ROUND($Q$21*0.01,0)</f>
        <v>8</v>
      </c>
      <c r="AK173" s="686"/>
      <c r="AL173" s="424" t="s">
        <v>804</v>
      </c>
      <c r="AM173" s="422"/>
      <c r="AN173" s="422"/>
      <c r="AO173" s="38"/>
      <c r="AP173" s="357">
        <f t="shared" si="1"/>
        <v>-8</v>
      </c>
      <c r="AQ173" s="437"/>
    </row>
    <row r="174" spans="1:43" ht="17.25" customHeight="1" x14ac:dyDescent="0.15">
      <c r="A174" s="436">
        <v>25</v>
      </c>
      <c r="B174" s="433" t="s">
        <v>3505</v>
      </c>
      <c r="C174" s="356" t="s">
        <v>3246</v>
      </c>
      <c r="D174" s="421"/>
      <c r="E174" s="418"/>
      <c r="F174" s="419"/>
      <c r="G174" s="510"/>
      <c r="H174" s="511"/>
      <c r="I174" s="511"/>
      <c r="J174" s="511"/>
      <c r="K174" s="513"/>
      <c r="L174" s="677" t="s">
        <v>3203</v>
      </c>
      <c r="M174" s="678"/>
      <c r="N174" s="678"/>
      <c r="O174" s="678"/>
      <c r="P174" s="678"/>
      <c r="Q174" s="679"/>
      <c r="R174" s="769" t="s">
        <v>3206</v>
      </c>
      <c r="S174" s="763"/>
      <c r="T174" s="763"/>
      <c r="U174" s="763"/>
      <c r="V174" s="763"/>
      <c r="W174" s="763"/>
      <c r="X174" s="763"/>
      <c r="Y174" s="763"/>
      <c r="Z174" s="763"/>
      <c r="AA174" s="763"/>
      <c r="AB174" s="764"/>
      <c r="AC174" s="42"/>
      <c r="AD174" s="424" t="s">
        <v>734</v>
      </c>
      <c r="AE174" s="422"/>
      <c r="AF174" s="422"/>
      <c r="AG174" s="422"/>
      <c r="AH174" s="686"/>
      <c r="AI174" s="686"/>
      <c r="AJ174" s="686">
        <f>ROUND($Q$23*0.01,0)</f>
        <v>6</v>
      </c>
      <c r="AK174" s="686"/>
      <c r="AL174" s="424" t="s">
        <v>804</v>
      </c>
      <c r="AM174" s="422"/>
      <c r="AN174" s="422"/>
      <c r="AO174" s="38"/>
      <c r="AP174" s="357">
        <f t="shared" si="1"/>
        <v>-6</v>
      </c>
      <c r="AQ174" s="437"/>
    </row>
    <row r="175" spans="1:43" ht="17.25" customHeight="1" x14ac:dyDescent="0.15">
      <c r="A175" s="436">
        <v>25</v>
      </c>
      <c r="B175" s="433" t="s">
        <v>3506</v>
      </c>
      <c r="C175" s="356" t="s">
        <v>3247</v>
      </c>
      <c r="D175" s="421"/>
      <c r="E175" s="418"/>
      <c r="F175" s="419"/>
      <c r="G175" s="510"/>
      <c r="H175" s="511"/>
      <c r="I175" s="511"/>
      <c r="J175" s="511"/>
      <c r="K175" s="513"/>
      <c r="L175" s="680"/>
      <c r="M175" s="681"/>
      <c r="N175" s="681"/>
      <c r="O175" s="681"/>
      <c r="P175" s="681"/>
      <c r="Q175" s="682"/>
      <c r="R175" s="770"/>
      <c r="S175" s="765"/>
      <c r="T175" s="765"/>
      <c r="U175" s="765"/>
      <c r="V175" s="765"/>
      <c r="W175" s="765"/>
      <c r="X175" s="765"/>
      <c r="Y175" s="765"/>
      <c r="Z175" s="765"/>
      <c r="AA175" s="765"/>
      <c r="AB175" s="766"/>
      <c r="AC175" s="42"/>
      <c r="AD175" s="424" t="s">
        <v>736</v>
      </c>
      <c r="AE175" s="422"/>
      <c r="AF175" s="422"/>
      <c r="AG175" s="422"/>
      <c r="AH175" s="686"/>
      <c r="AI175" s="686"/>
      <c r="AJ175" s="686">
        <f>ROUND($Q$25*0.01,0)</f>
        <v>7</v>
      </c>
      <c r="AK175" s="686"/>
      <c r="AL175" s="424" t="s">
        <v>804</v>
      </c>
      <c r="AM175" s="422"/>
      <c r="AN175" s="422"/>
      <c r="AO175" s="38"/>
      <c r="AP175" s="357">
        <f t="shared" si="1"/>
        <v>-7</v>
      </c>
      <c r="AQ175" s="437"/>
    </row>
    <row r="176" spans="1:43" ht="17.25" customHeight="1" x14ac:dyDescent="0.15">
      <c r="A176" s="436">
        <v>25</v>
      </c>
      <c r="B176" s="433" t="s">
        <v>3507</v>
      </c>
      <c r="C176" s="356" t="s">
        <v>3248</v>
      </c>
      <c r="D176" s="421"/>
      <c r="E176" s="418"/>
      <c r="F176" s="419"/>
      <c r="G176" s="510"/>
      <c r="H176" s="418"/>
      <c r="I176" s="418"/>
      <c r="J176" s="418"/>
      <c r="K176" s="419"/>
      <c r="L176" s="421"/>
      <c r="M176" s="418"/>
      <c r="N176" s="511"/>
      <c r="O176" s="511"/>
      <c r="P176" s="511"/>
      <c r="Q176" s="513"/>
      <c r="R176" s="769" t="s">
        <v>3207</v>
      </c>
      <c r="S176" s="763"/>
      <c r="T176" s="763"/>
      <c r="U176" s="763"/>
      <c r="V176" s="763"/>
      <c r="W176" s="763"/>
      <c r="X176" s="763"/>
      <c r="Y176" s="763"/>
      <c r="Z176" s="763"/>
      <c r="AA176" s="763"/>
      <c r="AB176" s="764"/>
      <c r="AC176" s="42"/>
      <c r="AD176" s="424" t="s">
        <v>734</v>
      </c>
      <c r="AE176" s="422"/>
      <c r="AF176" s="422"/>
      <c r="AG176" s="422"/>
      <c r="AH176" s="686"/>
      <c r="AI176" s="686"/>
      <c r="AJ176" s="686">
        <f>ROUND($Q$27*0.01,0)</f>
        <v>6</v>
      </c>
      <c r="AK176" s="686"/>
      <c r="AL176" s="424" t="s">
        <v>804</v>
      </c>
      <c r="AM176" s="422"/>
      <c r="AN176" s="422"/>
      <c r="AO176" s="38"/>
      <c r="AP176" s="357">
        <f t="shared" si="1"/>
        <v>-6</v>
      </c>
      <c r="AQ176" s="437"/>
    </row>
    <row r="177" spans="1:43" ht="17.25" customHeight="1" x14ac:dyDescent="0.15">
      <c r="A177" s="436">
        <v>25</v>
      </c>
      <c r="B177" s="433" t="s">
        <v>3508</v>
      </c>
      <c r="C177" s="356" t="s">
        <v>3249</v>
      </c>
      <c r="D177" s="421"/>
      <c r="E177" s="418"/>
      <c r="F177" s="419"/>
      <c r="G177" s="510"/>
      <c r="H177" s="418"/>
      <c r="I177" s="418"/>
      <c r="J177" s="418"/>
      <c r="K177" s="419"/>
      <c r="L177" s="421"/>
      <c r="M177" s="418"/>
      <c r="N177" s="511"/>
      <c r="O177" s="511"/>
      <c r="P177" s="511"/>
      <c r="Q177" s="513"/>
      <c r="R177" s="770"/>
      <c r="S177" s="765"/>
      <c r="T177" s="765"/>
      <c r="U177" s="765"/>
      <c r="V177" s="765"/>
      <c r="W177" s="765"/>
      <c r="X177" s="765"/>
      <c r="Y177" s="765"/>
      <c r="Z177" s="765"/>
      <c r="AA177" s="765"/>
      <c r="AB177" s="766"/>
      <c r="AC177" s="42"/>
      <c r="AD177" s="424" t="s">
        <v>736</v>
      </c>
      <c r="AE177" s="422"/>
      <c r="AF177" s="422"/>
      <c r="AG177" s="422"/>
      <c r="AH177" s="686"/>
      <c r="AI177" s="686"/>
      <c r="AJ177" s="686">
        <f>ROUND($Q$29*0.01,0)</f>
        <v>8</v>
      </c>
      <c r="AK177" s="686"/>
      <c r="AL177" s="424" t="s">
        <v>804</v>
      </c>
      <c r="AM177" s="422"/>
      <c r="AN177" s="422"/>
      <c r="AO177" s="38"/>
      <c r="AP177" s="357">
        <f t="shared" si="1"/>
        <v>-8</v>
      </c>
      <c r="AQ177" s="437"/>
    </row>
    <row r="178" spans="1:43" ht="17.25" customHeight="1" x14ac:dyDescent="0.15">
      <c r="A178" s="436">
        <v>25</v>
      </c>
      <c r="B178" s="433" t="s">
        <v>3509</v>
      </c>
      <c r="C178" s="356" t="s">
        <v>3250</v>
      </c>
      <c r="D178" s="421"/>
      <c r="E178" s="418"/>
      <c r="F178" s="419"/>
      <c r="G178" s="510"/>
      <c r="H178" s="511"/>
      <c r="I178" s="511"/>
      <c r="J178" s="511"/>
      <c r="K178" s="513"/>
      <c r="L178" s="677" t="s">
        <v>3204</v>
      </c>
      <c r="M178" s="678"/>
      <c r="N178" s="678"/>
      <c r="O178" s="678"/>
      <c r="P178" s="678"/>
      <c r="Q178" s="679"/>
      <c r="R178" s="769" t="s">
        <v>3206</v>
      </c>
      <c r="S178" s="763"/>
      <c r="T178" s="763"/>
      <c r="U178" s="763"/>
      <c r="V178" s="763"/>
      <c r="W178" s="763"/>
      <c r="X178" s="763"/>
      <c r="Y178" s="763"/>
      <c r="Z178" s="763"/>
      <c r="AA178" s="763"/>
      <c r="AB178" s="764"/>
      <c r="AC178" s="42"/>
      <c r="AD178" s="424" t="s">
        <v>734</v>
      </c>
      <c r="AE178" s="422"/>
      <c r="AF178" s="422"/>
      <c r="AG178" s="422"/>
      <c r="AH178" s="686"/>
      <c r="AI178" s="686"/>
      <c r="AJ178" s="686">
        <f>ROUND($Q$31*0.01,0)</f>
        <v>6</v>
      </c>
      <c r="AK178" s="686"/>
      <c r="AL178" s="424" t="s">
        <v>804</v>
      </c>
      <c r="AM178" s="422"/>
      <c r="AN178" s="422"/>
      <c r="AO178" s="38"/>
      <c r="AP178" s="357">
        <f t="shared" si="1"/>
        <v>-6</v>
      </c>
      <c r="AQ178" s="437"/>
    </row>
    <row r="179" spans="1:43" ht="17.25" customHeight="1" x14ac:dyDescent="0.15">
      <c r="A179" s="436">
        <v>25</v>
      </c>
      <c r="B179" s="433" t="s">
        <v>3510</v>
      </c>
      <c r="C179" s="356" t="s">
        <v>3251</v>
      </c>
      <c r="D179" s="421"/>
      <c r="E179" s="418"/>
      <c r="F179" s="419"/>
      <c r="G179" s="510"/>
      <c r="H179" s="511"/>
      <c r="I179" s="511"/>
      <c r="J179" s="511"/>
      <c r="K179" s="513"/>
      <c r="L179" s="680"/>
      <c r="M179" s="681"/>
      <c r="N179" s="681"/>
      <c r="O179" s="681"/>
      <c r="P179" s="681"/>
      <c r="Q179" s="682"/>
      <c r="R179" s="770"/>
      <c r="S179" s="765"/>
      <c r="T179" s="765"/>
      <c r="U179" s="765"/>
      <c r="V179" s="765"/>
      <c r="W179" s="765"/>
      <c r="X179" s="765"/>
      <c r="Y179" s="765"/>
      <c r="Z179" s="765"/>
      <c r="AA179" s="765"/>
      <c r="AB179" s="766"/>
      <c r="AC179" s="42"/>
      <c r="AD179" s="424" t="s">
        <v>736</v>
      </c>
      <c r="AE179" s="422"/>
      <c r="AF179" s="422"/>
      <c r="AG179" s="422"/>
      <c r="AH179" s="686"/>
      <c r="AI179" s="686"/>
      <c r="AJ179" s="686">
        <f>ROUND($Q$33*0.01,0)</f>
        <v>7</v>
      </c>
      <c r="AK179" s="686"/>
      <c r="AL179" s="424" t="s">
        <v>804</v>
      </c>
      <c r="AM179" s="422"/>
      <c r="AN179" s="422"/>
      <c r="AO179" s="38"/>
      <c r="AP179" s="357">
        <f t="shared" si="1"/>
        <v>-7</v>
      </c>
      <c r="AQ179" s="437"/>
    </row>
    <row r="180" spans="1:43" ht="17.25" customHeight="1" x14ac:dyDescent="0.15">
      <c r="A180" s="436">
        <v>25</v>
      </c>
      <c r="B180" s="433" t="s">
        <v>3511</v>
      </c>
      <c r="C180" s="356" t="s">
        <v>3252</v>
      </c>
      <c r="D180" s="421"/>
      <c r="E180" s="418"/>
      <c r="F180" s="419"/>
      <c r="G180" s="421"/>
      <c r="H180" s="418"/>
      <c r="I180" s="418"/>
      <c r="J180" s="418"/>
      <c r="K180" s="419"/>
      <c r="L180" s="421"/>
      <c r="M180" s="418"/>
      <c r="N180" s="511"/>
      <c r="O180" s="511"/>
      <c r="P180" s="511"/>
      <c r="Q180" s="513"/>
      <c r="R180" s="769" t="s">
        <v>3207</v>
      </c>
      <c r="S180" s="763"/>
      <c r="T180" s="763"/>
      <c r="U180" s="763"/>
      <c r="V180" s="763"/>
      <c r="W180" s="763"/>
      <c r="X180" s="763"/>
      <c r="Y180" s="763"/>
      <c r="Z180" s="763"/>
      <c r="AA180" s="763"/>
      <c r="AB180" s="764"/>
      <c r="AC180" s="42"/>
      <c r="AD180" s="424" t="s">
        <v>734</v>
      </c>
      <c r="AE180" s="422"/>
      <c r="AF180" s="422"/>
      <c r="AG180" s="422"/>
      <c r="AH180" s="686"/>
      <c r="AI180" s="686"/>
      <c r="AJ180" s="686">
        <f>ROUND($Q$35*0.01,0)</f>
        <v>6</v>
      </c>
      <c r="AK180" s="686"/>
      <c r="AL180" s="424" t="s">
        <v>804</v>
      </c>
      <c r="AM180" s="422"/>
      <c r="AN180" s="422"/>
      <c r="AO180" s="38"/>
      <c r="AP180" s="357">
        <f t="shared" si="1"/>
        <v>-6</v>
      </c>
      <c r="AQ180" s="437"/>
    </row>
    <row r="181" spans="1:43" ht="17.25" customHeight="1" x14ac:dyDescent="0.15">
      <c r="A181" s="436">
        <v>25</v>
      </c>
      <c r="B181" s="433" t="s">
        <v>3512</v>
      </c>
      <c r="C181" s="356" t="s">
        <v>3253</v>
      </c>
      <c r="D181" s="421"/>
      <c r="E181" s="418"/>
      <c r="F181" s="419"/>
      <c r="G181" s="421"/>
      <c r="H181" s="418"/>
      <c r="I181" s="418"/>
      <c r="J181" s="418"/>
      <c r="K181" s="419"/>
      <c r="L181" s="421"/>
      <c r="M181" s="418"/>
      <c r="N181" s="511"/>
      <c r="O181" s="511"/>
      <c r="P181" s="511"/>
      <c r="Q181" s="513"/>
      <c r="R181" s="770"/>
      <c r="S181" s="765"/>
      <c r="T181" s="765"/>
      <c r="U181" s="765"/>
      <c r="V181" s="765"/>
      <c r="W181" s="765"/>
      <c r="X181" s="765"/>
      <c r="Y181" s="765"/>
      <c r="Z181" s="765"/>
      <c r="AA181" s="765"/>
      <c r="AB181" s="766"/>
      <c r="AC181" s="42"/>
      <c r="AD181" s="424" t="s">
        <v>736</v>
      </c>
      <c r="AE181" s="422"/>
      <c r="AF181" s="422"/>
      <c r="AG181" s="422"/>
      <c r="AH181" s="686"/>
      <c r="AI181" s="686"/>
      <c r="AJ181" s="686">
        <f>ROUND($Q$37*0.01,0)</f>
        <v>8</v>
      </c>
      <c r="AK181" s="686"/>
      <c r="AL181" s="424" t="s">
        <v>804</v>
      </c>
      <c r="AM181" s="422"/>
      <c r="AN181" s="422"/>
      <c r="AO181" s="38"/>
      <c r="AP181" s="357">
        <f t="shared" si="1"/>
        <v>-8</v>
      </c>
      <c r="AQ181" s="437"/>
    </row>
    <row r="182" spans="1:43" ht="17.25" customHeight="1" x14ac:dyDescent="0.15">
      <c r="A182" s="436">
        <v>25</v>
      </c>
      <c r="B182" s="433" t="s">
        <v>3513</v>
      </c>
      <c r="C182" s="356" t="s">
        <v>3254</v>
      </c>
      <c r="D182" s="421"/>
      <c r="E182" s="418"/>
      <c r="F182" s="419"/>
      <c r="G182" s="510"/>
      <c r="H182" s="511"/>
      <c r="I182" s="511"/>
      <c r="J182" s="511"/>
      <c r="K182" s="513"/>
      <c r="L182" s="677" t="s">
        <v>3205</v>
      </c>
      <c r="M182" s="678"/>
      <c r="N182" s="678"/>
      <c r="O182" s="678"/>
      <c r="P182" s="678"/>
      <c r="Q182" s="679"/>
      <c r="R182" s="769" t="s">
        <v>3206</v>
      </c>
      <c r="S182" s="763"/>
      <c r="T182" s="763"/>
      <c r="U182" s="763"/>
      <c r="V182" s="763"/>
      <c r="W182" s="763"/>
      <c r="X182" s="763"/>
      <c r="Y182" s="763"/>
      <c r="Z182" s="763"/>
      <c r="AA182" s="763"/>
      <c r="AB182" s="764"/>
      <c r="AC182" s="42"/>
      <c r="AD182" s="424" t="s">
        <v>734</v>
      </c>
      <c r="AE182" s="422"/>
      <c r="AF182" s="422"/>
      <c r="AG182" s="422"/>
      <c r="AH182" s="686"/>
      <c r="AI182" s="686"/>
      <c r="AJ182" s="686">
        <f>ROUND($Q$39*0.01,0)</f>
        <v>6</v>
      </c>
      <c r="AK182" s="686"/>
      <c r="AL182" s="424" t="s">
        <v>804</v>
      </c>
      <c r="AM182" s="422"/>
      <c r="AN182" s="422"/>
      <c r="AO182" s="38"/>
      <c r="AP182" s="357">
        <f t="shared" si="1"/>
        <v>-6</v>
      </c>
      <c r="AQ182" s="437"/>
    </row>
    <row r="183" spans="1:43" ht="17.25" customHeight="1" x14ac:dyDescent="0.15">
      <c r="A183" s="436">
        <v>25</v>
      </c>
      <c r="B183" s="433" t="s">
        <v>3514</v>
      </c>
      <c r="C183" s="356" t="s">
        <v>3255</v>
      </c>
      <c r="D183" s="421"/>
      <c r="E183" s="418"/>
      <c r="F183" s="419"/>
      <c r="G183" s="510"/>
      <c r="H183" s="511"/>
      <c r="I183" s="511"/>
      <c r="J183" s="511"/>
      <c r="K183" s="513"/>
      <c r="L183" s="680"/>
      <c r="M183" s="681"/>
      <c r="N183" s="681"/>
      <c r="O183" s="681"/>
      <c r="P183" s="681"/>
      <c r="Q183" s="682"/>
      <c r="R183" s="770"/>
      <c r="S183" s="765"/>
      <c r="T183" s="765"/>
      <c r="U183" s="765"/>
      <c r="V183" s="765"/>
      <c r="W183" s="765"/>
      <c r="X183" s="765"/>
      <c r="Y183" s="765"/>
      <c r="Z183" s="765"/>
      <c r="AA183" s="765"/>
      <c r="AB183" s="766"/>
      <c r="AC183" s="42"/>
      <c r="AD183" s="424" t="s">
        <v>736</v>
      </c>
      <c r="AE183" s="422"/>
      <c r="AF183" s="422"/>
      <c r="AG183" s="422"/>
      <c r="AH183" s="686"/>
      <c r="AI183" s="686"/>
      <c r="AJ183" s="686">
        <f>ROUND($Q$41*0.01,0)</f>
        <v>7</v>
      </c>
      <c r="AK183" s="686"/>
      <c r="AL183" s="424" t="s">
        <v>804</v>
      </c>
      <c r="AM183" s="422"/>
      <c r="AN183" s="422"/>
      <c r="AO183" s="38"/>
      <c r="AP183" s="357">
        <f t="shared" si="1"/>
        <v>-7</v>
      </c>
      <c r="AQ183" s="437"/>
    </row>
    <row r="184" spans="1:43" ht="17.25" customHeight="1" x14ac:dyDescent="0.15">
      <c r="A184" s="436">
        <v>25</v>
      </c>
      <c r="B184" s="433" t="s">
        <v>3515</v>
      </c>
      <c r="C184" s="356" t="s">
        <v>3256</v>
      </c>
      <c r="D184" s="421"/>
      <c r="E184" s="418"/>
      <c r="F184" s="419"/>
      <c r="G184" s="421"/>
      <c r="H184" s="418"/>
      <c r="I184" s="418"/>
      <c r="J184" s="418"/>
      <c r="K184" s="419"/>
      <c r="L184" s="421"/>
      <c r="M184" s="418"/>
      <c r="N184" s="418"/>
      <c r="O184" s="418"/>
      <c r="P184" s="418"/>
      <c r="Q184" s="419"/>
      <c r="R184" s="769" t="s">
        <v>3207</v>
      </c>
      <c r="S184" s="763"/>
      <c r="T184" s="763"/>
      <c r="U184" s="763"/>
      <c r="V184" s="763"/>
      <c r="W184" s="763"/>
      <c r="X184" s="763"/>
      <c r="Y184" s="763"/>
      <c r="Z184" s="763"/>
      <c r="AA184" s="763"/>
      <c r="AB184" s="764"/>
      <c r="AC184" s="42"/>
      <c r="AD184" s="424" t="s">
        <v>734</v>
      </c>
      <c r="AE184" s="422"/>
      <c r="AF184" s="422"/>
      <c r="AG184" s="422"/>
      <c r="AH184" s="686"/>
      <c r="AI184" s="686"/>
      <c r="AJ184" s="686">
        <f>ROUND($Q$43*0.01,0)</f>
        <v>6</v>
      </c>
      <c r="AK184" s="686"/>
      <c r="AL184" s="424" t="s">
        <v>804</v>
      </c>
      <c r="AM184" s="422"/>
      <c r="AN184" s="422"/>
      <c r="AO184" s="38"/>
      <c r="AP184" s="357">
        <f t="shared" si="1"/>
        <v>-6</v>
      </c>
      <c r="AQ184" s="437"/>
    </row>
    <row r="185" spans="1:43" ht="17.25" customHeight="1" x14ac:dyDescent="0.15">
      <c r="A185" s="436">
        <v>25</v>
      </c>
      <c r="B185" s="433" t="s">
        <v>3516</v>
      </c>
      <c r="C185" s="356" t="s">
        <v>3257</v>
      </c>
      <c r="D185" s="421"/>
      <c r="E185" s="418"/>
      <c r="F185" s="419"/>
      <c r="G185" s="421"/>
      <c r="H185" s="418"/>
      <c r="I185" s="418"/>
      <c r="J185" s="418"/>
      <c r="K185" s="419"/>
      <c r="L185" s="421"/>
      <c r="M185" s="418"/>
      <c r="N185" s="418"/>
      <c r="O185" s="418"/>
      <c r="P185" s="418"/>
      <c r="Q185" s="419"/>
      <c r="R185" s="770"/>
      <c r="S185" s="765"/>
      <c r="T185" s="765"/>
      <c r="U185" s="765"/>
      <c r="V185" s="765"/>
      <c r="W185" s="765"/>
      <c r="X185" s="765"/>
      <c r="Y185" s="765"/>
      <c r="Z185" s="765"/>
      <c r="AA185" s="765"/>
      <c r="AB185" s="766"/>
      <c r="AC185" s="42"/>
      <c r="AD185" s="424" t="s">
        <v>736</v>
      </c>
      <c r="AE185" s="422"/>
      <c r="AF185" s="422"/>
      <c r="AG185" s="422"/>
      <c r="AH185" s="686"/>
      <c r="AI185" s="686"/>
      <c r="AJ185" s="686">
        <f>ROUND($Q$45*0.01,0)</f>
        <v>8</v>
      </c>
      <c r="AK185" s="686"/>
      <c r="AL185" s="424" t="s">
        <v>804</v>
      </c>
      <c r="AM185" s="422"/>
      <c r="AN185" s="422"/>
      <c r="AO185" s="38"/>
      <c r="AP185" s="357">
        <f t="shared" si="1"/>
        <v>-8</v>
      </c>
      <c r="AQ185" s="437"/>
    </row>
    <row r="186" spans="1:43" ht="17.25" customHeight="1" x14ac:dyDescent="0.15">
      <c r="A186" s="436">
        <v>25</v>
      </c>
      <c r="B186" s="433" t="s">
        <v>3517</v>
      </c>
      <c r="C186" s="356" t="s">
        <v>3258</v>
      </c>
      <c r="D186" s="421"/>
      <c r="E186" s="418"/>
      <c r="F186" s="419"/>
      <c r="G186" s="769" t="s">
        <v>3201</v>
      </c>
      <c r="H186" s="763"/>
      <c r="I186" s="763"/>
      <c r="J186" s="763"/>
      <c r="K186" s="764"/>
      <c r="L186" s="769" t="s">
        <v>3210</v>
      </c>
      <c r="M186" s="763"/>
      <c r="N186" s="763"/>
      <c r="O186" s="763"/>
      <c r="P186" s="763"/>
      <c r="Q186" s="764"/>
      <c r="R186" s="769" t="s">
        <v>3214</v>
      </c>
      <c r="S186" s="763"/>
      <c r="T186" s="763"/>
      <c r="U186" s="763"/>
      <c r="V186" s="763"/>
      <c r="W186" s="763"/>
      <c r="X186" s="763"/>
      <c r="Y186" s="763"/>
      <c r="Z186" s="763"/>
      <c r="AA186" s="763"/>
      <c r="AB186" s="764"/>
      <c r="AC186" s="42"/>
      <c r="AD186" s="424" t="s">
        <v>734</v>
      </c>
      <c r="AE186" s="422"/>
      <c r="AF186" s="422"/>
      <c r="AG186" s="422"/>
      <c r="AH186" s="686"/>
      <c r="AI186" s="686"/>
      <c r="AJ186" s="686">
        <f>ROUND($Q$47*0.01,0)</f>
        <v>6</v>
      </c>
      <c r="AK186" s="686"/>
      <c r="AL186" s="424" t="s">
        <v>804</v>
      </c>
      <c r="AM186" s="422"/>
      <c r="AN186" s="422"/>
      <c r="AO186" s="38"/>
      <c r="AP186" s="357">
        <f t="shared" si="1"/>
        <v>-6</v>
      </c>
      <c r="AQ186" s="437"/>
    </row>
    <row r="187" spans="1:43" ht="17.25" customHeight="1" x14ac:dyDescent="0.15">
      <c r="A187" s="436">
        <v>25</v>
      </c>
      <c r="B187" s="433" t="s">
        <v>3518</v>
      </c>
      <c r="C187" s="356" t="s">
        <v>3259</v>
      </c>
      <c r="D187" s="421"/>
      <c r="E187" s="418"/>
      <c r="F187" s="419"/>
      <c r="G187" s="770"/>
      <c r="H187" s="765"/>
      <c r="I187" s="765"/>
      <c r="J187" s="765"/>
      <c r="K187" s="766"/>
      <c r="L187" s="770"/>
      <c r="M187" s="765"/>
      <c r="N187" s="765"/>
      <c r="O187" s="765"/>
      <c r="P187" s="765"/>
      <c r="Q187" s="766"/>
      <c r="R187" s="770"/>
      <c r="S187" s="765"/>
      <c r="T187" s="765"/>
      <c r="U187" s="765"/>
      <c r="V187" s="765"/>
      <c r="W187" s="765"/>
      <c r="X187" s="765"/>
      <c r="Y187" s="765"/>
      <c r="Z187" s="765"/>
      <c r="AA187" s="765"/>
      <c r="AB187" s="766"/>
      <c r="AC187" s="42"/>
      <c r="AD187" s="424" t="s">
        <v>736</v>
      </c>
      <c r="AE187" s="422"/>
      <c r="AF187" s="422"/>
      <c r="AG187" s="422"/>
      <c r="AH187" s="686"/>
      <c r="AI187" s="686"/>
      <c r="AJ187" s="686">
        <f>ROUND($Q$49*0.01,0)</f>
        <v>8</v>
      </c>
      <c r="AK187" s="686"/>
      <c r="AL187" s="424" t="s">
        <v>804</v>
      </c>
      <c r="AM187" s="422"/>
      <c r="AN187" s="422"/>
      <c r="AO187" s="38"/>
      <c r="AP187" s="357">
        <f t="shared" si="1"/>
        <v>-8</v>
      </c>
      <c r="AQ187" s="437"/>
    </row>
    <row r="188" spans="1:43" ht="17.25" customHeight="1" x14ac:dyDescent="0.15">
      <c r="A188" s="436">
        <v>25</v>
      </c>
      <c r="B188" s="433" t="s">
        <v>3519</v>
      </c>
      <c r="C188" s="356" t="s">
        <v>3260</v>
      </c>
      <c r="D188" s="421"/>
      <c r="E188" s="418"/>
      <c r="F188" s="419"/>
      <c r="G188" s="770"/>
      <c r="H188" s="765"/>
      <c r="I188" s="765"/>
      <c r="J188" s="765"/>
      <c r="K188" s="766"/>
      <c r="L188" s="770"/>
      <c r="M188" s="765"/>
      <c r="N188" s="765"/>
      <c r="O188" s="765"/>
      <c r="P188" s="765"/>
      <c r="Q188" s="766"/>
      <c r="R188" s="769" t="s">
        <v>3215</v>
      </c>
      <c r="S188" s="763"/>
      <c r="T188" s="763"/>
      <c r="U188" s="763"/>
      <c r="V188" s="763"/>
      <c r="W188" s="763"/>
      <c r="X188" s="763"/>
      <c r="Y188" s="763"/>
      <c r="Z188" s="763"/>
      <c r="AA188" s="763"/>
      <c r="AB188" s="764"/>
      <c r="AC188" s="42"/>
      <c r="AD188" s="424" t="s">
        <v>734</v>
      </c>
      <c r="AE188" s="422"/>
      <c r="AF188" s="422"/>
      <c r="AG188" s="422"/>
      <c r="AH188" s="686"/>
      <c r="AI188" s="686"/>
      <c r="AJ188" s="686">
        <f>ROUND($Q$51*0.01,0)</f>
        <v>7</v>
      </c>
      <c r="AK188" s="686"/>
      <c r="AL188" s="424" t="s">
        <v>804</v>
      </c>
      <c r="AM188" s="422"/>
      <c r="AN188" s="422"/>
      <c r="AO188" s="38"/>
      <c r="AP188" s="357">
        <f t="shared" si="1"/>
        <v>-7</v>
      </c>
      <c r="AQ188" s="437"/>
    </row>
    <row r="189" spans="1:43" ht="17.25" customHeight="1" x14ac:dyDescent="0.15">
      <c r="A189" s="436">
        <v>25</v>
      </c>
      <c r="B189" s="433" t="s">
        <v>3520</v>
      </c>
      <c r="C189" s="356" t="s">
        <v>3261</v>
      </c>
      <c r="D189" s="421"/>
      <c r="E189" s="418"/>
      <c r="F189" s="419"/>
      <c r="G189" s="421"/>
      <c r="H189" s="418"/>
      <c r="I189" s="418"/>
      <c r="J189" s="418"/>
      <c r="K189" s="419"/>
      <c r="L189" s="421"/>
      <c r="M189" s="418"/>
      <c r="N189" s="418"/>
      <c r="O189" s="418"/>
      <c r="P189" s="418"/>
      <c r="Q189" s="419"/>
      <c r="R189" s="770"/>
      <c r="S189" s="765"/>
      <c r="T189" s="765"/>
      <c r="U189" s="765"/>
      <c r="V189" s="765"/>
      <c r="W189" s="765"/>
      <c r="X189" s="765"/>
      <c r="Y189" s="765"/>
      <c r="Z189" s="765"/>
      <c r="AA189" s="765"/>
      <c r="AB189" s="766"/>
      <c r="AC189" s="42"/>
      <c r="AD189" s="424" t="s">
        <v>736</v>
      </c>
      <c r="AE189" s="422"/>
      <c r="AF189" s="422"/>
      <c r="AG189" s="422"/>
      <c r="AH189" s="686"/>
      <c r="AI189" s="686"/>
      <c r="AJ189" s="686">
        <f>ROUND($Q$53*0.01,0)</f>
        <v>8</v>
      </c>
      <c r="AK189" s="686"/>
      <c r="AL189" s="424" t="s">
        <v>804</v>
      </c>
      <c r="AM189" s="422"/>
      <c r="AN189" s="422"/>
      <c r="AO189" s="38"/>
      <c r="AP189" s="357">
        <f t="shared" si="1"/>
        <v>-8</v>
      </c>
      <c r="AQ189" s="437"/>
    </row>
    <row r="190" spans="1:43" ht="17.25" customHeight="1" x14ac:dyDescent="0.15">
      <c r="A190" s="436">
        <v>25</v>
      </c>
      <c r="B190" s="433" t="s">
        <v>3521</v>
      </c>
      <c r="C190" s="356" t="s">
        <v>3262</v>
      </c>
      <c r="D190" s="421"/>
      <c r="E190" s="418"/>
      <c r="F190" s="419"/>
      <c r="G190" s="421"/>
      <c r="H190" s="418"/>
      <c r="I190" s="418"/>
      <c r="J190" s="418"/>
      <c r="K190" s="419"/>
      <c r="L190" s="421"/>
      <c r="M190" s="418"/>
      <c r="N190" s="418"/>
      <c r="O190" s="418"/>
      <c r="P190" s="418"/>
      <c r="Q190" s="419"/>
      <c r="R190" s="769" t="s">
        <v>3216</v>
      </c>
      <c r="S190" s="763"/>
      <c r="T190" s="763"/>
      <c r="U190" s="763"/>
      <c r="V190" s="763"/>
      <c r="W190" s="763"/>
      <c r="X190" s="763"/>
      <c r="Y190" s="763"/>
      <c r="Z190" s="763"/>
      <c r="AA190" s="763"/>
      <c r="AB190" s="764"/>
      <c r="AC190" s="42"/>
      <c r="AD190" s="424" t="s">
        <v>734</v>
      </c>
      <c r="AE190" s="422"/>
      <c r="AF190" s="422"/>
      <c r="AG190" s="422"/>
      <c r="AH190" s="686"/>
      <c r="AI190" s="686"/>
      <c r="AJ190" s="686">
        <f>ROUND($Q$55*0.01,0)</f>
        <v>6</v>
      </c>
      <c r="AK190" s="686"/>
      <c r="AL190" s="424" t="s">
        <v>804</v>
      </c>
      <c r="AM190" s="422"/>
      <c r="AN190" s="422"/>
      <c r="AO190" s="38"/>
      <c r="AP190" s="357">
        <f t="shared" si="1"/>
        <v>-6</v>
      </c>
      <c r="AQ190" s="437"/>
    </row>
    <row r="191" spans="1:43" ht="17.25" customHeight="1" x14ac:dyDescent="0.15">
      <c r="A191" s="436">
        <v>25</v>
      </c>
      <c r="B191" s="433" t="s">
        <v>3522</v>
      </c>
      <c r="C191" s="356" t="s">
        <v>3263</v>
      </c>
      <c r="D191" s="421"/>
      <c r="E191" s="418"/>
      <c r="F191" s="419"/>
      <c r="G191" s="421"/>
      <c r="H191" s="418"/>
      <c r="I191" s="418"/>
      <c r="J191" s="418"/>
      <c r="K191" s="419"/>
      <c r="L191" s="421"/>
      <c r="M191" s="418"/>
      <c r="N191" s="418"/>
      <c r="O191" s="418"/>
      <c r="P191" s="418"/>
      <c r="Q191" s="419"/>
      <c r="R191" s="770"/>
      <c r="S191" s="765"/>
      <c r="T191" s="765"/>
      <c r="U191" s="765"/>
      <c r="V191" s="765"/>
      <c r="W191" s="765"/>
      <c r="X191" s="765"/>
      <c r="Y191" s="765"/>
      <c r="Z191" s="765"/>
      <c r="AA191" s="765"/>
      <c r="AB191" s="766"/>
      <c r="AC191" s="42"/>
      <c r="AD191" s="424" t="s">
        <v>736</v>
      </c>
      <c r="AE191" s="422"/>
      <c r="AF191" s="422"/>
      <c r="AG191" s="422"/>
      <c r="AH191" s="686"/>
      <c r="AI191" s="686"/>
      <c r="AJ191" s="686">
        <f>ROUND($Q$57*0.01,0)</f>
        <v>8</v>
      </c>
      <c r="AK191" s="686"/>
      <c r="AL191" s="424" t="s">
        <v>804</v>
      </c>
      <c r="AM191" s="422"/>
      <c r="AN191" s="422"/>
      <c r="AO191" s="38"/>
      <c r="AP191" s="357">
        <f t="shared" si="1"/>
        <v>-8</v>
      </c>
      <c r="AQ191" s="437"/>
    </row>
    <row r="192" spans="1:43" ht="17.25" customHeight="1" x14ac:dyDescent="0.15">
      <c r="A192" s="436">
        <v>25</v>
      </c>
      <c r="B192" s="433" t="s">
        <v>3523</v>
      </c>
      <c r="C192" s="356" t="s">
        <v>3264</v>
      </c>
      <c r="D192" s="421"/>
      <c r="E192" s="418"/>
      <c r="F192" s="419"/>
      <c r="G192" s="421"/>
      <c r="H192" s="418"/>
      <c r="I192" s="418"/>
      <c r="J192" s="418"/>
      <c r="K192" s="419"/>
      <c r="L192" s="421"/>
      <c r="M192" s="418"/>
      <c r="N192" s="418"/>
      <c r="O192" s="418"/>
      <c r="P192" s="418"/>
      <c r="Q192" s="419"/>
      <c r="R192" s="769" t="s">
        <v>3217</v>
      </c>
      <c r="S192" s="763"/>
      <c r="T192" s="763"/>
      <c r="U192" s="763"/>
      <c r="V192" s="763"/>
      <c r="W192" s="763"/>
      <c r="X192" s="763"/>
      <c r="Y192" s="763"/>
      <c r="Z192" s="763"/>
      <c r="AA192" s="763"/>
      <c r="AB192" s="764"/>
      <c r="AC192" s="42"/>
      <c r="AD192" s="424" t="s">
        <v>734</v>
      </c>
      <c r="AE192" s="422"/>
      <c r="AF192" s="422"/>
      <c r="AG192" s="422"/>
      <c r="AH192" s="686"/>
      <c r="AI192" s="686"/>
      <c r="AJ192" s="686">
        <f>ROUND($Q$59*0.01,0)</f>
        <v>7</v>
      </c>
      <c r="AK192" s="686"/>
      <c r="AL192" s="424" t="s">
        <v>804</v>
      </c>
      <c r="AM192" s="422"/>
      <c r="AN192" s="422"/>
      <c r="AO192" s="38"/>
      <c r="AP192" s="357">
        <f t="shared" si="1"/>
        <v>-7</v>
      </c>
      <c r="AQ192" s="437"/>
    </row>
    <row r="193" spans="1:43" ht="17.25" customHeight="1" x14ac:dyDescent="0.15">
      <c r="A193" s="436">
        <v>25</v>
      </c>
      <c r="B193" s="433" t="s">
        <v>3524</v>
      </c>
      <c r="C193" s="356" t="s">
        <v>3265</v>
      </c>
      <c r="D193" s="421"/>
      <c r="E193" s="418"/>
      <c r="F193" s="419"/>
      <c r="G193" s="421"/>
      <c r="H193" s="418"/>
      <c r="I193" s="418"/>
      <c r="J193" s="418"/>
      <c r="K193" s="419"/>
      <c r="L193" s="421"/>
      <c r="M193" s="418"/>
      <c r="N193" s="418"/>
      <c r="O193" s="418"/>
      <c r="P193" s="418"/>
      <c r="Q193" s="419"/>
      <c r="R193" s="770"/>
      <c r="S193" s="765"/>
      <c r="T193" s="765"/>
      <c r="U193" s="765"/>
      <c r="V193" s="765"/>
      <c r="W193" s="765"/>
      <c r="X193" s="765"/>
      <c r="Y193" s="765"/>
      <c r="Z193" s="765"/>
      <c r="AA193" s="765"/>
      <c r="AB193" s="766"/>
      <c r="AC193" s="42"/>
      <c r="AD193" s="424" t="s">
        <v>736</v>
      </c>
      <c r="AE193" s="422"/>
      <c r="AF193" s="422"/>
      <c r="AG193" s="422"/>
      <c r="AH193" s="686"/>
      <c r="AI193" s="686"/>
      <c r="AJ193" s="686">
        <f>ROUND($Q$61*0.01,0)</f>
        <v>8</v>
      </c>
      <c r="AK193" s="686"/>
      <c r="AL193" s="424" t="s">
        <v>804</v>
      </c>
      <c r="AM193" s="422"/>
      <c r="AN193" s="422"/>
      <c r="AO193" s="38"/>
      <c r="AP193" s="357">
        <f t="shared" si="1"/>
        <v>-8</v>
      </c>
      <c r="AQ193" s="437"/>
    </row>
    <row r="194" spans="1:43" ht="17.25" customHeight="1" x14ac:dyDescent="0.15">
      <c r="A194" s="436">
        <v>25</v>
      </c>
      <c r="B194" s="433" t="s">
        <v>3525</v>
      </c>
      <c r="C194" s="356" t="s">
        <v>3266</v>
      </c>
      <c r="D194" s="421"/>
      <c r="E194" s="418"/>
      <c r="F194" s="419"/>
      <c r="G194" s="421"/>
      <c r="H194" s="418"/>
      <c r="I194" s="418"/>
      <c r="J194" s="418"/>
      <c r="K194" s="419"/>
      <c r="L194" s="769" t="s">
        <v>3211</v>
      </c>
      <c r="M194" s="763"/>
      <c r="N194" s="763"/>
      <c r="O194" s="763"/>
      <c r="P194" s="763"/>
      <c r="Q194" s="764"/>
      <c r="R194" s="769" t="s">
        <v>3218</v>
      </c>
      <c r="S194" s="763"/>
      <c r="T194" s="763"/>
      <c r="U194" s="763"/>
      <c r="V194" s="763"/>
      <c r="W194" s="763"/>
      <c r="X194" s="763"/>
      <c r="Y194" s="763"/>
      <c r="Z194" s="763"/>
      <c r="AA194" s="763"/>
      <c r="AB194" s="764"/>
      <c r="AC194" s="42"/>
      <c r="AD194" s="424" t="s">
        <v>734</v>
      </c>
      <c r="AE194" s="422"/>
      <c r="AF194" s="422"/>
      <c r="AG194" s="422"/>
      <c r="AH194" s="686"/>
      <c r="AI194" s="686"/>
      <c r="AJ194" s="686">
        <f>ROUND($Q$63*0.01,0)</f>
        <v>7</v>
      </c>
      <c r="AK194" s="686"/>
      <c r="AL194" s="424" t="s">
        <v>804</v>
      </c>
      <c r="AM194" s="422"/>
      <c r="AN194" s="422"/>
      <c r="AO194" s="38"/>
      <c r="AP194" s="357">
        <f t="shared" si="1"/>
        <v>-7</v>
      </c>
      <c r="AQ194" s="437"/>
    </row>
    <row r="195" spans="1:43" ht="17.25" customHeight="1" x14ac:dyDescent="0.15">
      <c r="A195" s="436">
        <v>25</v>
      </c>
      <c r="B195" s="433" t="s">
        <v>3526</v>
      </c>
      <c r="C195" s="356" t="s">
        <v>3267</v>
      </c>
      <c r="D195" s="421"/>
      <c r="E195" s="418"/>
      <c r="F195" s="419"/>
      <c r="G195" s="421"/>
      <c r="H195" s="418"/>
      <c r="I195" s="418"/>
      <c r="J195" s="418"/>
      <c r="K195" s="419"/>
      <c r="L195" s="770"/>
      <c r="M195" s="765"/>
      <c r="N195" s="765"/>
      <c r="O195" s="765"/>
      <c r="P195" s="765"/>
      <c r="Q195" s="766"/>
      <c r="R195" s="770"/>
      <c r="S195" s="765"/>
      <c r="T195" s="765"/>
      <c r="U195" s="765"/>
      <c r="V195" s="765"/>
      <c r="W195" s="765"/>
      <c r="X195" s="765"/>
      <c r="Y195" s="765"/>
      <c r="Z195" s="765"/>
      <c r="AA195" s="765"/>
      <c r="AB195" s="766"/>
      <c r="AC195" s="42"/>
      <c r="AD195" s="424" t="s">
        <v>736</v>
      </c>
      <c r="AE195" s="422"/>
      <c r="AF195" s="422"/>
      <c r="AG195" s="422"/>
      <c r="AH195" s="686"/>
      <c r="AI195" s="686"/>
      <c r="AJ195" s="686">
        <f>ROUND($Q$65*0.01,0)</f>
        <v>8</v>
      </c>
      <c r="AK195" s="686"/>
      <c r="AL195" s="424" t="s">
        <v>804</v>
      </c>
      <c r="AM195" s="422"/>
      <c r="AN195" s="422"/>
      <c r="AO195" s="38"/>
      <c r="AP195" s="357">
        <f t="shared" si="1"/>
        <v>-8</v>
      </c>
      <c r="AQ195" s="437"/>
    </row>
    <row r="196" spans="1:43" ht="17.25" customHeight="1" x14ac:dyDescent="0.15">
      <c r="A196" s="436">
        <v>25</v>
      </c>
      <c r="B196" s="433" t="s">
        <v>3527</v>
      </c>
      <c r="C196" s="356" t="s">
        <v>3268</v>
      </c>
      <c r="D196" s="421"/>
      <c r="E196" s="418"/>
      <c r="F196" s="419"/>
      <c r="G196" s="421"/>
      <c r="H196" s="418"/>
      <c r="I196" s="418"/>
      <c r="J196" s="418"/>
      <c r="K196" s="419"/>
      <c r="L196" s="770"/>
      <c r="M196" s="765"/>
      <c r="N196" s="765"/>
      <c r="O196" s="765"/>
      <c r="P196" s="765"/>
      <c r="Q196" s="766"/>
      <c r="R196" s="769" t="s">
        <v>3219</v>
      </c>
      <c r="S196" s="763"/>
      <c r="T196" s="763"/>
      <c r="U196" s="763"/>
      <c r="V196" s="763"/>
      <c r="W196" s="763"/>
      <c r="X196" s="763"/>
      <c r="Y196" s="763"/>
      <c r="Z196" s="763"/>
      <c r="AA196" s="763"/>
      <c r="AB196" s="764"/>
      <c r="AC196" s="42"/>
      <c r="AD196" s="424" t="s">
        <v>734</v>
      </c>
      <c r="AE196" s="422"/>
      <c r="AF196" s="422"/>
      <c r="AG196" s="422"/>
      <c r="AH196" s="686"/>
      <c r="AI196" s="686"/>
      <c r="AJ196" s="686">
        <f>ROUND($Q$67*0.01,0)</f>
        <v>7</v>
      </c>
      <c r="AK196" s="686"/>
      <c r="AL196" s="424" t="s">
        <v>804</v>
      </c>
      <c r="AM196" s="422"/>
      <c r="AN196" s="422"/>
      <c r="AO196" s="38"/>
      <c r="AP196" s="357">
        <f t="shared" si="1"/>
        <v>-7</v>
      </c>
      <c r="AQ196" s="437"/>
    </row>
    <row r="197" spans="1:43" ht="17.25" customHeight="1" x14ac:dyDescent="0.15">
      <c r="A197" s="436">
        <v>25</v>
      </c>
      <c r="B197" s="433" t="s">
        <v>3528</v>
      </c>
      <c r="C197" s="356" t="s">
        <v>3269</v>
      </c>
      <c r="D197" s="421"/>
      <c r="E197" s="418"/>
      <c r="F197" s="419"/>
      <c r="G197" s="421"/>
      <c r="H197" s="418"/>
      <c r="I197" s="418"/>
      <c r="J197" s="418"/>
      <c r="K197" s="419"/>
      <c r="L197" s="421"/>
      <c r="M197" s="418"/>
      <c r="N197" s="418"/>
      <c r="O197" s="418"/>
      <c r="P197" s="418"/>
      <c r="Q197" s="419"/>
      <c r="R197" s="770"/>
      <c r="S197" s="765"/>
      <c r="T197" s="765"/>
      <c r="U197" s="765"/>
      <c r="V197" s="765"/>
      <c r="W197" s="765"/>
      <c r="X197" s="765"/>
      <c r="Y197" s="765"/>
      <c r="Z197" s="765"/>
      <c r="AA197" s="765"/>
      <c r="AB197" s="766"/>
      <c r="AC197" s="42"/>
      <c r="AD197" s="424" t="s">
        <v>736</v>
      </c>
      <c r="AE197" s="422"/>
      <c r="AF197" s="422"/>
      <c r="AG197" s="422"/>
      <c r="AH197" s="686"/>
      <c r="AI197" s="686"/>
      <c r="AJ197" s="686">
        <f>ROUND($Q$69*0.01,0)</f>
        <v>8</v>
      </c>
      <c r="AK197" s="686"/>
      <c r="AL197" s="424" t="s">
        <v>804</v>
      </c>
      <c r="AM197" s="422"/>
      <c r="AN197" s="422"/>
      <c r="AO197" s="38"/>
      <c r="AP197" s="357">
        <f t="shared" si="1"/>
        <v>-8</v>
      </c>
      <c r="AQ197" s="437"/>
    </row>
    <row r="198" spans="1:43" ht="17.25" customHeight="1" x14ac:dyDescent="0.15">
      <c r="A198" s="436">
        <v>25</v>
      </c>
      <c r="B198" s="433" t="s">
        <v>3529</v>
      </c>
      <c r="C198" s="356" t="s">
        <v>3270</v>
      </c>
      <c r="D198" s="421"/>
      <c r="E198" s="418"/>
      <c r="F198" s="419"/>
      <c r="G198" s="421"/>
      <c r="H198" s="418"/>
      <c r="I198" s="418"/>
      <c r="J198" s="418"/>
      <c r="K198" s="419"/>
      <c r="L198" s="769" t="s">
        <v>3212</v>
      </c>
      <c r="M198" s="763"/>
      <c r="N198" s="763"/>
      <c r="O198" s="763"/>
      <c r="P198" s="763"/>
      <c r="Q198" s="764"/>
      <c r="R198" s="769" t="s">
        <v>3218</v>
      </c>
      <c r="S198" s="763"/>
      <c r="T198" s="763"/>
      <c r="U198" s="763"/>
      <c r="V198" s="763"/>
      <c r="W198" s="763"/>
      <c r="X198" s="763"/>
      <c r="Y198" s="763"/>
      <c r="Z198" s="763"/>
      <c r="AA198" s="763"/>
      <c r="AB198" s="764"/>
      <c r="AC198" s="42"/>
      <c r="AD198" s="424" t="s">
        <v>734</v>
      </c>
      <c r="AE198" s="422"/>
      <c r="AF198" s="422"/>
      <c r="AG198" s="422"/>
      <c r="AH198" s="686"/>
      <c r="AI198" s="686"/>
      <c r="AJ198" s="686">
        <f>ROUND($Q$71*0.01,0)</f>
        <v>7</v>
      </c>
      <c r="AK198" s="686"/>
      <c r="AL198" s="424" t="s">
        <v>804</v>
      </c>
      <c r="AM198" s="422"/>
      <c r="AN198" s="422"/>
      <c r="AO198" s="38"/>
      <c r="AP198" s="357">
        <f t="shared" si="1"/>
        <v>-7</v>
      </c>
      <c r="AQ198" s="437"/>
    </row>
    <row r="199" spans="1:43" ht="17.25" customHeight="1" x14ac:dyDescent="0.15">
      <c r="A199" s="436">
        <v>25</v>
      </c>
      <c r="B199" s="433" t="s">
        <v>3530</v>
      </c>
      <c r="C199" s="356" t="s">
        <v>3271</v>
      </c>
      <c r="D199" s="421"/>
      <c r="E199" s="418"/>
      <c r="F199" s="419"/>
      <c r="G199" s="421"/>
      <c r="H199" s="418"/>
      <c r="I199" s="418"/>
      <c r="J199" s="418"/>
      <c r="K199" s="419"/>
      <c r="L199" s="770"/>
      <c r="M199" s="765"/>
      <c r="N199" s="765"/>
      <c r="O199" s="765"/>
      <c r="P199" s="765"/>
      <c r="Q199" s="766"/>
      <c r="R199" s="770"/>
      <c r="S199" s="765"/>
      <c r="T199" s="765"/>
      <c r="U199" s="765"/>
      <c r="V199" s="765"/>
      <c r="W199" s="765"/>
      <c r="X199" s="765"/>
      <c r="Y199" s="765"/>
      <c r="Z199" s="765"/>
      <c r="AA199" s="765"/>
      <c r="AB199" s="766"/>
      <c r="AC199" s="42"/>
      <c r="AD199" s="424" t="s">
        <v>736</v>
      </c>
      <c r="AE199" s="422"/>
      <c r="AF199" s="422"/>
      <c r="AG199" s="422"/>
      <c r="AH199" s="686"/>
      <c r="AI199" s="686"/>
      <c r="AJ199" s="686">
        <f>ROUND($Q$73*0.01,0)</f>
        <v>8</v>
      </c>
      <c r="AK199" s="686"/>
      <c r="AL199" s="424" t="s">
        <v>804</v>
      </c>
      <c r="AM199" s="422"/>
      <c r="AN199" s="422"/>
      <c r="AO199" s="38"/>
      <c r="AP199" s="357">
        <f t="shared" si="1"/>
        <v>-8</v>
      </c>
      <c r="AQ199" s="437"/>
    </row>
    <row r="200" spans="1:43" ht="17.25" customHeight="1" x14ac:dyDescent="0.15">
      <c r="A200" s="436">
        <v>25</v>
      </c>
      <c r="B200" s="433" t="s">
        <v>3531</v>
      </c>
      <c r="C200" s="356" t="s">
        <v>3272</v>
      </c>
      <c r="D200" s="421"/>
      <c r="E200" s="418"/>
      <c r="F200" s="419"/>
      <c r="G200" s="421"/>
      <c r="H200" s="418"/>
      <c r="I200" s="418"/>
      <c r="J200" s="418"/>
      <c r="K200" s="419"/>
      <c r="L200" s="770"/>
      <c r="M200" s="765"/>
      <c r="N200" s="765"/>
      <c r="O200" s="765"/>
      <c r="P200" s="765"/>
      <c r="Q200" s="766"/>
      <c r="R200" s="769" t="s">
        <v>3219</v>
      </c>
      <c r="S200" s="763"/>
      <c r="T200" s="763"/>
      <c r="U200" s="763"/>
      <c r="V200" s="763"/>
      <c r="W200" s="763"/>
      <c r="X200" s="763"/>
      <c r="Y200" s="763"/>
      <c r="Z200" s="763"/>
      <c r="AA200" s="763"/>
      <c r="AB200" s="764"/>
      <c r="AC200" s="42"/>
      <c r="AD200" s="424" t="s">
        <v>734</v>
      </c>
      <c r="AE200" s="422"/>
      <c r="AF200" s="422"/>
      <c r="AG200" s="422"/>
      <c r="AH200" s="686"/>
      <c r="AI200" s="686"/>
      <c r="AJ200" s="686">
        <f>ROUND($Q$75*0.01,0)</f>
        <v>7</v>
      </c>
      <c r="AK200" s="686"/>
      <c r="AL200" s="424" t="s">
        <v>804</v>
      </c>
      <c r="AM200" s="422"/>
      <c r="AN200" s="422"/>
      <c r="AO200" s="38"/>
      <c r="AP200" s="357">
        <f t="shared" si="1"/>
        <v>-7</v>
      </c>
      <c r="AQ200" s="437"/>
    </row>
    <row r="201" spans="1:43" ht="17.25" customHeight="1" x14ac:dyDescent="0.15">
      <c r="A201" s="436">
        <v>25</v>
      </c>
      <c r="B201" s="433" t="s">
        <v>3532</v>
      </c>
      <c r="C201" s="356" t="s">
        <v>3273</v>
      </c>
      <c r="D201" s="421"/>
      <c r="E201" s="418"/>
      <c r="F201" s="419"/>
      <c r="G201" s="421"/>
      <c r="H201" s="418"/>
      <c r="I201" s="418"/>
      <c r="J201" s="418"/>
      <c r="K201" s="419"/>
      <c r="L201" s="421"/>
      <c r="M201" s="418"/>
      <c r="N201" s="418"/>
      <c r="O201" s="418"/>
      <c r="P201" s="418"/>
      <c r="Q201" s="419"/>
      <c r="R201" s="770"/>
      <c r="S201" s="765"/>
      <c r="T201" s="765"/>
      <c r="U201" s="765"/>
      <c r="V201" s="765"/>
      <c r="W201" s="765"/>
      <c r="X201" s="765"/>
      <c r="Y201" s="765"/>
      <c r="Z201" s="765"/>
      <c r="AA201" s="765"/>
      <c r="AB201" s="766"/>
      <c r="AC201" s="42"/>
      <c r="AD201" s="424" t="s">
        <v>736</v>
      </c>
      <c r="AE201" s="422"/>
      <c r="AF201" s="422"/>
      <c r="AG201" s="422"/>
      <c r="AH201" s="686"/>
      <c r="AI201" s="686"/>
      <c r="AJ201" s="686">
        <f>ROUND($Q$77*0.01,0)</f>
        <v>8</v>
      </c>
      <c r="AK201" s="686"/>
      <c r="AL201" s="424" t="s">
        <v>804</v>
      </c>
      <c r="AM201" s="422"/>
      <c r="AN201" s="422"/>
      <c r="AO201" s="38"/>
      <c r="AP201" s="357">
        <f t="shared" si="1"/>
        <v>-8</v>
      </c>
      <c r="AQ201" s="437"/>
    </row>
    <row r="202" spans="1:43" ht="17.25" customHeight="1" x14ac:dyDescent="0.15">
      <c r="A202" s="436">
        <v>25</v>
      </c>
      <c r="B202" s="433" t="s">
        <v>3533</v>
      </c>
      <c r="C202" s="356" t="s">
        <v>3274</v>
      </c>
      <c r="D202" s="421"/>
      <c r="E202" s="418"/>
      <c r="F202" s="419"/>
      <c r="G202" s="421"/>
      <c r="H202" s="418"/>
      <c r="I202" s="418"/>
      <c r="J202" s="418"/>
      <c r="K202" s="419"/>
      <c r="L202" s="769" t="s">
        <v>3213</v>
      </c>
      <c r="M202" s="763"/>
      <c r="N202" s="763"/>
      <c r="O202" s="763"/>
      <c r="P202" s="763"/>
      <c r="Q202" s="764"/>
      <c r="R202" s="769" t="s">
        <v>3220</v>
      </c>
      <c r="S202" s="763"/>
      <c r="T202" s="763"/>
      <c r="U202" s="763"/>
      <c r="V202" s="763"/>
      <c r="W202" s="763"/>
      <c r="X202" s="763"/>
      <c r="Y202" s="763"/>
      <c r="Z202" s="763"/>
      <c r="AA202" s="763"/>
      <c r="AB202" s="764"/>
      <c r="AC202" s="42"/>
      <c r="AD202" s="424" t="s">
        <v>734</v>
      </c>
      <c r="AE202" s="422"/>
      <c r="AF202" s="422"/>
      <c r="AG202" s="422"/>
      <c r="AH202" s="686"/>
      <c r="AI202" s="686"/>
      <c r="AJ202" s="686">
        <f>ROUND($Q$79*0.01,0)</f>
        <v>6</v>
      </c>
      <c r="AK202" s="686"/>
      <c r="AL202" s="424" t="s">
        <v>804</v>
      </c>
      <c r="AM202" s="422"/>
      <c r="AN202" s="422"/>
      <c r="AO202" s="38"/>
      <c r="AP202" s="357">
        <f t="shared" si="1"/>
        <v>-6</v>
      </c>
      <c r="AQ202" s="437"/>
    </row>
    <row r="203" spans="1:43" ht="17.25" customHeight="1" x14ac:dyDescent="0.15">
      <c r="A203" s="436">
        <v>25</v>
      </c>
      <c r="B203" s="433" t="s">
        <v>3534</v>
      </c>
      <c r="C203" s="356" t="s">
        <v>3275</v>
      </c>
      <c r="D203" s="421"/>
      <c r="E203" s="418"/>
      <c r="F203" s="419"/>
      <c r="G203" s="421"/>
      <c r="H203" s="418"/>
      <c r="I203" s="418"/>
      <c r="J203" s="418"/>
      <c r="K203" s="419"/>
      <c r="L203" s="770"/>
      <c r="M203" s="765"/>
      <c r="N203" s="765"/>
      <c r="O203" s="765"/>
      <c r="P203" s="765"/>
      <c r="Q203" s="766"/>
      <c r="R203" s="770"/>
      <c r="S203" s="765"/>
      <c r="T203" s="765"/>
      <c r="U203" s="765"/>
      <c r="V203" s="765"/>
      <c r="W203" s="765"/>
      <c r="X203" s="765"/>
      <c r="Y203" s="765"/>
      <c r="Z203" s="765"/>
      <c r="AA203" s="765"/>
      <c r="AB203" s="766"/>
      <c r="AC203" s="42"/>
      <c r="AD203" s="424" t="s">
        <v>736</v>
      </c>
      <c r="AE203" s="422"/>
      <c r="AF203" s="422"/>
      <c r="AG203" s="422"/>
      <c r="AH203" s="686"/>
      <c r="AI203" s="686"/>
      <c r="AJ203" s="686">
        <f>ROUND($Q$81*0.01,0)</f>
        <v>8</v>
      </c>
      <c r="AK203" s="686"/>
      <c r="AL203" s="424" t="s">
        <v>804</v>
      </c>
      <c r="AM203" s="422"/>
      <c r="AN203" s="422"/>
      <c r="AO203" s="38"/>
      <c r="AP203" s="357">
        <f t="shared" si="1"/>
        <v>-8</v>
      </c>
      <c r="AQ203" s="437"/>
    </row>
    <row r="204" spans="1:43" ht="17.25" customHeight="1" x14ac:dyDescent="0.15">
      <c r="A204" s="436">
        <v>25</v>
      </c>
      <c r="B204" s="433" t="s">
        <v>3535</v>
      </c>
      <c r="C204" s="356" t="s">
        <v>3276</v>
      </c>
      <c r="D204" s="421"/>
      <c r="E204" s="418"/>
      <c r="F204" s="419"/>
      <c r="G204" s="421"/>
      <c r="H204" s="418"/>
      <c r="I204" s="418"/>
      <c r="J204" s="418"/>
      <c r="K204" s="419"/>
      <c r="L204" s="770"/>
      <c r="M204" s="765"/>
      <c r="N204" s="765"/>
      <c r="O204" s="765"/>
      <c r="P204" s="765"/>
      <c r="Q204" s="766"/>
      <c r="R204" s="769" t="s">
        <v>3221</v>
      </c>
      <c r="S204" s="763"/>
      <c r="T204" s="763"/>
      <c r="U204" s="763"/>
      <c r="V204" s="763"/>
      <c r="W204" s="763"/>
      <c r="X204" s="763"/>
      <c r="Y204" s="763"/>
      <c r="Z204" s="763"/>
      <c r="AA204" s="763"/>
      <c r="AB204" s="764"/>
      <c r="AC204" s="42"/>
      <c r="AD204" s="424" t="s">
        <v>734</v>
      </c>
      <c r="AE204" s="422"/>
      <c r="AF204" s="422"/>
      <c r="AG204" s="422"/>
      <c r="AH204" s="686"/>
      <c r="AI204" s="686"/>
      <c r="AJ204" s="686">
        <f>ROUND($Q$83*0.01,0)</f>
        <v>6</v>
      </c>
      <c r="AK204" s="686"/>
      <c r="AL204" s="424" t="s">
        <v>804</v>
      </c>
      <c r="AM204" s="422"/>
      <c r="AN204" s="422"/>
      <c r="AO204" s="38"/>
      <c r="AP204" s="357">
        <f t="shared" si="1"/>
        <v>-6</v>
      </c>
      <c r="AQ204" s="437"/>
    </row>
    <row r="205" spans="1:43" ht="17.25" customHeight="1" x14ac:dyDescent="0.15">
      <c r="A205" s="436">
        <v>25</v>
      </c>
      <c r="B205" s="433" t="s">
        <v>3536</v>
      </c>
      <c r="C205" s="356" t="s">
        <v>3277</v>
      </c>
      <c r="D205" s="39"/>
      <c r="E205" s="417"/>
      <c r="F205" s="420"/>
      <c r="G205" s="39"/>
      <c r="H205" s="417"/>
      <c r="I205" s="417"/>
      <c r="J205" s="417"/>
      <c r="K205" s="420"/>
      <c r="L205" s="39"/>
      <c r="M205" s="417"/>
      <c r="N205" s="417"/>
      <c r="O205" s="417"/>
      <c r="P205" s="417"/>
      <c r="Q205" s="420"/>
      <c r="R205" s="789"/>
      <c r="S205" s="767"/>
      <c r="T205" s="767"/>
      <c r="U205" s="767"/>
      <c r="V205" s="767"/>
      <c r="W205" s="767"/>
      <c r="X205" s="767"/>
      <c r="Y205" s="767"/>
      <c r="Z205" s="767"/>
      <c r="AA205" s="767"/>
      <c r="AB205" s="768"/>
      <c r="AC205" s="42"/>
      <c r="AD205" s="424" t="s">
        <v>736</v>
      </c>
      <c r="AE205" s="422"/>
      <c r="AF205" s="422"/>
      <c r="AG205" s="422"/>
      <c r="AH205" s="686"/>
      <c r="AI205" s="686"/>
      <c r="AJ205" s="686">
        <f>ROUND($Q$85*0.01,0)</f>
        <v>8</v>
      </c>
      <c r="AK205" s="686"/>
      <c r="AL205" s="424" t="s">
        <v>804</v>
      </c>
      <c r="AM205" s="422"/>
      <c r="AN205" s="422"/>
      <c r="AO205" s="38"/>
      <c r="AP205" s="357">
        <f t="shared" si="1"/>
        <v>-8</v>
      </c>
      <c r="AQ205" s="10"/>
    </row>
    <row r="206" spans="1:43" ht="17.25" customHeight="1" x14ac:dyDescent="0.15">
      <c r="A206" s="436">
        <v>25</v>
      </c>
      <c r="B206" s="433" t="s">
        <v>3871</v>
      </c>
      <c r="C206" s="356" t="s">
        <v>3625</v>
      </c>
      <c r="D206" s="677" t="s">
        <v>3112</v>
      </c>
      <c r="E206" s="678"/>
      <c r="F206" s="679"/>
      <c r="G206" s="677" t="s">
        <v>3200</v>
      </c>
      <c r="H206" s="678"/>
      <c r="I206" s="678"/>
      <c r="J206" s="678"/>
      <c r="K206" s="679"/>
      <c r="L206" s="677" t="s">
        <v>3202</v>
      </c>
      <c r="M206" s="678"/>
      <c r="N206" s="678"/>
      <c r="O206" s="678"/>
      <c r="P206" s="678"/>
      <c r="Q206" s="679"/>
      <c r="R206" s="769" t="s">
        <v>3206</v>
      </c>
      <c r="S206" s="763"/>
      <c r="T206" s="763"/>
      <c r="U206" s="763"/>
      <c r="V206" s="763"/>
      <c r="W206" s="763"/>
      <c r="X206" s="763"/>
      <c r="Y206" s="763"/>
      <c r="Z206" s="763"/>
      <c r="AA206" s="763"/>
      <c r="AB206" s="764"/>
      <c r="AC206" s="42"/>
      <c r="AD206" s="424" t="s">
        <v>734</v>
      </c>
      <c r="AE206" s="422"/>
      <c r="AF206" s="422"/>
      <c r="AG206" s="422"/>
      <c r="AH206" s="686"/>
      <c r="AI206" s="686"/>
      <c r="AJ206" s="686">
        <f>ROUND($Q$7*0.01,0)</f>
        <v>6</v>
      </c>
      <c r="AK206" s="686"/>
      <c r="AL206" s="424" t="s">
        <v>804</v>
      </c>
      <c r="AM206" s="422"/>
      <c r="AN206" s="422"/>
      <c r="AO206" s="38"/>
      <c r="AP206" s="357">
        <f>-AJ206</f>
        <v>-6</v>
      </c>
      <c r="AQ206" s="435" t="s">
        <v>1305</v>
      </c>
    </row>
    <row r="207" spans="1:43" ht="17.25" customHeight="1" x14ac:dyDescent="0.15">
      <c r="A207" s="436">
        <v>25</v>
      </c>
      <c r="B207" s="433" t="s">
        <v>3872</v>
      </c>
      <c r="C207" s="356" t="s">
        <v>3626</v>
      </c>
      <c r="D207" s="680"/>
      <c r="E207" s="681"/>
      <c r="F207" s="682"/>
      <c r="G207" s="680"/>
      <c r="H207" s="681"/>
      <c r="I207" s="681"/>
      <c r="J207" s="681"/>
      <c r="K207" s="682"/>
      <c r="L207" s="680"/>
      <c r="M207" s="681"/>
      <c r="N207" s="681"/>
      <c r="O207" s="681"/>
      <c r="P207" s="681"/>
      <c r="Q207" s="682"/>
      <c r="R207" s="770"/>
      <c r="S207" s="765"/>
      <c r="T207" s="765"/>
      <c r="U207" s="765"/>
      <c r="V207" s="765"/>
      <c r="W207" s="765"/>
      <c r="X207" s="765"/>
      <c r="Y207" s="765"/>
      <c r="Z207" s="765"/>
      <c r="AA207" s="765"/>
      <c r="AB207" s="766"/>
      <c r="AC207" s="42"/>
      <c r="AD207" s="424" t="s">
        <v>736</v>
      </c>
      <c r="AE207" s="422"/>
      <c r="AF207" s="422"/>
      <c r="AG207" s="422"/>
      <c r="AH207" s="686"/>
      <c r="AI207" s="686"/>
      <c r="AJ207" s="686">
        <f>ROUND($Q$9*0.01,0)</f>
        <v>7</v>
      </c>
      <c r="AK207" s="686"/>
      <c r="AL207" s="424" t="s">
        <v>804</v>
      </c>
      <c r="AM207" s="422"/>
      <c r="AN207" s="422"/>
      <c r="AO207" s="38"/>
      <c r="AP207" s="357">
        <f t="shared" ref="AP207:AP245" si="2">-AJ207</f>
        <v>-7</v>
      </c>
      <c r="AQ207" s="437"/>
    </row>
    <row r="208" spans="1:43" ht="17.25" customHeight="1" x14ac:dyDescent="0.15">
      <c r="A208" s="436">
        <v>25</v>
      </c>
      <c r="B208" s="433" t="s">
        <v>3873</v>
      </c>
      <c r="C208" s="356" t="s">
        <v>3627</v>
      </c>
      <c r="D208" s="421"/>
      <c r="E208" s="418"/>
      <c r="F208" s="419"/>
      <c r="G208" s="510"/>
      <c r="H208" s="511"/>
      <c r="I208" s="511"/>
      <c r="J208" s="511"/>
      <c r="K208" s="513"/>
      <c r="L208" s="421"/>
      <c r="M208" s="418"/>
      <c r="N208" s="511"/>
      <c r="O208" s="511"/>
      <c r="P208" s="511"/>
      <c r="Q208" s="513"/>
      <c r="R208" s="769" t="s">
        <v>3207</v>
      </c>
      <c r="S208" s="763"/>
      <c r="T208" s="763"/>
      <c r="U208" s="763"/>
      <c r="V208" s="763"/>
      <c r="W208" s="763"/>
      <c r="X208" s="763"/>
      <c r="Y208" s="763"/>
      <c r="Z208" s="763"/>
      <c r="AA208" s="763"/>
      <c r="AB208" s="764"/>
      <c r="AC208" s="42"/>
      <c r="AD208" s="424" t="s">
        <v>734</v>
      </c>
      <c r="AE208" s="422"/>
      <c r="AF208" s="422"/>
      <c r="AG208" s="422"/>
      <c r="AH208" s="686"/>
      <c r="AI208" s="686"/>
      <c r="AJ208" s="686">
        <f>ROUND($Q$11*0.01,0)</f>
        <v>6</v>
      </c>
      <c r="AK208" s="686"/>
      <c r="AL208" s="424" t="s">
        <v>804</v>
      </c>
      <c r="AM208" s="422"/>
      <c r="AN208" s="422"/>
      <c r="AO208" s="38"/>
      <c r="AP208" s="357">
        <f t="shared" si="2"/>
        <v>-6</v>
      </c>
      <c r="AQ208" s="437"/>
    </row>
    <row r="209" spans="1:43" ht="17.25" customHeight="1" x14ac:dyDescent="0.15">
      <c r="A209" s="436">
        <v>25</v>
      </c>
      <c r="B209" s="433" t="s">
        <v>3874</v>
      </c>
      <c r="C209" s="356" t="s">
        <v>3628</v>
      </c>
      <c r="D209" s="421"/>
      <c r="E209" s="418"/>
      <c r="F209" s="419"/>
      <c r="G209" s="510"/>
      <c r="H209" s="511"/>
      <c r="I209" s="511"/>
      <c r="J209" s="511"/>
      <c r="K209" s="513"/>
      <c r="L209" s="421"/>
      <c r="M209" s="418"/>
      <c r="N209" s="511"/>
      <c r="O209" s="511"/>
      <c r="P209" s="511"/>
      <c r="Q209" s="513"/>
      <c r="R209" s="770"/>
      <c r="S209" s="765"/>
      <c r="T209" s="765"/>
      <c r="U209" s="765"/>
      <c r="V209" s="765"/>
      <c r="W209" s="765"/>
      <c r="X209" s="765"/>
      <c r="Y209" s="765"/>
      <c r="Z209" s="765"/>
      <c r="AA209" s="765"/>
      <c r="AB209" s="766"/>
      <c r="AC209" s="42"/>
      <c r="AD209" s="424" t="s">
        <v>736</v>
      </c>
      <c r="AE209" s="422"/>
      <c r="AF209" s="422"/>
      <c r="AG209" s="422"/>
      <c r="AH209" s="686"/>
      <c r="AI209" s="686"/>
      <c r="AJ209" s="686">
        <f>ROUND($Q$13*0.01,0)</f>
        <v>8</v>
      </c>
      <c r="AK209" s="686"/>
      <c r="AL209" s="424" t="s">
        <v>804</v>
      </c>
      <c r="AM209" s="422"/>
      <c r="AN209" s="422"/>
      <c r="AO209" s="38"/>
      <c r="AP209" s="357">
        <f t="shared" si="2"/>
        <v>-8</v>
      </c>
      <c r="AQ209" s="437"/>
    </row>
    <row r="210" spans="1:43" ht="17.25" customHeight="1" x14ac:dyDescent="0.15">
      <c r="A210" s="436">
        <v>25</v>
      </c>
      <c r="B210" s="433" t="s">
        <v>3875</v>
      </c>
      <c r="C210" s="356" t="s">
        <v>3629</v>
      </c>
      <c r="D210" s="421"/>
      <c r="E210" s="418"/>
      <c r="F210" s="419"/>
      <c r="G210" s="510"/>
      <c r="H210" s="245"/>
      <c r="I210" s="245"/>
      <c r="J210" s="418"/>
      <c r="K210" s="419"/>
      <c r="L210" s="421"/>
      <c r="M210" s="418"/>
      <c r="N210" s="511"/>
      <c r="O210" s="511"/>
      <c r="P210" s="511"/>
      <c r="Q210" s="513"/>
      <c r="R210" s="769" t="s">
        <v>3208</v>
      </c>
      <c r="S210" s="763"/>
      <c r="T210" s="763"/>
      <c r="U210" s="763"/>
      <c r="V210" s="763"/>
      <c r="W210" s="763"/>
      <c r="X210" s="763"/>
      <c r="Y210" s="763"/>
      <c r="Z210" s="763"/>
      <c r="AA210" s="763"/>
      <c r="AB210" s="764"/>
      <c r="AC210" s="42"/>
      <c r="AD210" s="424" t="s">
        <v>734</v>
      </c>
      <c r="AE210" s="422"/>
      <c r="AF210" s="422"/>
      <c r="AG210" s="422"/>
      <c r="AH210" s="686"/>
      <c r="AI210" s="686"/>
      <c r="AJ210" s="686">
        <f>ROUND($Q$15*0.01,0)</f>
        <v>6</v>
      </c>
      <c r="AK210" s="686"/>
      <c r="AL210" s="424" t="s">
        <v>804</v>
      </c>
      <c r="AM210" s="422"/>
      <c r="AN210" s="422"/>
      <c r="AO210" s="38"/>
      <c r="AP210" s="357">
        <f t="shared" si="2"/>
        <v>-6</v>
      </c>
      <c r="AQ210" s="437"/>
    </row>
    <row r="211" spans="1:43" ht="17.25" customHeight="1" x14ac:dyDescent="0.15">
      <c r="A211" s="436">
        <v>25</v>
      </c>
      <c r="B211" s="433" t="s">
        <v>3876</v>
      </c>
      <c r="C211" s="356" t="s">
        <v>3630</v>
      </c>
      <c r="D211" s="421"/>
      <c r="E211" s="418"/>
      <c r="F211" s="419"/>
      <c r="G211" s="510"/>
      <c r="H211" s="245"/>
      <c r="I211" s="245"/>
      <c r="J211" s="418"/>
      <c r="K211" s="419"/>
      <c r="L211" s="421"/>
      <c r="M211" s="418"/>
      <c r="N211" s="511"/>
      <c r="O211" s="511"/>
      <c r="P211" s="511"/>
      <c r="Q211" s="513"/>
      <c r="R211" s="770"/>
      <c r="S211" s="765"/>
      <c r="T211" s="765"/>
      <c r="U211" s="765"/>
      <c r="V211" s="765"/>
      <c r="W211" s="765"/>
      <c r="X211" s="765"/>
      <c r="Y211" s="765"/>
      <c r="Z211" s="765"/>
      <c r="AA211" s="765"/>
      <c r="AB211" s="766"/>
      <c r="AC211" s="42"/>
      <c r="AD211" s="424" t="s">
        <v>736</v>
      </c>
      <c r="AE211" s="422"/>
      <c r="AF211" s="422"/>
      <c r="AG211" s="422"/>
      <c r="AH211" s="686"/>
      <c r="AI211" s="686"/>
      <c r="AJ211" s="686">
        <f>ROUND($Q$17*0.01,0)</f>
        <v>8</v>
      </c>
      <c r="AK211" s="686"/>
      <c r="AL211" s="424" t="s">
        <v>804</v>
      </c>
      <c r="AM211" s="422"/>
      <c r="AN211" s="422"/>
      <c r="AO211" s="38"/>
      <c r="AP211" s="357">
        <f t="shared" si="2"/>
        <v>-8</v>
      </c>
      <c r="AQ211" s="437"/>
    </row>
    <row r="212" spans="1:43" ht="17.25" customHeight="1" x14ac:dyDescent="0.15">
      <c r="A212" s="436">
        <v>25</v>
      </c>
      <c r="B212" s="433" t="s">
        <v>3879</v>
      </c>
      <c r="C212" s="356" t="s">
        <v>3631</v>
      </c>
      <c r="D212" s="421"/>
      <c r="E212" s="418"/>
      <c r="F212" s="419"/>
      <c r="G212" s="510"/>
      <c r="H212" s="245"/>
      <c r="I212" s="245"/>
      <c r="J212" s="418"/>
      <c r="K212" s="419"/>
      <c r="L212" s="421"/>
      <c r="M212" s="418"/>
      <c r="N212" s="511"/>
      <c r="O212" s="511"/>
      <c r="P212" s="511"/>
      <c r="Q212" s="513"/>
      <c r="R212" s="769" t="s">
        <v>3209</v>
      </c>
      <c r="S212" s="763"/>
      <c r="T212" s="763"/>
      <c r="U212" s="763"/>
      <c r="V212" s="763"/>
      <c r="W212" s="763"/>
      <c r="X212" s="763"/>
      <c r="Y212" s="763"/>
      <c r="Z212" s="763"/>
      <c r="AA212" s="763"/>
      <c r="AB212" s="764"/>
      <c r="AC212" s="42"/>
      <c r="AD212" s="424" t="s">
        <v>734</v>
      </c>
      <c r="AE212" s="422"/>
      <c r="AF212" s="422"/>
      <c r="AG212" s="422"/>
      <c r="AH212" s="686"/>
      <c r="AI212" s="686"/>
      <c r="AJ212" s="686">
        <f>ROUND($Q$19*0.01,0)</f>
        <v>7</v>
      </c>
      <c r="AK212" s="686"/>
      <c r="AL212" s="424" t="s">
        <v>804</v>
      </c>
      <c r="AM212" s="422"/>
      <c r="AN212" s="422"/>
      <c r="AO212" s="38"/>
      <c r="AP212" s="357">
        <f t="shared" si="2"/>
        <v>-7</v>
      </c>
      <c r="AQ212" s="437"/>
    </row>
    <row r="213" spans="1:43" ht="17.25" customHeight="1" x14ac:dyDescent="0.15">
      <c r="A213" s="436">
        <v>25</v>
      </c>
      <c r="B213" s="433" t="s">
        <v>3886</v>
      </c>
      <c r="C213" s="356" t="s">
        <v>3632</v>
      </c>
      <c r="D213" s="421"/>
      <c r="E213" s="418"/>
      <c r="F213" s="419"/>
      <c r="G213" s="510"/>
      <c r="H213" s="245"/>
      <c r="I213" s="245"/>
      <c r="J213" s="418"/>
      <c r="K213" s="419"/>
      <c r="L213" s="421"/>
      <c r="M213" s="418"/>
      <c r="N213" s="511"/>
      <c r="O213" s="511"/>
      <c r="P213" s="511"/>
      <c r="Q213" s="513"/>
      <c r="R213" s="770"/>
      <c r="S213" s="765"/>
      <c r="T213" s="765"/>
      <c r="U213" s="765"/>
      <c r="V213" s="765"/>
      <c r="W213" s="765"/>
      <c r="X213" s="765"/>
      <c r="Y213" s="765"/>
      <c r="Z213" s="765"/>
      <c r="AA213" s="765"/>
      <c r="AB213" s="766"/>
      <c r="AC213" s="42"/>
      <c r="AD213" s="424" t="s">
        <v>736</v>
      </c>
      <c r="AE213" s="422"/>
      <c r="AF213" s="422"/>
      <c r="AG213" s="422"/>
      <c r="AH213" s="686"/>
      <c r="AI213" s="686"/>
      <c r="AJ213" s="686">
        <f>ROUND($Q$21*0.01,0)</f>
        <v>8</v>
      </c>
      <c r="AK213" s="686"/>
      <c r="AL213" s="424" t="s">
        <v>804</v>
      </c>
      <c r="AM213" s="422"/>
      <c r="AN213" s="422"/>
      <c r="AO213" s="38"/>
      <c r="AP213" s="357">
        <f t="shared" si="2"/>
        <v>-8</v>
      </c>
      <c r="AQ213" s="437"/>
    </row>
    <row r="214" spans="1:43" ht="17.25" customHeight="1" x14ac:dyDescent="0.15">
      <c r="A214" s="436">
        <v>25</v>
      </c>
      <c r="B214" s="433" t="s">
        <v>3880</v>
      </c>
      <c r="C214" s="356" t="s">
        <v>3633</v>
      </c>
      <c r="D214" s="421"/>
      <c r="E214" s="418"/>
      <c r="F214" s="419"/>
      <c r="G214" s="510"/>
      <c r="H214" s="511"/>
      <c r="I214" s="511"/>
      <c r="J214" s="511"/>
      <c r="K214" s="513"/>
      <c r="L214" s="677" t="s">
        <v>3203</v>
      </c>
      <c r="M214" s="678"/>
      <c r="N214" s="678"/>
      <c r="O214" s="678"/>
      <c r="P214" s="678"/>
      <c r="Q214" s="679"/>
      <c r="R214" s="769" t="s">
        <v>3206</v>
      </c>
      <c r="S214" s="763"/>
      <c r="T214" s="763"/>
      <c r="U214" s="763"/>
      <c r="V214" s="763"/>
      <c r="W214" s="763"/>
      <c r="X214" s="763"/>
      <c r="Y214" s="763"/>
      <c r="Z214" s="763"/>
      <c r="AA214" s="763"/>
      <c r="AB214" s="764"/>
      <c r="AC214" s="42"/>
      <c r="AD214" s="424" t="s">
        <v>734</v>
      </c>
      <c r="AE214" s="422"/>
      <c r="AF214" s="422"/>
      <c r="AG214" s="422"/>
      <c r="AH214" s="686"/>
      <c r="AI214" s="686"/>
      <c r="AJ214" s="686">
        <f>ROUND($Q$23*0.01,0)</f>
        <v>6</v>
      </c>
      <c r="AK214" s="686"/>
      <c r="AL214" s="424" t="s">
        <v>804</v>
      </c>
      <c r="AM214" s="422"/>
      <c r="AN214" s="422"/>
      <c r="AO214" s="38"/>
      <c r="AP214" s="357">
        <f t="shared" si="2"/>
        <v>-6</v>
      </c>
      <c r="AQ214" s="437"/>
    </row>
    <row r="215" spans="1:43" ht="17.25" customHeight="1" x14ac:dyDescent="0.15">
      <c r="A215" s="436">
        <v>25</v>
      </c>
      <c r="B215" s="433" t="s">
        <v>3887</v>
      </c>
      <c r="C215" s="356" t="s">
        <v>3634</v>
      </c>
      <c r="D215" s="421"/>
      <c r="E215" s="418"/>
      <c r="F215" s="419"/>
      <c r="G215" s="510"/>
      <c r="H215" s="511"/>
      <c r="I215" s="511"/>
      <c r="J215" s="511"/>
      <c r="K215" s="513"/>
      <c r="L215" s="680"/>
      <c r="M215" s="681"/>
      <c r="N215" s="681"/>
      <c r="O215" s="681"/>
      <c r="P215" s="681"/>
      <c r="Q215" s="682"/>
      <c r="R215" s="770"/>
      <c r="S215" s="765"/>
      <c r="T215" s="765"/>
      <c r="U215" s="765"/>
      <c r="V215" s="765"/>
      <c r="W215" s="765"/>
      <c r="X215" s="765"/>
      <c r="Y215" s="765"/>
      <c r="Z215" s="765"/>
      <c r="AA215" s="765"/>
      <c r="AB215" s="766"/>
      <c r="AC215" s="42"/>
      <c r="AD215" s="424" t="s">
        <v>736</v>
      </c>
      <c r="AE215" s="422"/>
      <c r="AF215" s="422"/>
      <c r="AG215" s="422"/>
      <c r="AH215" s="686"/>
      <c r="AI215" s="686"/>
      <c r="AJ215" s="686">
        <f>ROUND($Q$25*0.01,0)</f>
        <v>7</v>
      </c>
      <c r="AK215" s="686"/>
      <c r="AL215" s="424" t="s">
        <v>804</v>
      </c>
      <c r="AM215" s="422"/>
      <c r="AN215" s="422"/>
      <c r="AO215" s="38"/>
      <c r="AP215" s="357">
        <f t="shared" si="2"/>
        <v>-7</v>
      </c>
      <c r="AQ215" s="437"/>
    </row>
    <row r="216" spans="1:43" ht="17.25" customHeight="1" x14ac:dyDescent="0.15">
      <c r="A216" s="436">
        <v>25</v>
      </c>
      <c r="B216" s="433" t="s">
        <v>3881</v>
      </c>
      <c r="C216" s="356" t="s">
        <v>3635</v>
      </c>
      <c r="D216" s="421"/>
      <c r="E216" s="418"/>
      <c r="F216" s="419"/>
      <c r="G216" s="510"/>
      <c r="H216" s="418"/>
      <c r="I216" s="418"/>
      <c r="J216" s="418"/>
      <c r="K216" s="419"/>
      <c r="L216" s="421"/>
      <c r="M216" s="418"/>
      <c r="N216" s="511"/>
      <c r="O216" s="511"/>
      <c r="P216" s="511"/>
      <c r="Q216" s="513"/>
      <c r="R216" s="769" t="s">
        <v>3207</v>
      </c>
      <c r="S216" s="763"/>
      <c r="T216" s="763"/>
      <c r="U216" s="763"/>
      <c r="V216" s="763"/>
      <c r="W216" s="763"/>
      <c r="X216" s="763"/>
      <c r="Y216" s="763"/>
      <c r="Z216" s="763"/>
      <c r="AA216" s="763"/>
      <c r="AB216" s="764"/>
      <c r="AC216" s="42"/>
      <c r="AD216" s="424" t="s">
        <v>734</v>
      </c>
      <c r="AE216" s="422"/>
      <c r="AF216" s="422"/>
      <c r="AG216" s="422"/>
      <c r="AH216" s="686"/>
      <c r="AI216" s="686"/>
      <c r="AJ216" s="686">
        <f>ROUND($Q$27*0.01,0)</f>
        <v>6</v>
      </c>
      <c r="AK216" s="686"/>
      <c r="AL216" s="424" t="s">
        <v>804</v>
      </c>
      <c r="AM216" s="422"/>
      <c r="AN216" s="422"/>
      <c r="AO216" s="38"/>
      <c r="AP216" s="357">
        <f t="shared" si="2"/>
        <v>-6</v>
      </c>
      <c r="AQ216" s="437"/>
    </row>
    <row r="217" spans="1:43" ht="17.25" customHeight="1" x14ac:dyDescent="0.15">
      <c r="A217" s="436">
        <v>25</v>
      </c>
      <c r="B217" s="433" t="s">
        <v>3888</v>
      </c>
      <c r="C217" s="356" t="s">
        <v>3636</v>
      </c>
      <c r="D217" s="421"/>
      <c r="E217" s="418"/>
      <c r="F217" s="419"/>
      <c r="G217" s="510"/>
      <c r="H217" s="418"/>
      <c r="I217" s="418"/>
      <c r="J217" s="418"/>
      <c r="K217" s="419"/>
      <c r="L217" s="421"/>
      <c r="M217" s="418"/>
      <c r="N217" s="511"/>
      <c r="O217" s="511"/>
      <c r="P217" s="511"/>
      <c r="Q217" s="513"/>
      <c r="R217" s="770"/>
      <c r="S217" s="765"/>
      <c r="T217" s="765"/>
      <c r="U217" s="765"/>
      <c r="V217" s="765"/>
      <c r="W217" s="765"/>
      <c r="X217" s="765"/>
      <c r="Y217" s="765"/>
      <c r="Z217" s="765"/>
      <c r="AA217" s="765"/>
      <c r="AB217" s="766"/>
      <c r="AC217" s="42"/>
      <c r="AD217" s="424" t="s">
        <v>736</v>
      </c>
      <c r="AE217" s="422"/>
      <c r="AF217" s="422"/>
      <c r="AG217" s="422"/>
      <c r="AH217" s="686"/>
      <c r="AI217" s="686"/>
      <c r="AJ217" s="686">
        <f>ROUND($Q$29*0.01,0)</f>
        <v>8</v>
      </c>
      <c r="AK217" s="686"/>
      <c r="AL217" s="424" t="s">
        <v>804</v>
      </c>
      <c r="AM217" s="422"/>
      <c r="AN217" s="422"/>
      <c r="AO217" s="38"/>
      <c r="AP217" s="357">
        <f t="shared" si="2"/>
        <v>-8</v>
      </c>
      <c r="AQ217" s="437"/>
    </row>
    <row r="218" spans="1:43" ht="17.25" customHeight="1" x14ac:dyDescent="0.15">
      <c r="A218" s="436">
        <v>25</v>
      </c>
      <c r="B218" s="433" t="s">
        <v>3889</v>
      </c>
      <c r="C218" s="356" t="s">
        <v>3637</v>
      </c>
      <c r="D218" s="421"/>
      <c r="E218" s="418"/>
      <c r="F218" s="419"/>
      <c r="G218" s="510"/>
      <c r="H218" s="511"/>
      <c r="I218" s="511"/>
      <c r="J218" s="511"/>
      <c r="K218" s="513"/>
      <c r="L218" s="677" t="s">
        <v>3204</v>
      </c>
      <c r="M218" s="678"/>
      <c r="N218" s="678"/>
      <c r="O218" s="678"/>
      <c r="P218" s="678"/>
      <c r="Q218" s="679"/>
      <c r="R218" s="769" t="s">
        <v>3206</v>
      </c>
      <c r="S218" s="763"/>
      <c r="T218" s="763"/>
      <c r="U218" s="763"/>
      <c r="V218" s="763"/>
      <c r="W218" s="763"/>
      <c r="X218" s="763"/>
      <c r="Y218" s="763"/>
      <c r="Z218" s="763"/>
      <c r="AA218" s="763"/>
      <c r="AB218" s="764"/>
      <c r="AC218" s="42"/>
      <c r="AD218" s="424" t="s">
        <v>734</v>
      </c>
      <c r="AE218" s="422"/>
      <c r="AF218" s="422"/>
      <c r="AG218" s="422"/>
      <c r="AH218" s="686"/>
      <c r="AI218" s="686"/>
      <c r="AJ218" s="686">
        <f>ROUND($Q$31*0.01,0)</f>
        <v>6</v>
      </c>
      <c r="AK218" s="686"/>
      <c r="AL218" s="424" t="s">
        <v>804</v>
      </c>
      <c r="AM218" s="422"/>
      <c r="AN218" s="422"/>
      <c r="AO218" s="38"/>
      <c r="AP218" s="357">
        <f t="shared" si="2"/>
        <v>-6</v>
      </c>
      <c r="AQ218" s="437"/>
    </row>
    <row r="219" spans="1:43" ht="17.25" customHeight="1" x14ac:dyDescent="0.15">
      <c r="A219" s="436">
        <v>25</v>
      </c>
      <c r="B219" s="433" t="s">
        <v>3890</v>
      </c>
      <c r="C219" s="356" t="s">
        <v>3638</v>
      </c>
      <c r="D219" s="421"/>
      <c r="E219" s="418"/>
      <c r="F219" s="419"/>
      <c r="G219" s="510"/>
      <c r="H219" s="511"/>
      <c r="I219" s="511"/>
      <c r="J219" s="511"/>
      <c r="K219" s="513"/>
      <c r="L219" s="680"/>
      <c r="M219" s="681"/>
      <c r="N219" s="681"/>
      <c r="O219" s="681"/>
      <c r="P219" s="681"/>
      <c r="Q219" s="682"/>
      <c r="R219" s="770"/>
      <c r="S219" s="765"/>
      <c r="T219" s="765"/>
      <c r="U219" s="765"/>
      <c r="V219" s="765"/>
      <c r="W219" s="765"/>
      <c r="X219" s="765"/>
      <c r="Y219" s="765"/>
      <c r="Z219" s="765"/>
      <c r="AA219" s="765"/>
      <c r="AB219" s="766"/>
      <c r="AC219" s="42"/>
      <c r="AD219" s="424" t="s">
        <v>736</v>
      </c>
      <c r="AE219" s="422"/>
      <c r="AF219" s="422"/>
      <c r="AG219" s="422"/>
      <c r="AH219" s="686"/>
      <c r="AI219" s="686"/>
      <c r="AJ219" s="686">
        <f>ROUND($Q$33*0.01,0)</f>
        <v>7</v>
      </c>
      <c r="AK219" s="686"/>
      <c r="AL219" s="424" t="s">
        <v>804</v>
      </c>
      <c r="AM219" s="422"/>
      <c r="AN219" s="422"/>
      <c r="AO219" s="38"/>
      <c r="AP219" s="357">
        <f t="shared" si="2"/>
        <v>-7</v>
      </c>
      <c r="AQ219" s="437"/>
    </row>
    <row r="220" spans="1:43" ht="17.25" customHeight="1" x14ac:dyDescent="0.15">
      <c r="A220" s="436">
        <v>25</v>
      </c>
      <c r="B220" s="433" t="s">
        <v>3891</v>
      </c>
      <c r="C220" s="356" t="s">
        <v>3639</v>
      </c>
      <c r="D220" s="421"/>
      <c r="E220" s="418"/>
      <c r="F220" s="419"/>
      <c r="G220" s="421"/>
      <c r="H220" s="418"/>
      <c r="I220" s="418"/>
      <c r="J220" s="418"/>
      <c r="K220" s="419"/>
      <c r="L220" s="421"/>
      <c r="M220" s="418"/>
      <c r="N220" s="511"/>
      <c r="O220" s="511"/>
      <c r="P220" s="511"/>
      <c r="Q220" s="513"/>
      <c r="R220" s="769" t="s">
        <v>3207</v>
      </c>
      <c r="S220" s="763"/>
      <c r="T220" s="763"/>
      <c r="U220" s="763"/>
      <c r="V220" s="763"/>
      <c r="W220" s="763"/>
      <c r="X220" s="763"/>
      <c r="Y220" s="763"/>
      <c r="Z220" s="763"/>
      <c r="AA220" s="763"/>
      <c r="AB220" s="764"/>
      <c r="AC220" s="42"/>
      <c r="AD220" s="424" t="s">
        <v>734</v>
      </c>
      <c r="AE220" s="422"/>
      <c r="AF220" s="422"/>
      <c r="AG220" s="422"/>
      <c r="AH220" s="686"/>
      <c r="AI220" s="686"/>
      <c r="AJ220" s="686">
        <f>ROUND($Q$35*0.01,0)</f>
        <v>6</v>
      </c>
      <c r="AK220" s="686"/>
      <c r="AL220" s="424" t="s">
        <v>804</v>
      </c>
      <c r="AM220" s="422"/>
      <c r="AN220" s="422"/>
      <c r="AO220" s="38"/>
      <c r="AP220" s="357">
        <f t="shared" si="2"/>
        <v>-6</v>
      </c>
      <c r="AQ220" s="437"/>
    </row>
    <row r="221" spans="1:43" ht="17.25" customHeight="1" x14ac:dyDescent="0.15">
      <c r="A221" s="436">
        <v>25</v>
      </c>
      <c r="B221" s="433" t="s">
        <v>3892</v>
      </c>
      <c r="C221" s="356" t="s">
        <v>3640</v>
      </c>
      <c r="D221" s="421"/>
      <c r="E221" s="418"/>
      <c r="F221" s="419"/>
      <c r="G221" s="421"/>
      <c r="H221" s="418"/>
      <c r="I221" s="418"/>
      <c r="J221" s="418"/>
      <c r="K221" s="419"/>
      <c r="L221" s="421"/>
      <c r="M221" s="418"/>
      <c r="N221" s="511"/>
      <c r="O221" s="511"/>
      <c r="P221" s="511"/>
      <c r="Q221" s="513"/>
      <c r="R221" s="770"/>
      <c r="S221" s="765"/>
      <c r="T221" s="765"/>
      <c r="U221" s="765"/>
      <c r="V221" s="765"/>
      <c r="W221" s="765"/>
      <c r="X221" s="765"/>
      <c r="Y221" s="765"/>
      <c r="Z221" s="765"/>
      <c r="AA221" s="765"/>
      <c r="AB221" s="766"/>
      <c r="AC221" s="42"/>
      <c r="AD221" s="424" t="s">
        <v>736</v>
      </c>
      <c r="AE221" s="422"/>
      <c r="AF221" s="422"/>
      <c r="AG221" s="422"/>
      <c r="AH221" s="686"/>
      <c r="AI221" s="686"/>
      <c r="AJ221" s="686">
        <f>ROUND($Q$37*0.01,0)</f>
        <v>8</v>
      </c>
      <c r="AK221" s="686"/>
      <c r="AL221" s="424" t="s">
        <v>804</v>
      </c>
      <c r="AM221" s="422"/>
      <c r="AN221" s="422"/>
      <c r="AO221" s="38"/>
      <c r="AP221" s="357">
        <f t="shared" si="2"/>
        <v>-8</v>
      </c>
      <c r="AQ221" s="437"/>
    </row>
    <row r="222" spans="1:43" ht="17.25" customHeight="1" x14ac:dyDescent="0.15">
      <c r="A222" s="436">
        <v>25</v>
      </c>
      <c r="B222" s="433" t="s">
        <v>3893</v>
      </c>
      <c r="C222" s="356" t="s">
        <v>3641</v>
      </c>
      <c r="D222" s="421"/>
      <c r="E222" s="418"/>
      <c r="F222" s="419"/>
      <c r="G222" s="510"/>
      <c r="H222" s="511"/>
      <c r="I222" s="511"/>
      <c r="J222" s="511"/>
      <c r="K222" s="513"/>
      <c r="L222" s="677" t="s">
        <v>3205</v>
      </c>
      <c r="M222" s="678"/>
      <c r="N222" s="678"/>
      <c r="O222" s="678"/>
      <c r="P222" s="678"/>
      <c r="Q222" s="679"/>
      <c r="R222" s="769" t="s">
        <v>3206</v>
      </c>
      <c r="S222" s="763"/>
      <c r="T222" s="763"/>
      <c r="U222" s="763"/>
      <c r="V222" s="763"/>
      <c r="W222" s="763"/>
      <c r="X222" s="763"/>
      <c r="Y222" s="763"/>
      <c r="Z222" s="763"/>
      <c r="AA222" s="763"/>
      <c r="AB222" s="764"/>
      <c r="AC222" s="42"/>
      <c r="AD222" s="424" t="s">
        <v>734</v>
      </c>
      <c r="AE222" s="422"/>
      <c r="AF222" s="422"/>
      <c r="AG222" s="422"/>
      <c r="AH222" s="686"/>
      <c r="AI222" s="686"/>
      <c r="AJ222" s="686">
        <f>ROUND($Q$39*0.01,0)</f>
        <v>6</v>
      </c>
      <c r="AK222" s="686"/>
      <c r="AL222" s="424" t="s">
        <v>804</v>
      </c>
      <c r="AM222" s="422"/>
      <c r="AN222" s="422"/>
      <c r="AO222" s="38"/>
      <c r="AP222" s="357">
        <f t="shared" si="2"/>
        <v>-6</v>
      </c>
      <c r="AQ222" s="437"/>
    </row>
    <row r="223" spans="1:43" ht="17.25" customHeight="1" x14ac:dyDescent="0.15">
      <c r="A223" s="436">
        <v>25</v>
      </c>
      <c r="B223" s="433" t="s">
        <v>3894</v>
      </c>
      <c r="C223" s="356" t="s">
        <v>3642</v>
      </c>
      <c r="D223" s="421"/>
      <c r="E223" s="418"/>
      <c r="F223" s="419"/>
      <c r="G223" s="510"/>
      <c r="H223" s="511"/>
      <c r="I223" s="511"/>
      <c r="J223" s="511"/>
      <c r="K223" s="513"/>
      <c r="L223" s="680"/>
      <c r="M223" s="681"/>
      <c r="N223" s="681"/>
      <c r="O223" s="681"/>
      <c r="P223" s="681"/>
      <c r="Q223" s="682"/>
      <c r="R223" s="770"/>
      <c r="S223" s="765"/>
      <c r="T223" s="765"/>
      <c r="U223" s="765"/>
      <c r="V223" s="765"/>
      <c r="W223" s="765"/>
      <c r="X223" s="765"/>
      <c r="Y223" s="765"/>
      <c r="Z223" s="765"/>
      <c r="AA223" s="765"/>
      <c r="AB223" s="766"/>
      <c r="AC223" s="42"/>
      <c r="AD223" s="424" t="s">
        <v>736</v>
      </c>
      <c r="AE223" s="422"/>
      <c r="AF223" s="422"/>
      <c r="AG223" s="422"/>
      <c r="AH223" s="686"/>
      <c r="AI223" s="686"/>
      <c r="AJ223" s="686">
        <f>ROUND($Q$41*0.01,0)</f>
        <v>7</v>
      </c>
      <c r="AK223" s="686"/>
      <c r="AL223" s="424" t="s">
        <v>804</v>
      </c>
      <c r="AM223" s="422"/>
      <c r="AN223" s="422"/>
      <c r="AO223" s="38"/>
      <c r="AP223" s="357">
        <f t="shared" si="2"/>
        <v>-7</v>
      </c>
      <c r="AQ223" s="437"/>
    </row>
    <row r="224" spans="1:43" ht="17.25" customHeight="1" x14ac:dyDescent="0.15">
      <c r="A224" s="436">
        <v>25</v>
      </c>
      <c r="B224" s="433" t="s">
        <v>3895</v>
      </c>
      <c r="C224" s="356" t="s">
        <v>3643</v>
      </c>
      <c r="D224" s="421"/>
      <c r="E224" s="418"/>
      <c r="F224" s="419"/>
      <c r="G224" s="421"/>
      <c r="H224" s="418"/>
      <c r="I224" s="418"/>
      <c r="J224" s="418"/>
      <c r="K224" s="419"/>
      <c r="L224" s="421"/>
      <c r="M224" s="418"/>
      <c r="N224" s="418"/>
      <c r="O224" s="418"/>
      <c r="P224" s="418"/>
      <c r="Q224" s="419"/>
      <c r="R224" s="769" t="s">
        <v>3207</v>
      </c>
      <c r="S224" s="763"/>
      <c r="T224" s="763"/>
      <c r="U224" s="763"/>
      <c r="V224" s="763"/>
      <c r="W224" s="763"/>
      <c r="X224" s="763"/>
      <c r="Y224" s="763"/>
      <c r="Z224" s="763"/>
      <c r="AA224" s="763"/>
      <c r="AB224" s="764"/>
      <c r="AC224" s="42"/>
      <c r="AD224" s="424" t="s">
        <v>734</v>
      </c>
      <c r="AE224" s="422"/>
      <c r="AF224" s="422"/>
      <c r="AG224" s="422"/>
      <c r="AH224" s="686"/>
      <c r="AI224" s="686"/>
      <c r="AJ224" s="686">
        <f>ROUND($Q$43*0.01,0)</f>
        <v>6</v>
      </c>
      <c r="AK224" s="686"/>
      <c r="AL224" s="424" t="s">
        <v>804</v>
      </c>
      <c r="AM224" s="422"/>
      <c r="AN224" s="422"/>
      <c r="AO224" s="38"/>
      <c r="AP224" s="357">
        <f t="shared" si="2"/>
        <v>-6</v>
      </c>
      <c r="AQ224" s="437"/>
    </row>
    <row r="225" spans="1:43" ht="17.25" customHeight="1" x14ac:dyDescent="0.15">
      <c r="A225" s="436">
        <v>25</v>
      </c>
      <c r="B225" s="433" t="s">
        <v>3896</v>
      </c>
      <c r="C225" s="356" t="s">
        <v>3644</v>
      </c>
      <c r="D225" s="421"/>
      <c r="E225" s="418"/>
      <c r="F225" s="419"/>
      <c r="G225" s="421"/>
      <c r="H225" s="418"/>
      <c r="I225" s="418"/>
      <c r="J225" s="418"/>
      <c r="K225" s="419"/>
      <c r="L225" s="421"/>
      <c r="M225" s="418"/>
      <c r="N225" s="418"/>
      <c r="O225" s="418"/>
      <c r="P225" s="418"/>
      <c r="Q225" s="419"/>
      <c r="R225" s="770"/>
      <c r="S225" s="765"/>
      <c r="T225" s="765"/>
      <c r="U225" s="765"/>
      <c r="V225" s="765"/>
      <c r="W225" s="765"/>
      <c r="X225" s="765"/>
      <c r="Y225" s="765"/>
      <c r="Z225" s="765"/>
      <c r="AA225" s="765"/>
      <c r="AB225" s="766"/>
      <c r="AC225" s="42"/>
      <c r="AD225" s="424" t="s">
        <v>736</v>
      </c>
      <c r="AE225" s="422"/>
      <c r="AF225" s="422"/>
      <c r="AG225" s="422"/>
      <c r="AH225" s="686"/>
      <c r="AI225" s="686"/>
      <c r="AJ225" s="686">
        <f>ROUND($Q$45*0.01,0)</f>
        <v>8</v>
      </c>
      <c r="AK225" s="686"/>
      <c r="AL225" s="424" t="s">
        <v>804</v>
      </c>
      <c r="AM225" s="422"/>
      <c r="AN225" s="422"/>
      <c r="AO225" s="38"/>
      <c r="AP225" s="357">
        <f t="shared" si="2"/>
        <v>-8</v>
      </c>
      <c r="AQ225" s="437"/>
    </row>
    <row r="226" spans="1:43" ht="17.25" customHeight="1" x14ac:dyDescent="0.15">
      <c r="A226" s="436">
        <v>25</v>
      </c>
      <c r="B226" s="433" t="s">
        <v>3897</v>
      </c>
      <c r="C226" s="356" t="s">
        <v>3645</v>
      </c>
      <c r="D226" s="421"/>
      <c r="E226" s="418"/>
      <c r="F226" s="419"/>
      <c r="G226" s="769" t="s">
        <v>3201</v>
      </c>
      <c r="H226" s="763"/>
      <c r="I226" s="763"/>
      <c r="J226" s="763"/>
      <c r="K226" s="764"/>
      <c r="L226" s="769" t="s">
        <v>3210</v>
      </c>
      <c r="M226" s="763"/>
      <c r="N226" s="763"/>
      <c r="O226" s="763"/>
      <c r="P226" s="763"/>
      <c r="Q226" s="764"/>
      <c r="R226" s="769" t="s">
        <v>3214</v>
      </c>
      <c r="S226" s="763"/>
      <c r="T226" s="763"/>
      <c r="U226" s="763"/>
      <c r="V226" s="763"/>
      <c r="W226" s="763"/>
      <c r="X226" s="763"/>
      <c r="Y226" s="763"/>
      <c r="Z226" s="763"/>
      <c r="AA226" s="763"/>
      <c r="AB226" s="764"/>
      <c r="AC226" s="42"/>
      <c r="AD226" s="424" t="s">
        <v>734</v>
      </c>
      <c r="AE226" s="422"/>
      <c r="AF226" s="422"/>
      <c r="AG226" s="422"/>
      <c r="AH226" s="686"/>
      <c r="AI226" s="686"/>
      <c r="AJ226" s="686">
        <f>ROUND($Q$47*0.01,0)</f>
        <v>6</v>
      </c>
      <c r="AK226" s="686"/>
      <c r="AL226" s="424" t="s">
        <v>804</v>
      </c>
      <c r="AM226" s="422"/>
      <c r="AN226" s="422"/>
      <c r="AO226" s="38"/>
      <c r="AP226" s="357">
        <f t="shared" si="2"/>
        <v>-6</v>
      </c>
      <c r="AQ226" s="437"/>
    </row>
    <row r="227" spans="1:43" ht="17.25" customHeight="1" x14ac:dyDescent="0.15">
      <c r="A227" s="436">
        <v>25</v>
      </c>
      <c r="B227" s="433" t="s">
        <v>3898</v>
      </c>
      <c r="C227" s="356" t="s">
        <v>3646</v>
      </c>
      <c r="D227" s="421"/>
      <c r="E227" s="418"/>
      <c r="F227" s="419"/>
      <c r="G227" s="770"/>
      <c r="H227" s="765"/>
      <c r="I227" s="765"/>
      <c r="J227" s="765"/>
      <c r="K227" s="766"/>
      <c r="L227" s="770"/>
      <c r="M227" s="765"/>
      <c r="N227" s="765"/>
      <c r="O227" s="765"/>
      <c r="P227" s="765"/>
      <c r="Q227" s="766"/>
      <c r="R227" s="770"/>
      <c r="S227" s="765"/>
      <c r="T227" s="765"/>
      <c r="U227" s="765"/>
      <c r="V227" s="765"/>
      <c r="W227" s="765"/>
      <c r="X227" s="765"/>
      <c r="Y227" s="765"/>
      <c r="Z227" s="765"/>
      <c r="AA227" s="765"/>
      <c r="AB227" s="766"/>
      <c r="AC227" s="42"/>
      <c r="AD227" s="424" t="s">
        <v>736</v>
      </c>
      <c r="AE227" s="422"/>
      <c r="AF227" s="422"/>
      <c r="AG227" s="422"/>
      <c r="AH227" s="686"/>
      <c r="AI227" s="686"/>
      <c r="AJ227" s="686">
        <f>ROUND($Q$49*0.01,0)</f>
        <v>8</v>
      </c>
      <c r="AK227" s="686"/>
      <c r="AL227" s="424" t="s">
        <v>804</v>
      </c>
      <c r="AM227" s="422"/>
      <c r="AN227" s="422"/>
      <c r="AO227" s="38"/>
      <c r="AP227" s="357">
        <f t="shared" si="2"/>
        <v>-8</v>
      </c>
      <c r="AQ227" s="437"/>
    </row>
    <row r="228" spans="1:43" ht="17.25" customHeight="1" x14ac:dyDescent="0.15">
      <c r="A228" s="436">
        <v>25</v>
      </c>
      <c r="B228" s="433" t="s">
        <v>3899</v>
      </c>
      <c r="C228" s="356" t="s">
        <v>3647</v>
      </c>
      <c r="D228" s="421"/>
      <c r="E228" s="418"/>
      <c r="F228" s="419"/>
      <c r="G228" s="770"/>
      <c r="H228" s="765"/>
      <c r="I228" s="765"/>
      <c r="J228" s="765"/>
      <c r="K228" s="766"/>
      <c r="L228" s="770"/>
      <c r="M228" s="765"/>
      <c r="N228" s="765"/>
      <c r="O228" s="765"/>
      <c r="P228" s="765"/>
      <c r="Q228" s="766"/>
      <c r="R228" s="769" t="s">
        <v>3215</v>
      </c>
      <c r="S228" s="763"/>
      <c r="T228" s="763"/>
      <c r="U228" s="763"/>
      <c r="V228" s="763"/>
      <c r="W228" s="763"/>
      <c r="X228" s="763"/>
      <c r="Y228" s="763"/>
      <c r="Z228" s="763"/>
      <c r="AA228" s="763"/>
      <c r="AB228" s="764"/>
      <c r="AC228" s="42"/>
      <c r="AD228" s="424" t="s">
        <v>734</v>
      </c>
      <c r="AE228" s="422"/>
      <c r="AF228" s="422"/>
      <c r="AG228" s="422"/>
      <c r="AH228" s="686"/>
      <c r="AI228" s="686"/>
      <c r="AJ228" s="686">
        <f>ROUND($Q$51*0.01,0)</f>
        <v>7</v>
      </c>
      <c r="AK228" s="686"/>
      <c r="AL228" s="424" t="s">
        <v>804</v>
      </c>
      <c r="AM228" s="422"/>
      <c r="AN228" s="422"/>
      <c r="AO228" s="38"/>
      <c r="AP228" s="357">
        <f t="shared" si="2"/>
        <v>-7</v>
      </c>
      <c r="AQ228" s="437"/>
    </row>
    <row r="229" spans="1:43" ht="17.25" customHeight="1" x14ac:dyDescent="0.15">
      <c r="A229" s="436">
        <v>25</v>
      </c>
      <c r="B229" s="433" t="s">
        <v>3900</v>
      </c>
      <c r="C229" s="356" t="s">
        <v>3648</v>
      </c>
      <c r="D229" s="421"/>
      <c r="E229" s="418"/>
      <c r="F229" s="419"/>
      <c r="G229" s="421"/>
      <c r="H229" s="418"/>
      <c r="I229" s="418"/>
      <c r="J229" s="418"/>
      <c r="K229" s="419"/>
      <c r="L229" s="421"/>
      <c r="M229" s="418"/>
      <c r="N229" s="418"/>
      <c r="O229" s="418"/>
      <c r="P229" s="418"/>
      <c r="Q229" s="419"/>
      <c r="R229" s="770"/>
      <c r="S229" s="765"/>
      <c r="T229" s="765"/>
      <c r="U229" s="765"/>
      <c r="V229" s="765"/>
      <c r="W229" s="765"/>
      <c r="X229" s="765"/>
      <c r="Y229" s="765"/>
      <c r="Z229" s="765"/>
      <c r="AA229" s="765"/>
      <c r="AB229" s="766"/>
      <c r="AC229" s="42"/>
      <c r="AD229" s="424" t="s">
        <v>736</v>
      </c>
      <c r="AE229" s="422"/>
      <c r="AF229" s="422"/>
      <c r="AG229" s="422"/>
      <c r="AH229" s="686"/>
      <c r="AI229" s="686"/>
      <c r="AJ229" s="686">
        <f>ROUND($Q$53*0.01,0)</f>
        <v>8</v>
      </c>
      <c r="AK229" s="686"/>
      <c r="AL229" s="424" t="s">
        <v>804</v>
      </c>
      <c r="AM229" s="422"/>
      <c r="AN229" s="422"/>
      <c r="AO229" s="38"/>
      <c r="AP229" s="357">
        <f t="shared" si="2"/>
        <v>-8</v>
      </c>
      <c r="AQ229" s="437"/>
    </row>
    <row r="230" spans="1:43" ht="17.25" customHeight="1" x14ac:dyDescent="0.15">
      <c r="A230" s="436">
        <v>25</v>
      </c>
      <c r="B230" s="433" t="s">
        <v>3901</v>
      </c>
      <c r="C230" s="356" t="s">
        <v>3649</v>
      </c>
      <c r="D230" s="421"/>
      <c r="E230" s="418"/>
      <c r="F230" s="419"/>
      <c r="G230" s="421"/>
      <c r="H230" s="418"/>
      <c r="I230" s="418"/>
      <c r="J230" s="418"/>
      <c r="K230" s="419"/>
      <c r="L230" s="421"/>
      <c r="M230" s="418"/>
      <c r="N230" s="418"/>
      <c r="O230" s="418"/>
      <c r="P230" s="418"/>
      <c r="Q230" s="419"/>
      <c r="R230" s="769" t="s">
        <v>3216</v>
      </c>
      <c r="S230" s="763"/>
      <c r="T230" s="763"/>
      <c r="U230" s="763"/>
      <c r="V230" s="763"/>
      <c r="W230" s="763"/>
      <c r="X230" s="763"/>
      <c r="Y230" s="763"/>
      <c r="Z230" s="763"/>
      <c r="AA230" s="763"/>
      <c r="AB230" s="764"/>
      <c r="AC230" s="42"/>
      <c r="AD230" s="424" t="s">
        <v>734</v>
      </c>
      <c r="AE230" s="422"/>
      <c r="AF230" s="422"/>
      <c r="AG230" s="422"/>
      <c r="AH230" s="686"/>
      <c r="AI230" s="686"/>
      <c r="AJ230" s="686">
        <f>ROUND($Q$55*0.01,0)</f>
        <v>6</v>
      </c>
      <c r="AK230" s="686"/>
      <c r="AL230" s="424" t="s">
        <v>804</v>
      </c>
      <c r="AM230" s="422"/>
      <c r="AN230" s="422"/>
      <c r="AO230" s="38"/>
      <c r="AP230" s="357">
        <f t="shared" si="2"/>
        <v>-6</v>
      </c>
      <c r="AQ230" s="437"/>
    </row>
    <row r="231" spans="1:43" ht="17.25" customHeight="1" x14ac:dyDescent="0.15">
      <c r="A231" s="436">
        <v>25</v>
      </c>
      <c r="B231" s="433" t="s">
        <v>3902</v>
      </c>
      <c r="C231" s="356" t="s">
        <v>3650</v>
      </c>
      <c r="D231" s="421"/>
      <c r="E231" s="418"/>
      <c r="F231" s="419"/>
      <c r="G231" s="421"/>
      <c r="H231" s="418"/>
      <c r="I231" s="418"/>
      <c r="J231" s="418"/>
      <c r="K231" s="419"/>
      <c r="L231" s="421"/>
      <c r="M231" s="418"/>
      <c r="N231" s="418"/>
      <c r="O231" s="418"/>
      <c r="P231" s="418"/>
      <c r="Q231" s="419"/>
      <c r="R231" s="770"/>
      <c r="S231" s="765"/>
      <c r="T231" s="765"/>
      <c r="U231" s="765"/>
      <c r="V231" s="765"/>
      <c r="W231" s="765"/>
      <c r="X231" s="765"/>
      <c r="Y231" s="765"/>
      <c r="Z231" s="765"/>
      <c r="AA231" s="765"/>
      <c r="AB231" s="766"/>
      <c r="AC231" s="42"/>
      <c r="AD231" s="424" t="s">
        <v>736</v>
      </c>
      <c r="AE231" s="422"/>
      <c r="AF231" s="422"/>
      <c r="AG231" s="422"/>
      <c r="AH231" s="686"/>
      <c r="AI231" s="686"/>
      <c r="AJ231" s="686">
        <f>ROUND($Q$57*0.01,0)</f>
        <v>8</v>
      </c>
      <c r="AK231" s="686"/>
      <c r="AL231" s="424" t="s">
        <v>804</v>
      </c>
      <c r="AM231" s="422"/>
      <c r="AN231" s="422"/>
      <c r="AO231" s="38"/>
      <c r="AP231" s="357">
        <f t="shared" si="2"/>
        <v>-8</v>
      </c>
      <c r="AQ231" s="437"/>
    </row>
    <row r="232" spans="1:43" ht="17.25" customHeight="1" x14ac:dyDescent="0.15">
      <c r="A232" s="436">
        <v>25</v>
      </c>
      <c r="B232" s="433" t="s">
        <v>3903</v>
      </c>
      <c r="C232" s="356" t="s">
        <v>3651</v>
      </c>
      <c r="D232" s="421"/>
      <c r="E232" s="418"/>
      <c r="F232" s="419"/>
      <c r="G232" s="421"/>
      <c r="H232" s="418"/>
      <c r="I232" s="418"/>
      <c r="J232" s="418"/>
      <c r="K232" s="419"/>
      <c r="L232" s="421"/>
      <c r="M232" s="418"/>
      <c r="N232" s="418"/>
      <c r="O232" s="418"/>
      <c r="P232" s="418"/>
      <c r="Q232" s="419"/>
      <c r="R232" s="769" t="s">
        <v>3217</v>
      </c>
      <c r="S232" s="763"/>
      <c r="T232" s="763"/>
      <c r="U232" s="763"/>
      <c r="V232" s="763"/>
      <c r="W232" s="763"/>
      <c r="X232" s="763"/>
      <c r="Y232" s="763"/>
      <c r="Z232" s="763"/>
      <c r="AA232" s="763"/>
      <c r="AB232" s="764"/>
      <c r="AC232" s="42"/>
      <c r="AD232" s="424" t="s">
        <v>734</v>
      </c>
      <c r="AE232" s="422"/>
      <c r="AF232" s="422"/>
      <c r="AG232" s="422"/>
      <c r="AH232" s="686"/>
      <c r="AI232" s="686"/>
      <c r="AJ232" s="686">
        <f>ROUND($Q$59*0.01,0)</f>
        <v>7</v>
      </c>
      <c r="AK232" s="686"/>
      <c r="AL232" s="424" t="s">
        <v>804</v>
      </c>
      <c r="AM232" s="422"/>
      <c r="AN232" s="422"/>
      <c r="AO232" s="38"/>
      <c r="AP232" s="357">
        <f t="shared" si="2"/>
        <v>-7</v>
      </c>
      <c r="AQ232" s="437"/>
    </row>
    <row r="233" spans="1:43" ht="17.25" customHeight="1" x14ac:dyDescent="0.15">
      <c r="A233" s="436">
        <v>25</v>
      </c>
      <c r="B233" s="433" t="s">
        <v>3904</v>
      </c>
      <c r="C233" s="356" t="s">
        <v>3652</v>
      </c>
      <c r="D233" s="421"/>
      <c r="E233" s="418"/>
      <c r="F233" s="419"/>
      <c r="G233" s="421"/>
      <c r="H233" s="418"/>
      <c r="I233" s="418"/>
      <c r="J233" s="418"/>
      <c r="K233" s="419"/>
      <c r="L233" s="421"/>
      <c r="M233" s="418"/>
      <c r="N233" s="418"/>
      <c r="O233" s="418"/>
      <c r="P233" s="418"/>
      <c r="Q233" s="419"/>
      <c r="R233" s="770"/>
      <c r="S233" s="765"/>
      <c r="T233" s="765"/>
      <c r="U233" s="765"/>
      <c r="V233" s="765"/>
      <c r="W233" s="765"/>
      <c r="X233" s="765"/>
      <c r="Y233" s="765"/>
      <c r="Z233" s="765"/>
      <c r="AA233" s="765"/>
      <c r="AB233" s="766"/>
      <c r="AC233" s="42"/>
      <c r="AD233" s="424" t="s">
        <v>736</v>
      </c>
      <c r="AE233" s="422"/>
      <c r="AF233" s="422"/>
      <c r="AG233" s="422"/>
      <c r="AH233" s="686"/>
      <c r="AI233" s="686"/>
      <c r="AJ233" s="686">
        <f>ROUND($Q$61*0.01,0)</f>
        <v>8</v>
      </c>
      <c r="AK233" s="686"/>
      <c r="AL233" s="424" t="s">
        <v>804</v>
      </c>
      <c r="AM233" s="422"/>
      <c r="AN233" s="422"/>
      <c r="AO233" s="38"/>
      <c r="AP233" s="357">
        <f t="shared" si="2"/>
        <v>-8</v>
      </c>
      <c r="AQ233" s="437"/>
    </row>
    <row r="234" spans="1:43" ht="17.25" customHeight="1" x14ac:dyDescent="0.15">
      <c r="A234" s="436">
        <v>25</v>
      </c>
      <c r="B234" s="433" t="s">
        <v>3905</v>
      </c>
      <c r="C234" s="356" t="s">
        <v>3653</v>
      </c>
      <c r="D234" s="421"/>
      <c r="E234" s="418"/>
      <c r="F234" s="419"/>
      <c r="G234" s="421"/>
      <c r="H234" s="418"/>
      <c r="I234" s="418"/>
      <c r="J234" s="418"/>
      <c r="K234" s="419"/>
      <c r="L234" s="769" t="s">
        <v>3211</v>
      </c>
      <c r="M234" s="763"/>
      <c r="N234" s="763"/>
      <c r="O234" s="763"/>
      <c r="P234" s="763"/>
      <c r="Q234" s="764"/>
      <c r="R234" s="769" t="s">
        <v>3218</v>
      </c>
      <c r="S234" s="763"/>
      <c r="T234" s="763"/>
      <c r="U234" s="763"/>
      <c r="V234" s="763"/>
      <c r="W234" s="763"/>
      <c r="X234" s="763"/>
      <c r="Y234" s="763"/>
      <c r="Z234" s="763"/>
      <c r="AA234" s="763"/>
      <c r="AB234" s="764"/>
      <c r="AC234" s="42"/>
      <c r="AD234" s="424" t="s">
        <v>734</v>
      </c>
      <c r="AE234" s="422"/>
      <c r="AF234" s="422"/>
      <c r="AG234" s="422"/>
      <c r="AH234" s="686"/>
      <c r="AI234" s="686"/>
      <c r="AJ234" s="686">
        <f>ROUND($Q$63*0.01,0)</f>
        <v>7</v>
      </c>
      <c r="AK234" s="686"/>
      <c r="AL234" s="424" t="s">
        <v>804</v>
      </c>
      <c r="AM234" s="422"/>
      <c r="AN234" s="422"/>
      <c r="AO234" s="38"/>
      <c r="AP234" s="357">
        <f t="shared" si="2"/>
        <v>-7</v>
      </c>
      <c r="AQ234" s="437"/>
    </row>
    <row r="235" spans="1:43" ht="17.25" customHeight="1" x14ac:dyDescent="0.15">
      <c r="A235" s="436">
        <v>25</v>
      </c>
      <c r="B235" s="433" t="s">
        <v>3906</v>
      </c>
      <c r="C235" s="356" t="s">
        <v>3654</v>
      </c>
      <c r="D235" s="421"/>
      <c r="E235" s="418"/>
      <c r="F235" s="419"/>
      <c r="G235" s="421"/>
      <c r="H235" s="418"/>
      <c r="I235" s="418"/>
      <c r="J235" s="418"/>
      <c r="K235" s="419"/>
      <c r="L235" s="770"/>
      <c r="M235" s="765"/>
      <c r="N235" s="765"/>
      <c r="O235" s="765"/>
      <c r="P235" s="765"/>
      <c r="Q235" s="766"/>
      <c r="R235" s="770"/>
      <c r="S235" s="765"/>
      <c r="T235" s="765"/>
      <c r="U235" s="765"/>
      <c r="V235" s="765"/>
      <c r="W235" s="765"/>
      <c r="X235" s="765"/>
      <c r="Y235" s="765"/>
      <c r="Z235" s="765"/>
      <c r="AA235" s="765"/>
      <c r="AB235" s="766"/>
      <c r="AC235" s="42"/>
      <c r="AD235" s="424" t="s">
        <v>736</v>
      </c>
      <c r="AE235" s="422"/>
      <c r="AF235" s="422"/>
      <c r="AG235" s="422"/>
      <c r="AH235" s="686"/>
      <c r="AI235" s="686"/>
      <c r="AJ235" s="686">
        <f>ROUND($Q$65*0.01,0)</f>
        <v>8</v>
      </c>
      <c r="AK235" s="686"/>
      <c r="AL235" s="424" t="s">
        <v>804</v>
      </c>
      <c r="AM235" s="422"/>
      <c r="AN235" s="422"/>
      <c r="AO235" s="38"/>
      <c r="AP235" s="357">
        <f t="shared" si="2"/>
        <v>-8</v>
      </c>
      <c r="AQ235" s="437"/>
    </row>
    <row r="236" spans="1:43" ht="17.25" customHeight="1" x14ac:dyDescent="0.15">
      <c r="A236" s="436">
        <v>25</v>
      </c>
      <c r="B236" s="433" t="s">
        <v>3907</v>
      </c>
      <c r="C236" s="356" t="s">
        <v>3655</v>
      </c>
      <c r="D236" s="421"/>
      <c r="E236" s="418"/>
      <c r="F236" s="419"/>
      <c r="G236" s="421"/>
      <c r="H236" s="418"/>
      <c r="I236" s="418"/>
      <c r="J236" s="418"/>
      <c r="K236" s="419"/>
      <c r="L236" s="770"/>
      <c r="M236" s="765"/>
      <c r="N236" s="765"/>
      <c r="O236" s="765"/>
      <c r="P236" s="765"/>
      <c r="Q236" s="766"/>
      <c r="R236" s="769" t="s">
        <v>3219</v>
      </c>
      <c r="S236" s="763"/>
      <c r="T236" s="763"/>
      <c r="U236" s="763"/>
      <c r="V236" s="763"/>
      <c r="W236" s="763"/>
      <c r="X236" s="763"/>
      <c r="Y236" s="763"/>
      <c r="Z236" s="763"/>
      <c r="AA236" s="763"/>
      <c r="AB236" s="764"/>
      <c r="AC236" s="42"/>
      <c r="AD236" s="424" t="s">
        <v>734</v>
      </c>
      <c r="AE236" s="422"/>
      <c r="AF236" s="422"/>
      <c r="AG236" s="422"/>
      <c r="AH236" s="686"/>
      <c r="AI236" s="686"/>
      <c r="AJ236" s="686">
        <f>ROUND($Q$67*0.01,0)</f>
        <v>7</v>
      </c>
      <c r="AK236" s="686"/>
      <c r="AL236" s="424" t="s">
        <v>804</v>
      </c>
      <c r="AM236" s="422"/>
      <c r="AN236" s="422"/>
      <c r="AO236" s="38"/>
      <c r="AP236" s="357">
        <f t="shared" si="2"/>
        <v>-7</v>
      </c>
      <c r="AQ236" s="437"/>
    </row>
    <row r="237" spans="1:43" ht="17.25" customHeight="1" x14ac:dyDescent="0.15">
      <c r="A237" s="436">
        <v>25</v>
      </c>
      <c r="B237" s="433" t="s">
        <v>3908</v>
      </c>
      <c r="C237" s="356" t="s">
        <v>3656</v>
      </c>
      <c r="D237" s="421"/>
      <c r="E237" s="418"/>
      <c r="F237" s="419"/>
      <c r="G237" s="421"/>
      <c r="H237" s="418"/>
      <c r="I237" s="418"/>
      <c r="J237" s="418"/>
      <c r="K237" s="419"/>
      <c r="L237" s="421"/>
      <c r="M237" s="418"/>
      <c r="N237" s="418"/>
      <c r="O237" s="418"/>
      <c r="P237" s="418"/>
      <c r="Q237" s="419"/>
      <c r="R237" s="770"/>
      <c r="S237" s="765"/>
      <c r="T237" s="765"/>
      <c r="U237" s="765"/>
      <c r="V237" s="765"/>
      <c r="W237" s="765"/>
      <c r="X237" s="765"/>
      <c r="Y237" s="765"/>
      <c r="Z237" s="765"/>
      <c r="AA237" s="765"/>
      <c r="AB237" s="766"/>
      <c r="AC237" s="42"/>
      <c r="AD237" s="424" t="s">
        <v>736</v>
      </c>
      <c r="AE237" s="422"/>
      <c r="AF237" s="422"/>
      <c r="AG237" s="422"/>
      <c r="AH237" s="686"/>
      <c r="AI237" s="686"/>
      <c r="AJ237" s="686">
        <f>ROUND($Q$69*0.01,0)</f>
        <v>8</v>
      </c>
      <c r="AK237" s="686"/>
      <c r="AL237" s="424" t="s">
        <v>804</v>
      </c>
      <c r="AM237" s="422"/>
      <c r="AN237" s="422"/>
      <c r="AO237" s="38"/>
      <c r="AP237" s="357">
        <f t="shared" si="2"/>
        <v>-8</v>
      </c>
      <c r="AQ237" s="437"/>
    </row>
    <row r="238" spans="1:43" ht="17.25" customHeight="1" x14ac:dyDescent="0.15">
      <c r="A238" s="436">
        <v>25</v>
      </c>
      <c r="B238" s="433" t="s">
        <v>3909</v>
      </c>
      <c r="C238" s="356" t="s">
        <v>3657</v>
      </c>
      <c r="D238" s="421"/>
      <c r="E238" s="418"/>
      <c r="F238" s="419"/>
      <c r="G238" s="421"/>
      <c r="H238" s="418"/>
      <c r="I238" s="418"/>
      <c r="J238" s="418"/>
      <c r="K238" s="419"/>
      <c r="L238" s="769" t="s">
        <v>3212</v>
      </c>
      <c r="M238" s="763"/>
      <c r="N238" s="763"/>
      <c r="O238" s="763"/>
      <c r="P238" s="763"/>
      <c r="Q238" s="764"/>
      <c r="R238" s="769" t="s">
        <v>3218</v>
      </c>
      <c r="S238" s="763"/>
      <c r="T238" s="763"/>
      <c r="U238" s="763"/>
      <c r="V238" s="763"/>
      <c r="W238" s="763"/>
      <c r="X238" s="763"/>
      <c r="Y238" s="763"/>
      <c r="Z238" s="763"/>
      <c r="AA238" s="763"/>
      <c r="AB238" s="764"/>
      <c r="AC238" s="42"/>
      <c r="AD238" s="424" t="s">
        <v>734</v>
      </c>
      <c r="AE238" s="422"/>
      <c r="AF238" s="422"/>
      <c r="AG238" s="422"/>
      <c r="AH238" s="686"/>
      <c r="AI238" s="686"/>
      <c r="AJ238" s="686">
        <f>ROUND($Q$71*0.01,0)</f>
        <v>7</v>
      </c>
      <c r="AK238" s="686"/>
      <c r="AL238" s="424" t="s">
        <v>804</v>
      </c>
      <c r="AM238" s="422"/>
      <c r="AN238" s="422"/>
      <c r="AO238" s="38"/>
      <c r="AP238" s="357">
        <f t="shared" si="2"/>
        <v>-7</v>
      </c>
      <c r="AQ238" s="437"/>
    </row>
    <row r="239" spans="1:43" ht="17.25" customHeight="1" x14ac:dyDescent="0.15">
      <c r="A239" s="436">
        <v>25</v>
      </c>
      <c r="B239" s="433" t="s">
        <v>3910</v>
      </c>
      <c r="C239" s="356" t="s">
        <v>3658</v>
      </c>
      <c r="D239" s="421"/>
      <c r="E239" s="418"/>
      <c r="F239" s="419"/>
      <c r="G239" s="421"/>
      <c r="H239" s="418"/>
      <c r="I239" s="418"/>
      <c r="J239" s="418"/>
      <c r="K239" s="419"/>
      <c r="L239" s="770"/>
      <c r="M239" s="765"/>
      <c r="N239" s="765"/>
      <c r="O239" s="765"/>
      <c r="P239" s="765"/>
      <c r="Q239" s="766"/>
      <c r="R239" s="770"/>
      <c r="S239" s="765"/>
      <c r="T239" s="765"/>
      <c r="U239" s="765"/>
      <c r="V239" s="765"/>
      <c r="W239" s="765"/>
      <c r="X239" s="765"/>
      <c r="Y239" s="765"/>
      <c r="Z239" s="765"/>
      <c r="AA239" s="765"/>
      <c r="AB239" s="766"/>
      <c r="AC239" s="42"/>
      <c r="AD239" s="424" t="s">
        <v>736</v>
      </c>
      <c r="AE239" s="422"/>
      <c r="AF239" s="422"/>
      <c r="AG239" s="422"/>
      <c r="AH239" s="686"/>
      <c r="AI239" s="686"/>
      <c r="AJ239" s="686">
        <f>ROUND($Q$73*0.01,0)</f>
        <v>8</v>
      </c>
      <c r="AK239" s="686"/>
      <c r="AL239" s="424" t="s">
        <v>804</v>
      </c>
      <c r="AM239" s="422"/>
      <c r="AN239" s="422"/>
      <c r="AO239" s="38"/>
      <c r="AP239" s="357">
        <f t="shared" si="2"/>
        <v>-8</v>
      </c>
      <c r="AQ239" s="437"/>
    </row>
    <row r="240" spans="1:43" ht="17.25" customHeight="1" x14ac:dyDescent="0.15">
      <c r="A240" s="436">
        <v>25</v>
      </c>
      <c r="B240" s="433" t="s">
        <v>3911</v>
      </c>
      <c r="C240" s="356" t="s">
        <v>3659</v>
      </c>
      <c r="D240" s="421"/>
      <c r="E240" s="418"/>
      <c r="F240" s="419"/>
      <c r="G240" s="421"/>
      <c r="H240" s="418"/>
      <c r="I240" s="418"/>
      <c r="J240" s="418"/>
      <c r="K240" s="419"/>
      <c r="L240" s="770"/>
      <c r="M240" s="765"/>
      <c r="N240" s="765"/>
      <c r="O240" s="765"/>
      <c r="P240" s="765"/>
      <c r="Q240" s="766"/>
      <c r="R240" s="769" t="s">
        <v>3219</v>
      </c>
      <c r="S240" s="763"/>
      <c r="T240" s="763"/>
      <c r="U240" s="763"/>
      <c r="V240" s="763"/>
      <c r="W240" s="763"/>
      <c r="X240" s="763"/>
      <c r="Y240" s="763"/>
      <c r="Z240" s="763"/>
      <c r="AA240" s="763"/>
      <c r="AB240" s="764"/>
      <c r="AC240" s="42"/>
      <c r="AD240" s="424" t="s">
        <v>734</v>
      </c>
      <c r="AE240" s="422"/>
      <c r="AF240" s="422"/>
      <c r="AG240" s="422"/>
      <c r="AH240" s="686"/>
      <c r="AI240" s="686"/>
      <c r="AJ240" s="686">
        <f>ROUND($Q$75*0.01,0)</f>
        <v>7</v>
      </c>
      <c r="AK240" s="686"/>
      <c r="AL240" s="424" t="s">
        <v>804</v>
      </c>
      <c r="AM240" s="422"/>
      <c r="AN240" s="422"/>
      <c r="AO240" s="38"/>
      <c r="AP240" s="357">
        <f t="shared" si="2"/>
        <v>-7</v>
      </c>
      <c r="AQ240" s="437"/>
    </row>
    <row r="241" spans="1:43" ht="17.25" customHeight="1" x14ac:dyDescent="0.15">
      <c r="A241" s="436">
        <v>25</v>
      </c>
      <c r="B241" s="433" t="s">
        <v>3912</v>
      </c>
      <c r="C241" s="356" t="s">
        <v>3660</v>
      </c>
      <c r="D241" s="421"/>
      <c r="E241" s="418"/>
      <c r="F241" s="419"/>
      <c r="G241" s="421"/>
      <c r="H241" s="418"/>
      <c r="I241" s="418"/>
      <c r="J241" s="418"/>
      <c r="K241" s="419"/>
      <c r="L241" s="421"/>
      <c r="M241" s="418"/>
      <c r="N241" s="418"/>
      <c r="O241" s="418"/>
      <c r="P241" s="418"/>
      <c r="Q241" s="419"/>
      <c r="R241" s="770"/>
      <c r="S241" s="765"/>
      <c r="T241" s="765"/>
      <c r="U241" s="765"/>
      <c r="V241" s="765"/>
      <c r="W241" s="765"/>
      <c r="X241" s="765"/>
      <c r="Y241" s="765"/>
      <c r="Z241" s="765"/>
      <c r="AA241" s="765"/>
      <c r="AB241" s="766"/>
      <c r="AC241" s="42"/>
      <c r="AD241" s="424" t="s">
        <v>736</v>
      </c>
      <c r="AE241" s="422"/>
      <c r="AF241" s="422"/>
      <c r="AG241" s="422"/>
      <c r="AH241" s="686"/>
      <c r="AI241" s="686"/>
      <c r="AJ241" s="686">
        <f>ROUND($Q$77*0.01,0)</f>
        <v>8</v>
      </c>
      <c r="AK241" s="686"/>
      <c r="AL241" s="424" t="s">
        <v>804</v>
      </c>
      <c r="AM241" s="422"/>
      <c r="AN241" s="422"/>
      <c r="AO241" s="38"/>
      <c r="AP241" s="357">
        <f t="shared" si="2"/>
        <v>-8</v>
      </c>
      <c r="AQ241" s="437"/>
    </row>
    <row r="242" spans="1:43" ht="17.25" customHeight="1" x14ac:dyDescent="0.15">
      <c r="A242" s="436">
        <v>25</v>
      </c>
      <c r="B242" s="433" t="s">
        <v>3913</v>
      </c>
      <c r="C242" s="356" t="s">
        <v>3661</v>
      </c>
      <c r="D242" s="421"/>
      <c r="E242" s="418"/>
      <c r="F242" s="419"/>
      <c r="G242" s="421"/>
      <c r="H242" s="418"/>
      <c r="I242" s="418"/>
      <c r="J242" s="418"/>
      <c r="K242" s="419"/>
      <c r="L242" s="769" t="s">
        <v>3213</v>
      </c>
      <c r="M242" s="763"/>
      <c r="N242" s="763"/>
      <c r="O242" s="763"/>
      <c r="P242" s="763"/>
      <c r="Q242" s="764"/>
      <c r="R242" s="769" t="s">
        <v>3220</v>
      </c>
      <c r="S242" s="763"/>
      <c r="T242" s="763"/>
      <c r="U242" s="763"/>
      <c r="V242" s="763"/>
      <c r="W242" s="763"/>
      <c r="X242" s="763"/>
      <c r="Y242" s="763"/>
      <c r="Z242" s="763"/>
      <c r="AA242" s="763"/>
      <c r="AB242" s="764"/>
      <c r="AC242" s="42"/>
      <c r="AD242" s="424" t="s">
        <v>734</v>
      </c>
      <c r="AE242" s="422"/>
      <c r="AF242" s="422"/>
      <c r="AG242" s="422"/>
      <c r="AH242" s="686"/>
      <c r="AI242" s="686"/>
      <c r="AJ242" s="686">
        <f>ROUND($Q$79*0.01,0)</f>
        <v>6</v>
      </c>
      <c r="AK242" s="686"/>
      <c r="AL242" s="424" t="s">
        <v>804</v>
      </c>
      <c r="AM242" s="422"/>
      <c r="AN242" s="422"/>
      <c r="AO242" s="38"/>
      <c r="AP242" s="357">
        <f t="shared" si="2"/>
        <v>-6</v>
      </c>
      <c r="AQ242" s="437"/>
    </row>
    <row r="243" spans="1:43" ht="17.25" customHeight="1" x14ac:dyDescent="0.15">
      <c r="A243" s="436">
        <v>25</v>
      </c>
      <c r="B243" s="433" t="s">
        <v>3914</v>
      </c>
      <c r="C243" s="356" t="s">
        <v>3662</v>
      </c>
      <c r="D243" s="421"/>
      <c r="E243" s="418"/>
      <c r="F243" s="419"/>
      <c r="G243" s="421"/>
      <c r="H243" s="418"/>
      <c r="I243" s="418"/>
      <c r="J243" s="418"/>
      <c r="K243" s="419"/>
      <c r="L243" s="770"/>
      <c r="M243" s="765"/>
      <c r="N243" s="765"/>
      <c r="O243" s="765"/>
      <c r="P243" s="765"/>
      <c r="Q243" s="766"/>
      <c r="R243" s="770"/>
      <c r="S243" s="765"/>
      <c r="T243" s="765"/>
      <c r="U243" s="765"/>
      <c r="V243" s="765"/>
      <c r="W243" s="765"/>
      <c r="X243" s="765"/>
      <c r="Y243" s="765"/>
      <c r="Z243" s="765"/>
      <c r="AA243" s="765"/>
      <c r="AB243" s="766"/>
      <c r="AC243" s="42"/>
      <c r="AD243" s="424" t="s">
        <v>736</v>
      </c>
      <c r="AE243" s="422"/>
      <c r="AF243" s="422"/>
      <c r="AG243" s="422"/>
      <c r="AH243" s="686"/>
      <c r="AI243" s="686"/>
      <c r="AJ243" s="686">
        <f>ROUND($Q$81*0.01,0)</f>
        <v>8</v>
      </c>
      <c r="AK243" s="686"/>
      <c r="AL243" s="424" t="s">
        <v>804</v>
      </c>
      <c r="AM243" s="422"/>
      <c r="AN243" s="422"/>
      <c r="AO243" s="38"/>
      <c r="AP243" s="357">
        <f t="shared" si="2"/>
        <v>-8</v>
      </c>
      <c r="AQ243" s="437"/>
    </row>
    <row r="244" spans="1:43" ht="17.25" customHeight="1" x14ac:dyDescent="0.15">
      <c r="A244" s="436">
        <v>25</v>
      </c>
      <c r="B244" s="433" t="s">
        <v>3915</v>
      </c>
      <c r="C244" s="356" t="s">
        <v>3663</v>
      </c>
      <c r="D244" s="421"/>
      <c r="E244" s="418"/>
      <c r="F244" s="419"/>
      <c r="G244" s="421"/>
      <c r="H244" s="418"/>
      <c r="I244" s="418"/>
      <c r="J244" s="418"/>
      <c r="K244" s="419"/>
      <c r="L244" s="770"/>
      <c r="M244" s="765"/>
      <c r="N244" s="765"/>
      <c r="O244" s="765"/>
      <c r="P244" s="765"/>
      <c r="Q244" s="766"/>
      <c r="R244" s="769" t="s">
        <v>3221</v>
      </c>
      <c r="S244" s="763"/>
      <c r="T244" s="763"/>
      <c r="U244" s="763"/>
      <c r="V244" s="763"/>
      <c r="W244" s="763"/>
      <c r="X244" s="763"/>
      <c r="Y244" s="763"/>
      <c r="Z244" s="763"/>
      <c r="AA244" s="763"/>
      <c r="AB244" s="764"/>
      <c r="AC244" s="42"/>
      <c r="AD244" s="424" t="s">
        <v>734</v>
      </c>
      <c r="AE244" s="422"/>
      <c r="AF244" s="422"/>
      <c r="AG244" s="422"/>
      <c r="AH244" s="686"/>
      <c r="AI244" s="686"/>
      <c r="AJ244" s="686">
        <f>ROUND($Q$83*0.01,0)</f>
        <v>6</v>
      </c>
      <c r="AK244" s="686"/>
      <c r="AL244" s="424" t="s">
        <v>804</v>
      </c>
      <c r="AM244" s="422"/>
      <c r="AN244" s="422"/>
      <c r="AO244" s="38"/>
      <c r="AP244" s="357">
        <f t="shared" si="2"/>
        <v>-6</v>
      </c>
      <c r="AQ244" s="437"/>
    </row>
    <row r="245" spans="1:43" ht="17.25" customHeight="1" x14ac:dyDescent="0.15">
      <c r="A245" s="436">
        <v>25</v>
      </c>
      <c r="B245" s="433" t="s">
        <v>3916</v>
      </c>
      <c r="C245" s="356" t="s">
        <v>3664</v>
      </c>
      <c r="D245" s="39"/>
      <c r="E245" s="417"/>
      <c r="F245" s="420"/>
      <c r="G245" s="39"/>
      <c r="H245" s="417"/>
      <c r="I245" s="417"/>
      <c r="J245" s="417"/>
      <c r="K245" s="420"/>
      <c r="L245" s="39"/>
      <c r="M245" s="417"/>
      <c r="N245" s="417"/>
      <c r="O245" s="417"/>
      <c r="P245" s="417"/>
      <c r="Q245" s="420"/>
      <c r="R245" s="789"/>
      <c r="S245" s="767"/>
      <c r="T245" s="767"/>
      <c r="U245" s="767"/>
      <c r="V245" s="767"/>
      <c r="W245" s="767"/>
      <c r="X245" s="767"/>
      <c r="Y245" s="767"/>
      <c r="Z245" s="767"/>
      <c r="AA245" s="767"/>
      <c r="AB245" s="768"/>
      <c r="AC245" s="42"/>
      <c r="AD245" s="424" t="s">
        <v>736</v>
      </c>
      <c r="AE245" s="422"/>
      <c r="AF245" s="422"/>
      <c r="AG245" s="422"/>
      <c r="AH245" s="686"/>
      <c r="AI245" s="686"/>
      <c r="AJ245" s="686">
        <f>ROUND($Q$85*0.01,0)</f>
        <v>8</v>
      </c>
      <c r="AK245" s="686"/>
      <c r="AL245" s="424" t="s">
        <v>804</v>
      </c>
      <c r="AM245" s="422"/>
      <c r="AN245" s="422"/>
      <c r="AO245" s="38"/>
      <c r="AP245" s="357">
        <f t="shared" si="2"/>
        <v>-8</v>
      </c>
      <c r="AQ245" s="10"/>
    </row>
    <row r="246" spans="1:43" ht="17.25" customHeight="1" x14ac:dyDescent="0.15">
      <c r="A246" s="436">
        <v>25</v>
      </c>
      <c r="B246" s="433">
        <v>6160</v>
      </c>
      <c r="C246" s="35" t="s">
        <v>5953</v>
      </c>
      <c r="D246" s="423"/>
      <c r="E246" s="422"/>
      <c r="F246" s="439" t="s">
        <v>5954</v>
      </c>
      <c r="G246" s="445"/>
      <c r="H246" s="619"/>
      <c r="I246" s="619"/>
      <c r="J246" s="619"/>
      <c r="K246" s="619"/>
      <c r="L246" s="619"/>
      <c r="M246" s="619"/>
      <c r="N246" s="619"/>
      <c r="O246" s="445"/>
      <c r="P246" s="652"/>
      <c r="Q246" s="652"/>
      <c r="R246" s="445"/>
      <c r="S246" s="445"/>
      <c r="T246" s="621"/>
      <c r="U246" s="621"/>
      <c r="V246" s="621"/>
      <c r="W246" s="621"/>
      <c r="X246" s="621"/>
      <c r="Y246" s="422"/>
      <c r="Z246" s="445"/>
      <c r="AA246" s="445"/>
      <c r="AB246" s="445"/>
      <c r="AC246" s="445"/>
      <c r="AD246" s="445"/>
      <c r="AE246" s="422"/>
      <c r="AF246" s="422"/>
      <c r="AG246" s="422"/>
      <c r="AH246" s="422"/>
      <c r="AI246" s="422"/>
      <c r="AJ246" s="686">
        <v>26</v>
      </c>
      <c r="AK246" s="686"/>
      <c r="AL246" s="422" t="s">
        <v>282</v>
      </c>
      <c r="AM246" s="422"/>
      <c r="AN246" s="422"/>
      <c r="AO246" s="422"/>
      <c r="AP246" s="401">
        <f>-AJ246</f>
        <v>-26</v>
      </c>
      <c r="AQ246" s="7" t="s">
        <v>717</v>
      </c>
    </row>
    <row r="247" spans="1:43" ht="17.25" customHeight="1" x14ac:dyDescent="0.15">
      <c r="A247" s="436">
        <v>25</v>
      </c>
      <c r="B247" s="433">
        <v>6117</v>
      </c>
      <c r="C247" s="35" t="s">
        <v>655</v>
      </c>
      <c r="D247" s="423"/>
      <c r="E247" s="422"/>
      <c r="F247" s="439" t="s">
        <v>653</v>
      </c>
      <c r="G247" s="445"/>
      <c r="H247" s="619"/>
      <c r="I247" s="619"/>
      <c r="J247" s="619"/>
      <c r="K247" s="619"/>
      <c r="L247" s="619"/>
      <c r="M247" s="619"/>
      <c r="N247" s="619"/>
      <c r="O247" s="445"/>
      <c r="P247" s="652"/>
      <c r="Q247" s="652"/>
      <c r="R247" s="445"/>
      <c r="S247" s="445"/>
      <c r="T247" s="621"/>
      <c r="U247" s="621"/>
      <c r="V247" s="621"/>
      <c r="W247" s="621"/>
      <c r="X247" s="621"/>
      <c r="Y247" s="422"/>
      <c r="Z247" s="445"/>
      <c r="AA247" s="445"/>
      <c r="AB247" s="445"/>
      <c r="AC247" s="445"/>
      <c r="AD247" s="445"/>
      <c r="AE247" s="422"/>
      <c r="AF247" s="422"/>
      <c r="AG247" s="422"/>
      <c r="AH247" s="422"/>
      <c r="AI247" s="422"/>
      <c r="AJ247" s="686">
        <v>24</v>
      </c>
      <c r="AK247" s="686"/>
      <c r="AL247" s="422" t="s">
        <v>274</v>
      </c>
      <c r="AM247" s="422"/>
      <c r="AN247" s="422"/>
      <c r="AO247" s="422"/>
      <c r="AP247" s="401">
        <f>AJ247</f>
        <v>24</v>
      </c>
      <c r="AQ247" s="6"/>
    </row>
    <row r="248" spans="1:43" ht="17.25" customHeight="1" x14ac:dyDescent="0.15">
      <c r="A248" s="436">
        <v>25</v>
      </c>
      <c r="B248" s="436">
        <v>6111</v>
      </c>
      <c r="C248" s="35" t="s">
        <v>656</v>
      </c>
      <c r="D248" s="423"/>
      <c r="E248" s="422"/>
      <c r="F248" s="445" t="s">
        <v>654</v>
      </c>
      <c r="G248" s="445"/>
      <c r="H248" s="569"/>
      <c r="I248" s="569"/>
      <c r="J248" s="569"/>
      <c r="K248" s="569"/>
      <c r="L248" s="569"/>
      <c r="M248" s="569"/>
      <c r="N248" s="569"/>
      <c r="O248" s="426"/>
      <c r="P248" s="146"/>
      <c r="Q248" s="146"/>
      <c r="R248" s="426"/>
      <c r="S248" s="426"/>
      <c r="T248" s="607"/>
      <c r="U248" s="607"/>
      <c r="V248" s="607"/>
      <c r="W248" s="607"/>
      <c r="X248" s="607"/>
      <c r="Y248" s="422"/>
      <c r="Z248" s="426"/>
      <c r="AA248" s="426"/>
      <c r="AB248" s="426"/>
      <c r="AC248" s="426"/>
      <c r="AD248" s="426"/>
      <c r="AE248" s="417"/>
      <c r="AF248" s="417"/>
      <c r="AG248" s="417"/>
      <c r="AH248" s="422"/>
      <c r="AI248" s="422"/>
      <c r="AJ248" s="686">
        <v>240</v>
      </c>
      <c r="AK248" s="686"/>
      <c r="AL248" s="422" t="s">
        <v>274</v>
      </c>
      <c r="AM248" s="422"/>
      <c r="AN248" s="422"/>
      <c r="AO248" s="422"/>
      <c r="AP248" s="401">
        <f>AJ248</f>
        <v>240</v>
      </c>
      <c r="AQ248" s="6"/>
    </row>
    <row r="249" spans="1:43" ht="17.25" customHeight="1" x14ac:dyDescent="0.15">
      <c r="A249" s="436">
        <v>25</v>
      </c>
      <c r="B249" s="433">
        <v>6121</v>
      </c>
      <c r="C249" s="35" t="s">
        <v>657</v>
      </c>
      <c r="D249" s="423"/>
      <c r="E249" s="422"/>
      <c r="F249" s="445" t="s">
        <v>648</v>
      </c>
      <c r="G249" s="445"/>
      <c r="H249" s="569"/>
      <c r="I249" s="569"/>
      <c r="J249" s="569"/>
      <c r="K249" s="569"/>
      <c r="L249" s="569"/>
      <c r="M249" s="569"/>
      <c r="N249" s="569"/>
      <c r="O249" s="426"/>
      <c r="P249" s="146"/>
      <c r="Q249" s="146"/>
      <c r="R249" s="426"/>
      <c r="S249" s="426"/>
      <c r="T249" s="607"/>
      <c r="U249" s="607"/>
      <c r="V249" s="607"/>
      <c r="W249" s="607"/>
      <c r="X249" s="607"/>
      <c r="Y249" s="422"/>
      <c r="Z249" s="426"/>
      <c r="AA249" s="426"/>
      <c r="AB249" s="426"/>
      <c r="AC249" s="426"/>
      <c r="AD249" s="426"/>
      <c r="AE249" s="417"/>
      <c r="AF249" s="417"/>
      <c r="AG249" s="417"/>
      <c r="AH249" s="422"/>
      <c r="AI249" s="422"/>
      <c r="AJ249" s="686">
        <v>200</v>
      </c>
      <c r="AK249" s="686"/>
      <c r="AL249" s="422" t="s">
        <v>274</v>
      </c>
      <c r="AM249" s="422"/>
      <c r="AN249" s="422"/>
      <c r="AO249" s="422"/>
      <c r="AP249" s="401">
        <f t="shared" ref="AP249:AP261" si="3">AJ249</f>
        <v>200</v>
      </c>
      <c r="AQ249" s="6"/>
    </row>
    <row r="250" spans="1:43" ht="17.25" customHeight="1" x14ac:dyDescent="0.15">
      <c r="A250" s="436">
        <v>25</v>
      </c>
      <c r="B250" s="436">
        <v>6109</v>
      </c>
      <c r="C250" s="316" t="s">
        <v>126</v>
      </c>
      <c r="D250" s="427"/>
      <c r="E250" s="416"/>
      <c r="F250" s="776" t="s">
        <v>649</v>
      </c>
      <c r="G250" s="776"/>
      <c r="H250" s="776"/>
      <c r="I250" s="776"/>
      <c r="J250" s="776"/>
      <c r="K250" s="776"/>
      <c r="L250" s="776"/>
      <c r="M250" s="776"/>
      <c r="N250" s="776"/>
      <c r="O250" s="776"/>
      <c r="P250" s="776"/>
      <c r="Q250" s="776"/>
      <c r="R250" s="776"/>
      <c r="S250" s="776"/>
      <c r="T250" s="633"/>
      <c r="U250" s="416"/>
      <c r="V250" s="637"/>
      <c r="W250" s="637"/>
      <c r="X250" s="637"/>
      <c r="Y250" s="416"/>
      <c r="Z250" s="245"/>
      <c r="AA250" s="245"/>
      <c r="AB250" s="245"/>
      <c r="AC250" s="245"/>
      <c r="AD250" s="245"/>
      <c r="AE250" s="418"/>
      <c r="AF250" s="418"/>
      <c r="AG250" s="418"/>
      <c r="AH250" s="416"/>
      <c r="AI250" s="416"/>
      <c r="AJ250" s="774">
        <v>120</v>
      </c>
      <c r="AK250" s="774"/>
      <c r="AL250" s="416" t="s">
        <v>274</v>
      </c>
      <c r="AM250" s="416"/>
      <c r="AN250" s="416"/>
      <c r="AO250" s="416"/>
      <c r="AP250" s="401">
        <f t="shared" si="3"/>
        <v>120</v>
      </c>
      <c r="AQ250" s="6"/>
    </row>
    <row r="251" spans="1:43" ht="17.25" customHeight="1" x14ac:dyDescent="0.15">
      <c r="A251" s="436">
        <v>25</v>
      </c>
      <c r="B251" s="436">
        <v>6280</v>
      </c>
      <c r="C251" s="120" t="s">
        <v>3493</v>
      </c>
      <c r="D251" s="101"/>
      <c r="E251" s="445" t="s">
        <v>3495</v>
      </c>
      <c r="F251" s="445"/>
      <c r="G251" s="445"/>
      <c r="H251" s="445"/>
      <c r="I251" s="445"/>
      <c r="J251" s="445"/>
      <c r="K251" s="445"/>
      <c r="L251" s="445"/>
      <c r="M251" s="445"/>
      <c r="N251" s="445"/>
      <c r="O251" s="445"/>
      <c r="P251" s="445"/>
      <c r="Q251" s="445"/>
      <c r="R251" s="445"/>
      <c r="S251" s="445"/>
      <c r="T251" s="445"/>
      <c r="U251" s="445"/>
      <c r="V251" s="445"/>
      <c r="W251" s="445"/>
      <c r="X251" s="445"/>
      <c r="Y251" s="445"/>
      <c r="Z251" s="445"/>
      <c r="AA251" s="445"/>
      <c r="AB251" s="445"/>
      <c r="AC251" s="445"/>
      <c r="AD251" s="445"/>
      <c r="AE251" s="564"/>
      <c r="AF251" s="564"/>
      <c r="AG251" s="564"/>
      <c r="AH251" s="519"/>
      <c r="AI251" s="519"/>
      <c r="AJ251" s="685">
        <v>51</v>
      </c>
      <c r="AK251" s="685"/>
      <c r="AL251" s="422" t="s">
        <v>210</v>
      </c>
      <c r="AM251" s="422"/>
      <c r="AN251" s="422"/>
      <c r="AO251" s="55"/>
      <c r="AP251" s="355">
        <f t="shared" si="3"/>
        <v>51</v>
      </c>
      <c r="AQ251" s="402"/>
    </row>
    <row r="252" spans="1:43" ht="17.25" customHeight="1" x14ac:dyDescent="0.15">
      <c r="A252" s="436">
        <v>25</v>
      </c>
      <c r="B252" s="436">
        <v>6281</v>
      </c>
      <c r="C252" s="120" t="s">
        <v>3494</v>
      </c>
      <c r="D252" s="132"/>
      <c r="E252" s="426" t="s">
        <v>3496</v>
      </c>
      <c r="F252" s="426"/>
      <c r="G252" s="426"/>
      <c r="H252" s="426"/>
      <c r="I252" s="426"/>
      <c r="J252" s="426"/>
      <c r="K252" s="426"/>
      <c r="L252" s="426"/>
      <c r="M252" s="426"/>
      <c r="N252" s="426"/>
      <c r="O252" s="426"/>
      <c r="P252" s="426"/>
      <c r="Q252" s="426"/>
      <c r="R252" s="445"/>
      <c r="S252" s="445"/>
      <c r="T252" s="445"/>
      <c r="U252" s="445"/>
      <c r="V252" s="445"/>
      <c r="W252" s="445"/>
      <c r="X252" s="445"/>
      <c r="Y252" s="445"/>
      <c r="Z252" s="445"/>
      <c r="AA252" s="445"/>
      <c r="AB252" s="445"/>
      <c r="AC252" s="445"/>
      <c r="AD252" s="445"/>
      <c r="AE252" s="564"/>
      <c r="AF252" s="564"/>
      <c r="AG252" s="564"/>
      <c r="AH252" s="519"/>
      <c r="AI252" s="519"/>
      <c r="AJ252" s="685">
        <v>51</v>
      </c>
      <c r="AK252" s="685"/>
      <c r="AL252" s="422" t="s">
        <v>210</v>
      </c>
      <c r="AM252" s="422"/>
      <c r="AN252" s="422"/>
      <c r="AO252" s="55"/>
      <c r="AP252" s="355">
        <f>AJ252</f>
        <v>51</v>
      </c>
      <c r="AQ252" s="402"/>
    </row>
    <row r="253" spans="1:43" ht="17.25" customHeight="1" x14ac:dyDescent="0.15">
      <c r="A253" s="436">
        <v>25</v>
      </c>
      <c r="B253" s="433">
        <v>1920</v>
      </c>
      <c r="C253" s="118" t="s">
        <v>722</v>
      </c>
      <c r="D253" s="423"/>
      <c r="E253" s="422"/>
      <c r="F253" s="422" t="s">
        <v>273</v>
      </c>
      <c r="G253" s="422"/>
      <c r="H253" s="422"/>
      <c r="I253" s="422"/>
      <c r="J253" s="422"/>
      <c r="K253" s="422"/>
      <c r="L253" s="422"/>
      <c r="M253" s="422"/>
      <c r="N253" s="422"/>
      <c r="O253" s="422"/>
      <c r="P253" s="422"/>
      <c r="Q253" s="422"/>
      <c r="R253" s="422"/>
      <c r="S253" s="422"/>
      <c r="T253" s="422"/>
      <c r="U253" s="422"/>
      <c r="V253" s="422"/>
      <c r="W253" s="422"/>
      <c r="X253" s="422"/>
      <c r="Y253" s="422"/>
      <c r="Z253" s="422"/>
      <c r="AA253" s="422"/>
      <c r="AB253" s="422"/>
      <c r="AC253" s="443"/>
      <c r="AD253" s="621"/>
      <c r="AE253" s="621"/>
      <c r="AF253" s="422"/>
      <c r="AG253" s="422"/>
      <c r="AH253" s="422"/>
      <c r="AI253" s="422"/>
      <c r="AJ253" s="686">
        <v>184</v>
      </c>
      <c r="AK253" s="686"/>
      <c r="AL253" s="422" t="s">
        <v>274</v>
      </c>
      <c r="AM253" s="422"/>
      <c r="AN253" s="422"/>
      <c r="AO253" s="422"/>
      <c r="AP253" s="401">
        <f t="shared" si="3"/>
        <v>184</v>
      </c>
      <c r="AQ253" s="21" t="s">
        <v>143</v>
      </c>
    </row>
    <row r="254" spans="1:43" ht="17.25" customHeight="1" x14ac:dyDescent="0.15">
      <c r="A254" s="436">
        <v>25</v>
      </c>
      <c r="B254" s="436">
        <v>6601</v>
      </c>
      <c r="C254" s="35" t="s">
        <v>1785</v>
      </c>
      <c r="D254" s="427"/>
      <c r="E254" s="416"/>
      <c r="F254" s="416" t="s">
        <v>1399</v>
      </c>
      <c r="G254" s="416"/>
      <c r="H254" s="416"/>
      <c r="I254" s="416"/>
      <c r="J254" s="416"/>
      <c r="K254" s="416"/>
      <c r="L254" s="416"/>
      <c r="M254" s="416"/>
      <c r="N254" s="416"/>
      <c r="O254" s="36"/>
      <c r="P254" s="416" t="s">
        <v>1786</v>
      </c>
      <c r="Q254" s="621"/>
      <c r="R254" s="416"/>
      <c r="S254" s="422"/>
      <c r="T254" s="422"/>
      <c r="U254" s="422"/>
      <c r="V254" s="422"/>
      <c r="W254" s="422"/>
      <c r="X254" s="422"/>
      <c r="Y254" s="422"/>
      <c r="Z254" s="422"/>
      <c r="AA254" s="422"/>
      <c r="AB254" s="422"/>
      <c r="AC254" s="443"/>
      <c r="AD254" s="621"/>
      <c r="AE254" s="621"/>
      <c r="AF254" s="422"/>
      <c r="AG254" s="422"/>
      <c r="AH254" s="422"/>
      <c r="AI254" s="422"/>
      <c r="AJ254" s="686">
        <v>27</v>
      </c>
      <c r="AK254" s="686"/>
      <c r="AL254" s="422" t="s">
        <v>274</v>
      </c>
      <c r="AM254" s="422"/>
      <c r="AN254" s="422"/>
      <c r="AO254" s="422"/>
      <c r="AP254" s="401">
        <f t="shared" si="3"/>
        <v>27</v>
      </c>
      <c r="AQ254" s="7" t="s">
        <v>1305</v>
      </c>
    </row>
    <row r="255" spans="1:43" ht="17.25" customHeight="1" x14ac:dyDescent="0.15">
      <c r="A255" s="436">
        <v>25</v>
      </c>
      <c r="B255" s="436">
        <v>6602</v>
      </c>
      <c r="C255" s="35" t="s">
        <v>1398</v>
      </c>
      <c r="D255" s="39"/>
      <c r="E255" s="417"/>
      <c r="F255" s="417"/>
      <c r="G255" s="417"/>
      <c r="H255" s="417"/>
      <c r="I255" s="417"/>
      <c r="J255" s="417"/>
      <c r="K255" s="417"/>
      <c r="L255" s="417"/>
      <c r="M255" s="417"/>
      <c r="N255" s="417"/>
      <c r="O255" s="420"/>
      <c r="P255" s="416" t="s">
        <v>1462</v>
      </c>
      <c r="Q255" s="621"/>
      <c r="R255" s="416"/>
      <c r="S255" s="422"/>
      <c r="T255" s="422"/>
      <c r="U255" s="422"/>
      <c r="V255" s="422"/>
      <c r="W255" s="422"/>
      <c r="X255" s="422"/>
      <c r="Y255" s="422"/>
      <c r="Z255" s="422"/>
      <c r="AA255" s="422"/>
      <c r="AB255" s="422"/>
      <c r="AC255" s="443"/>
      <c r="AD255" s="621"/>
      <c r="AE255" s="621"/>
      <c r="AF255" s="422"/>
      <c r="AG255" s="422"/>
      <c r="AH255" s="422"/>
      <c r="AI255" s="422"/>
      <c r="AJ255" s="686">
        <v>57</v>
      </c>
      <c r="AK255" s="686"/>
      <c r="AL255" s="422" t="s">
        <v>274</v>
      </c>
      <c r="AM255" s="422"/>
      <c r="AN255" s="422"/>
      <c r="AO255" s="422"/>
      <c r="AP255" s="401">
        <f t="shared" si="3"/>
        <v>57</v>
      </c>
      <c r="AQ255" s="402"/>
    </row>
    <row r="256" spans="1:43" ht="17.25" customHeight="1" x14ac:dyDescent="0.15">
      <c r="A256" s="436">
        <v>25</v>
      </c>
      <c r="B256" s="436">
        <v>6001</v>
      </c>
      <c r="C256" s="35" t="s">
        <v>2139</v>
      </c>
      <c r="D256" s="421" t="s">
        <v>5948</v>
      </c>
      <c r="E256" s="418"/>
      <c r="F256" s="418"/>
      <c r="G256" s="418"/>
      <c r="H256" s="418"/>
      <c r="I256" s="418"/>
      <c r="J256" s="418"/>
      <c r="K256" s="418"/>
      <c r="L256" s="418"/>
      <c r="M256" s="418"/>
      <c r="N256" s="422"/>
      <c r="O256" s="422"/>
      <c r="P256" s="422"/>
      <c r="Q256" s="621"/>
      <c r="R256" s="422"/>
      <c r="S256" s="417"/>
      <c r="T256" s="417"/>
      <c r="U256" s="417"/>
      <c r="V256" s="417"/>
      <c r="W256" s="417"/>
      <c r="X256" s="417"/>
      <c r="Y256" s="417"/>
      <c r="Z256" s="422"/>
      <c r="AA256" s="422"/>
      <c r="AB256" s="422"/>
      <c r="AC256" s="443"/>
      <c r="AD256" s="621"/>
      <c r="AE256" s="422"/>
      <c r="AF256" s="422"/>
      <c r="AG256" s="422"/>
      <c r="AH256" s="422"/>
      <c r="AI256" s="422"/>
      <c r="AJ256" s="686">
        <v>275</v>
      </c>
      <c r="AK256" s="686"/>
      <c r="AL256" s="422" t="s">
        <v>723</v>
      </c>
      <c r="AM256" s="422"/>
      <c r="AN256" s="422"/>
      <c r="AO256" s="38"/>
      <c r="AP256" s="401">
        <f>AJ256</f>
        <v>275</v>
      </c>
      <c r="AQ256" s="8"/>
    </row>
    <row r="257" spans="1:43" ht="17.25" customHeight="1" x14ac:dyDescent="0.15">
      <c r="A257" s="436">
        <v>25</v>
      </c>
      <c r="B257" s="433">
        <v>6192</v>
      </c>
      <c r="C257" s="120" t="s">
        <v>3125</v>
      </c>
      <c r="D257" s="444" t="s">
        <v>3280</v>
      </c>
      <c r="E257" s="422"/>
      <c r="F257" s="332"/>
      <c r="G257" s="333"/>
      <c r="H257" s="334"/>
      <c r="I257" s="335"/>
      <c r="J257" s="335"/>
      <c r="K257" s="336"/>
      <c r="L257" s="337"/>
      <c r="M257" s="519"/>
      <c r="N257" s="519"/>
      <c r="O257" s="519"/>
      <c r="P257" s="519"/>
      <c r="Q257" s="519"/>
      <c r="R257" s="519"/>
      <c r="S257" s="519"/>
      <c r="T257" s="422"/>
      <c r="U257" s="422"/>
      <c r="V257" s="422"/>
      <c r="W257" s="422"/>
      <c r="X257" s="422"/>
      <c r="Y257" s="422"/>
      <c r="Z257" s="422"/>
      <c r="AA257" s="422"/>
      <c r="AB257" s="422"/>
      <c r="AC257" s="443"/>
      <c r="AD257" s="621"/>
      <c r="AE257" s="621"/>
      <c r="AF257" s="422"/>
      <c r="AG257" s="422"/>
      <c r="AH257" s="422"/>
      <c r="AI257" s="422"/>
      <c r="AJ257" s="686">
        <v>50</v>
      </c>
      <c r="AK257" s="686"/>
      <c r="AL257" s="422" t="s">
        <v>274</v>
      </c>
      <c r="AM257" s="422"/>
      <c r="AN257" s="422"/>
      <c r="AO257" s="422"/>
      <c r="AP257" s="401">
        <f>AJ257</f>
        <v>50</v>
      </c>
      <c r="AQ257" s="21" t="s">
        <v>3154</v>
      </c>
    </row>
    <row r="258" spans="1:43" ht="17.25" customHeight="1" x14ac:dyDescent="0.15">
      <c r="A258" s="436">
        <v>25</v>
      </c>
      <c r="B258" s="436">
        <v>6275</v>
      </c>
      <c r="C258" s="35" t="s">
        <v>813</v>
      </c>
      <c r="D258" s="422" t="s">
        <v>3278</v>
      </c>
      <c r="E258" s="422"/>
      <c r="F258" s="422"/>
      <c r="G258" s="422"/>
      <c r="H258" s="422"/>
      <c r="I258" s="422"/>
      <c r="J258" s="422"/>
      <c r="K258" s="422"/>
      <c r="L258" s="422"/>
      <c r="M258" s="422"/>
      <c r="N258" s="422"/>
      <c r="O258" s="422"/>
      <c r="P258" s="422"/>
      <c r="Q258" s="422"/>
      <c r="R258" s="422"/>
      <c r="S258" s="422"/>
      <c r="T258" s="422"/>
      <c r="U258" s="422"/>
      <c r="V258" s="422"/>
      <c r="W258" s="422"/>
      <c r="X258" s="422"/>
      <c r="Y258" s="422"/>
      <c r="Z258" s="422"/>
      <c r="AA258" s="422"/>
      <c r="AB258" s="422"/>
      <c r="AC258" s="443"/>
      <c r="AD258" s="621"/>
      <c r="AE258" s="621"/>
      <c r="AF258" s="422"/>
      <c r="AG258" s="422"/>
      <c r="AH258" s="422"/>
      <c r="AI258" s="422"/>
      <c r="AJ258" s="686">
        <v>8</v>
      </c>
      <c r="AK258" s="686"/>
      <c r="AL258" s="422" t="s">
        <v>210</v>
      </c>
      <c r="AM258" s="422"/>
      <c r="AN258" s="422"/>
      <c r="AO258" s="422"/>
      <c r="AP258" s="401">
        <f t="shared" si="3"/>
        <v>8</v>
      </c>
      <c r="AQ258" s="21" t="s">
        <v>1304</v>
      </c>
    </row>
    <row r="259" spans="1:43" ht="17.25" customHeight="1" x14ac:dyDescent="0.15">
      <c r="A259" s="436">
        <v>25</v>
      </c>
      <c r="B259" s="436">
        <v>6133</v>
      </c>
      <c r="C259" s="35" t="s">
        <v>1866</v>
      </c>
      <c r="D259" s="427" t="s">
        <v>3279</v>
      </c>
      <c r="E259" s="416"/>
      <c r="F259" s="416"/>
      <c r="G259" s="416"/>
      <c r="H259" s="416"/>
      <c r="I259" s="416"/>
      <c r="J259" s="416"/>
      <c r="K259" s="416"/>
      <c r="L259" s="416"/>
      <c r="M259" s="416"/>
      <c r="N259" s="416"/>
      <c r="O259" s="36"/>
      <c r="P259" s="423" t="s">
        <v>1331</v>
      </c>
      <c r="Q259" s="445"/>
      <c r="R259" s="422"/>
      <c r="S259" s="445"/>
      <c r="T259" s="652"/>
      <c r="U259" s="445"/>
      <c r="V259" s="445"/>
      <c r="W259" s="621"/>
      <c r="X259" s="621"/>
      <c r="Y259" s="621"/>
      <c r="Z259" s="621"/>
      <c r="AA259" s="621"/>
      <c r="AB259" s="445"/>
      <c r="AC259" s="445"/>
      <c r="AD259" s="445"/>
      <c r="AE259" s="422"/>
      <c r="AF259" s="422"/>
      <c r="AG259" s="422"/>
      <c r="AH259" s="422"/>
      <c r="AI259" s="422"/>
      <c r="AJ259" s="686">
        <v>3</v>
      </c>
      <c r="AK259" s="686"/>
      <c r="AL259" s="422" t="s">
        <v>274</v>
      </c>
      <c r="AM259" s="514"/>
      <c r="AN259" s="621"/>
      <c r="AO259" s="38"/>
      <c r="AP259" s="401">
        <f>AJ259</f>
        <v>3</v>
      </c>
      <c r="AQ259" s="7" t="s">
        <v>1305</v>
      </c>
    </row>
    <row r="260" spans="1:43" ht="17.25" customHeight="1" x14ac:dyDescent="0.15">
      <c r="A260" s="436">
        <v>25</v>
      </c>
      <c r="B260" s="436">
        <v>6134</v>
      </c>
      <c r="C260" s="35" t="s">
        <v>1306</v>
      </c>
      <c r="D260" s="39"/>
      <c r="E260" s="417"/>
      <c r="F260" s="417"/>
      <c r="G260" s="417"/>
      <c r="H260" s="417"/>
      <c r="I260" s="417"/>
      <c r="J260" s="417"/>
      <c r="K260" s="417"/>
      <c r="L260" s="417"/>
      <c r="M260" s="417"/>
      <c r="N260" s="417"/>
      <c r="O260" s="420"/>
      <c r="P260" s="423" t="s">
        <v>1332</v>
      </c>
      <c r="Q260" s="445"/>
      <c r="R260" s="422"/>
      <c r="S260" s="445"/>
      <c r="T260" s="652"/>
      <c r="U260" s="445"/>
      <c r="V260" s="445"/>
      <c r="W260" s="621"/>
      <c r="X260" s="621"/>
      <c r="Y260" s="621"/>
      <c r="Z260" s="621"/>
      <c r="AA260" s="621"/>
      <c r="AB260" s="445"/>
      <c r="AC260" s="445"/>
      <c r="AD260" s="445"/>
      <c r="AE260" s="422"/>
      <c r="AF260" s="422"/>
      <c r="AG260" s="422"/>
      <c r="AH260" s="422"/>
      <c r="AI260" s="422"/>
      <c r="AJ260" s="686">
        <v>4</v>
      </c>
      <c r="AK260" s="686"/>
      <c r="AL260" s="422" t="s">
        <v>274</v>
      </c>
      <c r="AM260" s="514"/>
      <c r="AN260" s="621"/>
      <c r="AO260" s="38"/>
      <c r="AP260" s="401">
        <f>AJ260</f>
        <v>4</v>
      </c>
      <c r="AQ260" s="8"/>
    </row>
    <row r="261" spans="1:43" ht="17.25" customHeight="1" x14ac:dyDescent="0.15">
      <c r="A261" s="436">
        <v>25</v>
      </c>
      <c r="B261" s="436">
        <v>9000</v>
      </c>
      <c r="C261" s="35" t="s">
        <v>663</v>
      </c>
      <c r="D261" s="427" t="s">
        <v>3281</v>
      </c>
      <c r="E261" s="416"/>
      <c r="F261" s="416"/>
      <c r="G261" s="416"/>
      <c r="H261" s="416"/>
      <c r="I261" s="416"/>
      <c r="J261" s="416"/>
      <c r="K261" s="416"/>
      <c r="L261" s="416"/>
      <c r="M261" s="416"/>
      <c r="N261" s="416"/>
      <c r="O261" s="36"/>
      <c r="P261" s="427" t="s">
        <v>89</v>
      </c>
      <c r="Q261" s="633"/>
      <c r="R261" s="416"/>
      <c r="S261" s="416"/>
      <c r="T261" s="416"/>
      <c r="U261" s="416"/>
      <c r="V261" s="416"/>
      <c r="W261" s="416"/>
      <c r="X261" s="416"/>
      <c r="Y261" s="36"/>
      <c r="Z261" s="423" t="s">
        <v>20</v>
      </c>
      <c r="AA261" s="422"/>
      <c r="AB261" s="422"/>
      <c r="AC261" s="443"/>
      <c r="AD261" s="621"/>
      <c r="AE261" s="422"/>
      <c r="AF261" s="422"/>
      <c r="AG261" s="422"/>
      <c r="AH261" s="422"/>
      <c r="AI261" s="422"/>
      <c r="AJ261" s="686">
        <v>518</v>
      </c>
      <c r="AK261" s="686"/>
      <c r="AL261" s="422" t="s">
        <v>723</v>
      </c>
      <c r="AM261" s="422"/>
      <c r="AN261" s="422"/>
      <c r="AO261" s="38"/>
      <c r="AP261" s="401">
        <f t="shared" si="3"/>
        <v>518</v>
      </c>
      <c r="AQ261" s="7" t="s">
        <v>90</v>
      </c>
    </row>
    <row r="262" spans="1:43" ht="17.25" customHeight="1" x14ac:dyDescent="0.15">
      <c r="A262" s="436">
        <v>25</v>
      </c>
      <c r="B262" s="436">
        <v>6000</v>
      </c>
      <c r="C262" s="35" t="s">
        <v>664</v>
      </c>
      <c r="D262" s="39"/>
      <c r="E262" s="417"/>
      <c r="F262" s="417"/>
      <c r="G262" s="417"/>
      <c r="H262" s="417"/>
      <c r="I262" s="417"/>
      <c r="J262" s="417"/>
      <c r="K262" s="417"/>
      <c r="L262" s="417"/>
      <c r="M262" s="417"/>
      <c r="N262" s="417"/>
      <c r="O262" s="420"/>
      <c r="P262" s="39"/>
      <c r="Q262" s="607"/>
      <c r="R262" s="417"/>
      <c r="S262" s="417"/>
      <c r="T262" s="417"/>
      <c r="U262" s="417"/>
      <c r="V262" s="417"/>
      <c r="W262" s="417"/>
      <c r="X262" s="417"/>
      <c r="Y262" s="420"/>
      <c r="Z262" s="423" t="s">
        <v>21</v>
      </c>
      <c r="AA262" s="422"/>
      <c r="AB262" s="422"/>
      <c r="AC262" s="443"/>
      <c r="AD262" s="621"/>
      <c r="AE262" s="422"/>
      <c r="AF262" s="422"/>
      <c r="AG262" s="422"/>
      <c r="AH262" s="422"/>
      <c r="AI262" s="422"/>
      <c r="AJ262" s="686">
        <v>518</v>
      </c>
      <c r="AK262" s="686"/>
      <c r="AL262" s="422" t="s">
        <v>723</v>
      </c>
      <c r="AM262" s="422"/>
      <c r="AN262" s="422"/>
      <c r="AO262" s="38"/>
      <c r="AP262" s="401">
        <f>AJ262</f>
        <v>518</v>
      </c>
      <c r="AQ262" s="8"/>
    </row>
    <row r="263" spans="1:43" ht="17.25" customHeight="1" x14ac:dyDescent="0.15">
      <c r="A263" s="436">
        <v>25</v>
      </c>
      <c r="B263" s="433">
        <v>6237</v>
      </c>
      <c r="C263" s="120" t="s">
        <v>3128</v>
      </c>
      <c r="D263" s="427" t="s">
        <v>3282</v>
      </c>
      <c r="E263" s="416"/>
      <c r="F263" s="338"/>
      <c r="G263" s="516"/>
      <c r="H263" s="339"/>
      <c r="I263" s="340"/>
      <c r="J263" s="340"/>
      <c r="K263" s="341"/>
      <c r="L263" s="340"/>
      <c r="M263" s="341"/>
      <c r="N263" s="342"/>
      <c r="O263" s="36"/>
      <c r="P263" s="423" t="s">
        <v>3127</v>
      </c>
      <c r="Q263" s="519"/>
      <c r="R263" s="519"/>
      <c r="S263" s="519"/>
      <c r="T263" s="422"/>
      <c r="U263" s="422"/>
      <c r="V263" s="422"/>
      <c r="W263" s="422"/>
      <c r="X263" s="422"/>
      <c r="Y263" s="422"/>
      <c r="Z263" s="422"/>
      <c r="AA263" s="422"/>
      <c r="AB263" s="422"/>
      <c r="AC263" s="443"/>
      <c r="AD263" s="621"/>
      <c r="AE263" s="621"/>
      <c r="AF263" s="422"/>
      <c r="AG263" s="422"/>
      <c r="AH263" s="422"/>
      <c r="AI263" s="422"/>
      <c r="AJ263" s="686">
        <v>100</v>
      </c>
      <c r="AK263" s="686"/>
      <c r="AL263" s="422" t="s">
        <v>274</v>
      </c>
      <c r="AM263" s="422"/>
      <c r="AN263" s="422"/>
      <c r="AO263" s="422"/>
      <c r="AP263" s="401">
        <f t="shared" ref="AP263:AP267" si="4">AJ263</f>
        <v>100</v>
      </c>
      <c r="AQ263" s="7" t="s">
        <v>209</v>
      </c>
    </row>
    <row r="264" spans="1:43" ht="17.25" customHeight="1" x14ac:dyDescent="0.15">
      <c r="A264" s="436">
        <v>25</v>
      </c>
      <c r="B264" s="433">
        <v>6238</v>
      </c>
      <c r="C264" s="120" t="s">
        <v>3129</v>
      </c>
      <c r="D264" s="39"/>
      <c r="E264" s="417"/>
      <c r="F264" s="343"/>
      <c r="G264" s="517"/>
      <c r="H264" s="344"/>
      <c r="I264" s="345"/>
      <c r="J264" s="345"/>
      <c r="K264" s="346"/>
      <c r="L264" s="345"/>
      <c r="M264" s="346"/>
      <c r="N264" s="347"/>
      <c r="O264" s="420"/>
      <c r="P264" s="423" t="s">
        <v>3187</v>
      </c>
      <c r="Q264" s="519"/>
      <c r="R264" s="519"/>
      <c r="S264" s="519"/>
      <c r="T264" s="422"/>
      <c r="U264" s="422"/>
      <c r="V264" s="422"/>
      <c r="W264" s="422"/>
      <c r="X264" s="422"/>
      <c r="Y264" s="422"/>
      <c r="Z264" s="422"/>
      <c r="AA264" s="422"/>
      <c r="AB264" s="422"/>
      <c r="AC264" s="443"/>
      <c r="AD264" s="621"/>
      <c r="AE264" s="621"/>
      <c r="AF264" s="422"/>
      <c r="AG264" s="422"/>
      <c r="AH264" s="422"/>
      <c r="AI264" s="422"/>
      <c r="AJ264" s="686">
        <v>10</v>
      </c>
      <c r="AK264" s="686"/>
      <c r="AL264" s="422" t="s">
        <v>274</v>
      </c>
      <c r="AM264" s="422"/>
      <c r="AN264" s="422"/>
      <c r="AO264" s="422"/>
      <c r="AP264" s="401">
        <f t="shared" si="4"/>
        <v>10</v>
      </c>
      <c r="AQ264" s="402"/>
    </row>
    <row r="265" spans="1:43" ht="16.5" customHeight="1" x14ac:dyDescent="0.15">
      <c r="A265" s="436">
        <v>25</v>
      </c>
      <c r="B265" s="436">
        <v>6099</v>
      </c>
      <c r="C265" s="35" t="s">
        <v>2180</v>
      </c>
      <c r="D265" s="209" t="s">
        <v>3283</v>
      </c>
      <c r="E265" s="416"/>
      <c r="F265" s="416"/>
      <c r="G265" s="416"/>
      <c r="H265" s="416"/>
      <c r="I265" s="416"/>
      <c r="J265" s="416"/>
      <c r="K265" s="416"/>
      <c r="L265" s="416"/>
      <c r="M265" s="416"/>
      <c r="N265" s="416"/>
      <c r="O265" s="36"/>
      <c r="P265" s="423" t="s">
        <v>2123</v>
      </c>
      <c r="Q265" s="607"/>
      <c r="R265" s="417"/>
      <c r="S265" s="417"/>
      <c r="T265" s="417"/>
      <c r="U265" s="417"/>
      <c r="V265" s="417"/>
      <c r="W265" s="417"/>
      <c r="X265" s="417"/>
      <c r="Y265" s="417"/>
      <c r="Z265" s="422"/>
      <c r="AA265" s="422"/>
      <c r="AB265" s="422"/>
      <c r="AC265" s="443"/>
      <c r="AD265" s="621"/>
      <c r="AE265" s="422"/>
      <c r="AF265" s="422"/>
      <c r="AG265" s="422"/>
      <c r="AH265" s="422"/>
      <c r="AI265" s="422"/>
      <c r="AJ265" s="686">
        <v>22</v>
      </c>
      <c r="AK265" s="686"/>
      <c r="AL265" s="422" t="s">
        <v>274</v>
      </c>
      <c r="AM265" s="514"/>
      <c r="AN265" s="621"/>
      <c r="AO265" s="38"/>
      <c r="AP265" s="401">
        <f t="shared" si="4"/>
        <v>22</v>
      </c>
      <c r="AQ265" s="7" t="s">
        <v>144</v>
      </c>
    </row>
    <row r="266" spans="1:43" ht="17.25" customHeight="1" x14ac:dyDescent="0.15">
      <c r="A266" s="436">
        <v>25</v>
      </c>
      <c r="B266" s="436">
        <v>6100</v>
      </c>
      <c r="C266" s="35" t="s">
        <v>2181</v>
      </c>
      <c r="D266" s="248"/>
      <c r="E266" s="418"/>
      <c r="F266" s="77"/>
      <c r="G266" s="77"/>
      <c r="H266" s="77"/>
      <c r="I266" s="77"/>
      <c r="J266" s="77"/>
      <c r="K266" s="77"/>
      <c r="L266" s="77"/>
      <c r="M266" s="77"/>
      <c r="N266" s="77"/>
      <c r="O266" s="253"/>
      <c r="P266" s="423" t="s">
        <v>2121</v>
      </c>
      <c r="Q266" s="445"/>
      <c r="R266" s="422"/>
      <c r="S266" s="445"/>
      <c r="T266" s="652"/>
      <c r="U266" s="445"/>
      <c r="V266" s="445"/>
      <c r="W266" s="621"/>
      <c r="X266" s="621"/>
      <c r="Y266" s="621"/>
      <c r="Z266" s="621"/>
      <c r="AA266" s="621"/>
      <c r="AB266" s="445"/>
      <c r="AC266" s="445"/>
      <c r="AD266" s="445"/>
      <c r="AE266" s="422"/>
      <c r="AF266" s="422"/>
      <c r="AG266" s="422"/>
      <c r="AH266" s="422"/>
      <c r="AI266" s="422"/>
      <c r="AJ266" s="686">
        <v>18</v>
      </c>
      <c r="AK266" s="686"/>
      <c r="AL266" s="422" t="s">
        <v>274</v>
      </c>
      <c r="AM266" s="514"/>
      <c r="AN266" s="621"/>
      <c r="AO266" s="38"/>
      <c r="AP266" s="401">
        <f t="shared" si="4"/>
        <v>18</v>
      </c>
      <c r="AQ266" s="402"/>
    </row>
    <row r="267" spans="1:43" ht="17.25" customHeight="1" x14ac:dyDescent="0.15">
      <c r="A267" s="436">
        <v>25</v>
      </c>
      <c r="B267" s="436">
        <v>6103</v>
      </c>
      <c r="C267" s="35" t="s">
        <v>145</v>
      </c>
      <c r="D267" s="136"/>
      <c r="E267" s="417"/>
      <c r="F267" s="454"/>
      <c r="G267" s="454"/>
      <c r="H267" s="454"/>
      <c r="I267" s="454"/>
      <c r="J267" s="454"/>
      <c r="K267" s="454"/>
      <c r="L267" s="454"/>
      <c r="M267" s="454"/>
      <c r="N267" s="454"/>
      <c r="O267" s="454"/>
      <c r="P267" s="423" t="s">
        <v>2122</v>
      </c>
      <c r="Q267" s="445"/>
      <c r="R267" s="422"/>
      <c r="S267" s="445"/>
      <c r="T267" s="652"/>
      <c r="U267" s="445"/>
      <c r="V267" s="445"/>
      <c r="W267" s="621"/>
      <c r="X267" s="621"/>
      <c r="Y267" s="621"/>
      <c r="Z267" s="621"/>
      <c r="AA267" s="621"/>
      <c r="AB267" s="445"/>
      <c r="AC267" s="445"/>
      <c r="AD267" s="445"/>
      <c r="AE267" s="422"/>
      <c r="AF267" s="422"/>
      <c r="AG267" s="422"/>
      <c r="AH267" s="422"/>
      <c r="AI267" s="422"/>
      <c r="AJ267" s="686">
        <v>6</v>
      </c>
      <c r="AK267" s="686"/>
      <c r="AL267" s="422" t="s">
        <v>274</v>
      </c>
      <c r="AM267" s="514"/>
      <c r="AN267" s="621"/>
      <c r="AO267" s="38"/>
      <c r="AP267" s="401">
        <f t="shared" si="4"/>
        <v>6</v>
      </c>
      <c r="AQ267" s="11"/>
    </row>
    <row r="268" spans="1:43" ht="17.25" customHeight="1" x14ac:dyDescent="0.15">
      <c r="A268" s="436">
        <v>25</v>
      </c>
      <c r="B268" s="436">
        <v>6108</v>
      </c>
      <c r="C268" s="35" t="s">
        <v>5996</v>
      </c>
      <c r="D268" s="775" t="s">
        <v>4326</v>
      </c>
      <c r="E268" s="776"/>
      <c r="F268" s="776"/>
      <c r="G268" s="776"/>
      <c r="H268" s="776"/>
      <c r="I268" s="777"/>
      <c r="J268" s="444" t="s">
        <v>5997</v>
      </c>
      <c r="K268" s="445"/>
      <c r="L268" s="422"/>
      <c r="M268" s="445"/>
      <c r="N268" s="652"/>
      <c r="O268" s="445"/>
      <c r="P268" s="445"/>
      <c r="Q268" s="621"/>
      <c r="R268" s="621"/>
      <c r="S268" s="621"/>
      <c r="T268" s="498"/>
      <c r="U268" s="515"/>
      <c r="V268" s="445"/>
      <c r="W268" s="621"/>
      <c r="X268" s="445"/>
      <c r="Y268" s="445"/>
      <c r="Z268" s="445"/>
      <c r="AA268" s="445"/>
      <c r="AB268" s="445"/>
      <c r="AC268" s="621"/>
      <c r="AD268" s="621"/>
      <c r="AE268" s="445"/>
      <c r="AF268" s="445"/>
      <c r="AG268" s="445"/>
      <c r="AH268" s="443"/>
      <c r="AI268" s="443" t="s">
        <v>581</v>
      </c>
      <c r="AJ268" s="674" t="s">
        <v>6041</v>
      </c>
      <c r="AK268" s="674"/>
      <c r="AL268" s="674"/>
      <c r="AM268" s="422" t="s">
        <v>741</v>
      </c>
      <c r="AN268" s="621"/>
      <c r="AO268" s="38"/>
      <c r="AP268" s="401"/>
      <c r="AQ268" s="7" t="s">
        <v>209</v>
      </c>
    </row>
    <row r="269" spans="1:43" ht="17.25" customHeight="1" x14ac:dyDescent="0.15">
      <c r="A269" s="436">
        <v>25</v>
      </c>
      <c r="B269" s="436">
        <v>6183</v>
      </c>
      <c r="C269" s="35" t="s">
        <v>5968</v>
      </c>
      <c r="D269" s="465"/>
      <c r="E269" s="616"/>
      <c r="F269" s="616"/>
      <c r="G269" s="616"/>
      <c r="H269" s="616"/>
      <c r="I269" s="617"/>
      <c r="J269" s="444" t="s">
        <v>5970</v>
      </c>
      <c r="K269" s="445"/>
      <c r="L269" s="422"/>
      <c r="M269" s="445"/>
      <c r="N269" s="652"/>
      <c r="O269" s="445"/>
      <c r="P269" s="445"/>
      <c r="Q269" s="621"/>
      <c r="R269" s="621"/>
      <c r="S269" s="621"/>
      <c r="T269" s="498"/>
      <c r="U269" s="515"/>
      <c r="V269" s="445"/>
      <c r="W269" s="621"/>
      <c r="X269" s="445"/>
      <c r="Y269" s="445"/>
      <c r="Z269" s="445"/>
      <c r="AA269" s="445"/>
      <c r="AB269" s="445"/>
      <c r="AC269" s="621"/>
      <c r="AD269" s="621"/>
      <c r="AE269" s="445"/>
      <c r="AF269" s="445"/>
      <c r="AG269" s="445"/>
      <c r="AH269" s="443"/>
      <c r="AI269" s="443" t="s">
        <v>581</v>
      </c>
      <c r="AJ269" s="674" t="s">
        <v>6042</v>
      </c>
      <c r="AK269" s="674"/>
      <c r="AL269" s="674"/>
      <c r="AM269" s="422" t="s">
        <v>741</v>
      </c>
      <c r="AN269" s="621"/>
      <c r="AO269" s="38"/>
      <c r="AP269" s="401"/>
      <c r="AQ269" s="402"/>
    </row>
    <row r="270" spans="1:43" ht="17.25" customHeight="1" x14ac:dyDescent="0.15">
      <c r="A270" s="436">
        <v>25</v>
      </c>
      <c r="B270" s="436">
        <v>6107</v>
      </c>
      <c r="C270" s="35" t="s">
        <v>5998</v>
      </c>
      <c r="D270" s="421"/>
      <c r="E270" s="418"/>
      <c r="F270" s="418"/>
      <c r="G270" s="418"/>
      <c r="H270" s="418"/>
      <c r="I270" s="419"/>
      <c r="J270" s="444" t="s">
        <v>5999</v>
      </c>
      <c r="K270" s="445"/>
      <c r="L270" s="422"/>
      <c r="M270" s="445"/>
      <c r="N270" s="652"/>
      <c r="O270" s="445"/>
      <c r="P270" s="445"/>
      <c r="Q270" s="621"/>
      <c r="R270" s="621"/>
      <c r="S270" s="621"/>
      <c r="T270" s="498"/>
      <c r="U270" s="515"/>
      <c r="V270" s="445"/>
      <c r="W270" s="621"/>
      <c r="X270" s="445"/>
      <c r="Y270" s="445"/>
      <c r="Z270" s="445"/>
      <c r="AA270" s="445"/>
      <c r="AB270" s="445"/>
      <c r="AC270" s="621"/>
      <c r="AD270" s="621"/>
      <c r="AE270" s="445"/>
      <c r="AF270" s="445"/>
      <c r="AG270" s="445"/>
      <c r="AH270" s="443"/>
      <c r="AI270" s="443" t="s">
        <v>581</v>
      </c>
      <c r="AJ270" s="674" t="s">
        <v>6043</v>
      </c>
      <c r="AK270" s="674"/>
      <c r="AL270" s="674"/>
      <c r="AM270" s="422" t="s">
        <v>741</v>
      </c>
      <c r="AN270" s="621"/>
      <c r="AO270" s="38"/>
      <c r="AP270" s="401"/>
      <c r="AQ270" s="402"/>
    </row>
    <row r="271" spans="1:43" ht="17.25" customHeight="1" x14ac:dyDescent="0.15">
      <c r="A271" s="436">
        <v>25</v>
      </c>
      <c r="B271" s="436">
        <v>6184</v>
      </c>
      <c r="C271" s="35" t="s">
        <v>5969</v>
      </c>
      <c r="D271" s="421"/>
      <c r="E271" s="418"/>
      <c r="F271" s="418"/>
      <c r="G271" s="418"/>
      <c r="H271" s="418"/>
      <c r="I271" s="419"/>
      <c r="J271" s="444" t="s">
        <v>5971</v>
      </c>
      <c r="K271" s="445"/>
      <c r="L271" s="422"/>
      <c r="M271" s="445"/>
      <c r="N271" s="652"/>
      <c r="O271" s="445"/>
      <c r="P271" s="445"/>
      <c r="Q271" s="621"/>
      <c r="R271" s="621"/>
      <c r="S271" s="621"/>
      <c r="T271" s="498"/>
      <c r="U271" s="515"/>
      <c r="V271" s="445"/>
      <c r="W271" s="621"/>
      <c r="X271" s="445"/>
      <c r="Y271" s="445"/>
      <c r="Z271" s="445"/>
      <c r="AA271" s="445"/>
      <c r="AB271" s="445"/>
      <c r="AC271" s="621"/>
      <c r="AD271" s="621"/>
      <c r="AE271" s="445"/>
      <c r="AF271" s="445"/>
      <c r="AG271" s="445"/>
      <c r="AH271" s="443"/>
      <c r="AI271" s="443" t="s">
        <v>581</v>
      </c>
      <c r="AJ271" s="674" t="s">
        <v>6044</v>
      </c>
      <c r="AK271" s="674"/>
      <c r="AL271" s="674"/>
      <c r="AM271" s="422" t="s">
        <v>741</v>
      </c>
      <c r="AN271" s="621"/>
      <c r="AO271" s="38"/>
      <c r="AP271" s="401"/>
      <c r="AQ271" s="402"/>
    </row>
    <row r="272" spans="1:43" ht="17.25" customHeight="1" x14ac:dyDescent="0.15">
      <c r="A272" s="436">
        <v>25</v>
      </c>
      <c r="B272" s="436">
        <v>6104</v>
      </c>
      <c r="C272" s="35" t="s">
        <v>569</v>
      </c>
      <c r="D272" s="421"/>
      <c r="E272" s="418"/>
      <c r="F272" s="418"/>
      <c r="G272" s="418"/>
      <c r="H272" s="418"/>
      <c r="I272" s="419"/>
      <c r="J272" s="444" t="s">
        <v>6000</v>
      </c>
      <c r="K272" s="445"/>
      <c r="L272" s="422"/>
      <c r="M272" s="445"/>
      <c r="N272" s="652"/>
      <c r="O272" s="445"/>
      <c r="P272" s="445"/>
      <c r="Q272" s="621"/>
      <c r="R272" s="621"/>
      <c r="S272" s="621"/>
      <c r="T272" s="498"/>
      <c r="U272" s="515"/>
      <c r="V272" s="445"/>
      <c r="W272" s="621"/>
      <c r="X272" s="445"/>
      <c r="Y272" s="445"/>
      <c r="Z272" s="445"/>
      <c r="AA272" s="445"/>
      <c r="AB272" s="445"/>
      <c r="AC272" s="621"/>
      <c r="AD272" s="621"/>
      <c r="AE272" s="445"/>
      <c r="AF272" s="445"/>
      <c r="AG272" s="445"/>
      <c r="AH272" s="443"/>
      <c r="AI272" s="443" t="s">
        <v>581</v>
      </c>
      <c r="AJ272" s="674" t="s">
        <v>6045</v>
      </c>
      <c r="AK272" s="674"/>
      <c r="AL272" s="674"/>
      <c r="AM272" s="422" t="s">
        <v>741</v>
      </c>
      <c r="AN272" s="621"/>
      <c r="AO272" s="38"/>
      <c r="AP272" s="401"/>
      <c r="AQ272" s="402"/>
    </row>
    <row r="273" spans="1:43" ht="17.25" customHeight="1" x14ac:dyDescent="0.15">
      <c r="A273" s="436">
        <v>25</v>
      </c>
      <c r="B273" s="433">
        <v>6380</v>
      </c>
      <c r="C273" s="35" t="s">
        <v>3126</v>
      </c>
      <c r="D273" s="57"/>
      <c r="E273" s="417"/>
      <c r="F273" s="343"/>
      <c r="G273" s="517"/>
      <c r="H273" s="344"/>
      <c r="I273" s="485"/>
      <c r="J273" s="444" t="s">
        <v>6001</v>
      </c>
      <c r="K273" s="445"/>
      <c r="L273" s="445"/>
      <c r="M273" s="445"/>
      <c r="N273" s="422"/>
      <c r="O273" s="422"/>
      <c r="P273" s="422"/>
      <c r="Q273" s="422"/>
      <c r="R273" s="422"/>
      <c r="S273" s="422"/>
      <c r="T273" s="422"/>
      <c r="U273" s="422"/>
      <c r="V273" s="422"/>
      <c r="W273" s="443"/>
      <c r="X273" s="422"/>
      <c r="Y273" s="422"/>
      <c r="Z273" s="422"/>
      <c r="AA273" s="422"/>
      <c r="AB273" s="422"/>
      <c r="AC273" s="443"/>
      <c r="AD273" s="621"/>
      <c r="AE273" s="621"/>
      <c r="AF273" s="422"/>
      <c r="AG273" s="422"/>
      <c r="AH273" s="422"/>
      <c r="AI273" s="443" t="s">
        <v>581</v>
      </c>
      <c r="AJ273" s="674" t="s">
        <v>6046</v>
      </c>
      <c r="AK273" s="674"/>
      <c r="AL273" s="674"/>
      <c r="AM273" s="422" t="s">
        <v>741</v>
      </c>
      <c r="AN273" s="422"/>
      <c r="AO273" s="422"/>
      <c r="AP273" s="401"/>
      <c r="AQ273" s="8"/>
    </row>
  </sheetData>
  <mergeCells count="598">
    <mergeCell ref="Q11:R11"/>
    <mergeCell ref="U11:AH11"/>
    <mergeCell ref="AJ11:AK11"/>
    <mergeCell ref="Q13:R13"/>
    <mergeCell ref="U13:AH13"/>
    <mergeCell ref="AJ13:AK13"/>
    <mergeCell ref="D6:D21"/>
    <mergeCell ref="E6:G10"/>
    <mergeCell ref="H6:O9"/>
    <mergeCell ref="Q7:R7"/>
    <mergeCell ref="U7:AH7"/>
    <mergeCell ref="AJ7:AK7"/>
    <mergeCell ref="Q9:R9"/>
    <mergeCell ref="U9:AH9"/>
    <mergeCell ref="AJ9:AK9"/>
    <mergeCell ref="H10:O13"/>
    <mergeCell ref="H18:O21"/>
    <mergeCell ref="Q19:R19"/>
    <mergeCell ref="U19:AH19"/>
    <mergeCell ref="AJ19:AK19"/>
    <mergeCell ref="Q21:R21"/>
    <mergeCell ref="U21:AH21"/>
    <mergeCell ref="AJ21:AK21"/>
    <mergeCell ref="H14:O17"/>
    <mergeCell ref="Q15:R15"/>
    <mergeCell ref="U15:AH15"/>
    <mergeCell ref="AJ15:AK15"/>
    <mergeCell ref="Q17:R17"/>
    <mergeCell ref="U17:AH17"/>
    <mergeCell ref="AJ17:AK17"/>
    <mergeCell ref="E26:G28"/>
    <mergeCell ref="H26:O29"/>
    <mergeCell ref="Q27:R27"/>
    <mergeCell ref="U27:AH27"/>
    <mergeCell ref="AJ27:AK27"/>
    <mergeCell ref="Q29:R29"/>
    <mergeCell ref="U29:AH29"/>
    <mergeCell ref="AJ29:AK29"/>
    <mergeCell ref="E22:G25"/>
    <mergeCell ref="H22:O25"/>
    <mergeCell ref="Q23:R23"/>
    <mergeCell ref="U23:AH23"/>
    <mergeCell ref="AJ23:AK23"/>
    <mergeCell ref="Q25:R25"/>
    <mergeCell ref="U25:AH25"/>
    <mergeCell ref="AJ25:AK25"/>
    <mergeCell ref="E34:G36"/>
    <mergeCell ref="H34:O37"/>
    <mergeCell ref="Q35:R35"/>
    <mergeCell ref="U35:AH35"/>
    <mergeCell ref="AJ35:AK35"/>
    <mergeCell ref="Q37:R37"/>
    <mergeCell ref="U37:AH37"/>
    <mergeCell ref="AJ37:AK37"/>
    <mergeCell ref="E30:G33"/>
    <mergeCell ref="H30:O33"/>
    <mergeCell ref="Q31:R31"/>
    <mergeCell ref="U31:AH31"/>
    <mergeCell ref="AJ31:AK31"/>
    <mergeCell ref="Q33:R33"/>
    <mergeCell ref="U33:AH33"/>
    <mergeCell ref="AJ33:AK33"/>
    <mergeCell ref="E42:G45"/>
    <mergeCell ref="H42:O45"/>
    <mergeCell ref="Q43:R43"/>
    <mergeCell ref="U43:AH43"/>
    <mergeCell ref="AJ43:AK43"/>
    <mergeCell ref="Q45:R45"/>
    <mergeCell ref="U45:AH45"/>
    <mergeCell ref="AJ45:AK45"/>
    <mergeCell ref="E38:G41"/>
    <mergeCell ref="H38:O41"/>
    <mergeCell ref="Q39:R39"/>
    <mergeCell ref="U39:AH39"/>
    <mergeCell ref="AJ39:AK39"/>
    <mergeCell ref="Q41:R41"/>
    <mergeCell ref="U41:AH41"/>
    <mergeCell ref="AJ41:AK41"/>
    <mergeCell ref="Q51:R51"/>
    <mergeCell ref="U51:AH51"/>
    <mergeCell ref="AJ51:AK51"/>
    <mergeCell ref="Q53:R53"/>
    <mergeCell ref="U53:AH53"/>
    <mergeCell ref="AJ53:AK53"/>
    <mergeCell ref="D46:D65"/>
    <mergeCell ref="E46:G50"/>
    <mergeCell ref="H46:O49"/>
    <mergeCell ref="Q47:R47"/>
    <mergeCell ref="U47:AH47"/>
    <mergeCell ref="AJ47:AK47"/>
    <mergeCell ref="Q49:R49"/>
    <mergeCell ref="U49:AH49"/>
    <mergeCell ref="AJ49:AK49"/>
    <mergeCell ref="H50:O53"/>
    <mergeCell ref="H58:O61"/>
    <mergeCell ref="Q59:R59"/>
    <mergeCell ref="U59:AH59"/>
    <mergeCell ref="AJ59:AK59"/>
    <mergeCell ref="Q61:R61"/>
    <mergeCell ref="U61:AH61"/>
    <mergeCell ref="AJ61:AK61"/>
    <mergeCell ref="H54:O57"/>
    <mergeCell ref="Q55:R55"/>
    <mergeCell ref="U55:AH55"/>
    <mergeCell ref="AJ55:AK55"/>
    <mergeCell ref="Q57:R57"/>
    <mergeCell ref="U57:AH57"/>
    <mergeCell ref="AJ57:AK57"/>
    <mergeCell ref="E66:G68"/>
    <mergeCell ref="H66:O69"/>
    <mergeCell ref="Q67:R67"/>
    <mergeCell ref="U67:AH67"/>
    <mergeCell ref="AJ67:AK67"/>
    <mergeCell ref="Q69:R69"/>
    <mergeCell ref="U69:AH69"/>
    <mergeCell ref="AJ69:AK69"/>
    <mergeCell ref="E62:G65"/>
    <mergeCell ref="H62:O65"/>
    <mergeCell ref="Q63:R63"/>
    <mergeCell ref="U63:AH63"/>
    <mergeCell ref="AJ63:AK63"/>
    <mergeCell ref="Q65:R65"/>
    <mergeCell ref="U65:AH65"/>
    <mergeCell ref="AJ65:AK65"/>
    <mergeCell ref="E74:G76"/>
    <mergeCell ref="H74:O77"/>
    <mergeCell ref="Q75:R75"/>
    <mergeCell ref="U75:AH75"/>
    <mergeCell ref="AJ75:AK75"/>
    <mergeCell ref="Q77:R77"/>
    <mergeCell ref="U77:AH77"/>
    <mergeCell ref="AJ77:AK77"/>
    <mergeCell ref="E70:G73"/>
    <mergeCell ref="H70:O73"/>
    <mergeCell ref="Q71:R71"/>
    <mergeCell ref="U71:AH71"/>
    <mergeCell ref="AJ71:AK71"/>
    <mergeCell ref="Q73:R73"/>
    <mergeCell ref="U73:AH73"/>
    <mergeCell ref="AJ73:AK73"/>
    <mergeCell ref="E82:G85"/>
    <mergeCell ref="H82:O85"/>
    <mergeCell ref="Q83:R83"/>
    <mergeCell ref="U83:AH83"/>
    <mergeCell ref="AJ83:AK83"/>
    <mergeCell ref="Q85:R85"/>
    <mergeCell ref="U85:AH85"/>
    <mergeCell ref="AJ85:AK85"/>
    <mergeCell ref="E78:G81"/>
    <mergeCell ref="H78:O81"/>
    <mergeCell ref="Q79:R79"/>
    <mergeCell ref="U79:AH79"/>
    <mergeCell ref="AJ79:AK79"/>
    <mergeCell ref="Q81:R81"/>
    <mergeCell ref="U81:AH81"/>
    <mergeCell ref="AJ81:AK81"/>
    <mergeCell ref="D86:D105"/>
    <mergeCell ref="E86:G90"/>
    <mergeCell ref="H86:O89"/>
    <mergeCell ref="Q87:R87"/>
    <mergeCell ref="U87:AH87"/>
    <mergeCell ref="AJ87:AK87"/>
    <mergeCell ref="AJ93:AK93"/>
    <mergeCell ref="H94:O97"/>
    <mergeCell ref="Q95:R95"/>
    <mergeCell ref="U95:AH95"/>
    <mergeCell ref="E102:G105"/>
    <mergeCell ref="H102:O105"/>
    <mergeCell ref="Q103:R103"/>
    <mergeCell ref="U103:AH103"/>
    <mergeCell ref="AJ103:AK103"/>
    <mergeCell ref="Q105:R105"/>
    <mergeCell ref="U105:AH105"/>
    <mergeCell ref="AJ105:AK105"/>
    <mergeCell ref="AM87:AN98"/>
    <mergeCell ref="Q89:R89"/>
    <mergeCell ref="U89:AH89"/>
    <mergeCell ref="AJ89:AK89"/>
    <mergeCell ref="H90:O93"/>
    <mergeCell ref="Q91:R91"/>
    <mergeCell ref="U91:AH91"/>
    <mergeCell ref="AJ91:AK91"/>
    <mergeCell ref="Q93:R93"/>
    <mergeCell ref="U93:AH93"/>
    <mergeCell ref="AJ95:AK95"/>
    <mergeCell ref="Q97:R97"/>
    <mergeCell ref="U97:AH97"/>
    <mergeCell ref="AJ97:AK97"/>
    <mergeCell ref="H98:O101"/>
    <mergeCell ref="Q99:R99"/>
    <mergeCell ref="U99:AH99"/>
    <mergeCell ref="AJ99:AK99"/>
    <mergeCell ref="Q101:R101"/>
    <mergeCell ref="U101:AH101"/>
    <mergeCell ref="AJ101:AK101"/>
    <mergeCell ref="E110:G113"/>
    <mergeCell ref="H110:O113"/>
    <mergeCell ref="Q111:R111"/>
    <mergeCell ref="U111:AH111"/>
    <mergeCell ref="AJ111:AK111"/>
    <mergeCell ref="Q113:R113"/>
    <mergeCell ref="U113:AH113"/>
    <mergeCell ref="AJ113:AK113"/>
    <mergeCell ref="E106:G108"/>
    <mergeCell ref="H106:O109"/>
    <mergeCell ref="Q107:R107"/>
    <mergeCell ref="U107:AH107"/>
    <mergeCell ref="AJ107:AK107"/>
    <mergeCell ref="Q109:R109"/>
    <mergeCell ref="U109:AH109"/>
    <mergeCell ref="AJ109:AK109"/>
    <mergeCell ref="E118:G121"/>
    <mergeCell ref="H118:O121"/>
    <mergeCell ref="Q119:R119"/>
    <mergeCell ref="U119:AH119"/>
    <mergeCell ref="AJ119:AK119"/>
    <mergeCell ref="Q121:R121"/>
    <mergeCell ref="U121:AH121"/>
    <mergeCell ref="AJ121:AK121"/>
    <mergeCell ref="E114:G116"/>
    <mergeCell ref="H114:O117"/>
    <mergeCell ref="Q115:R115"/>
    <mergeCell ref="U115:AH115"/>
    <mergeCell ref="AJ115:AK115"/>
    <mergeCell ref="Q117:R117"/>
    <mergeCell ref="U117:AH117"/>
    <mergeCell ref="AJ117:AK117"/>
    <mergeCell ref="D126:F127"/>
    <mergeCell ref="G126:K127"/>
    <mergeCell ref="L126:Q127"/>
    <mergeCell ref="R126:AB127"/>
    <mergeCell ref="AH126:AI126"/>
    <mergeCell ref="AJ126:AK126"/>
    <mergeCell ref="AH127:AI127"/>
    <mergeCell ref="AJ127:AK127"/>
    <mergeCell ref="E122:G125"/>
    <mergeCell ref="H122:O125"/>
    <mergeCell ref="Q123:R123"/>
    <mergeCell ref="U123:AH123"/>
    <mergeCell ref="AJ123:AK123"/>
    <mergeCell ref="Q125:R125"/>
    <mergeCell ref="U125:AH125"/>
    <mergeCell ref="AJ125:AK125"/>
    <mergeCell ref="L134:Q135"/>
    <mergeCell ref="R134:AB135"/>
    <mergeCell ref="AH134:AI134"/>
    <mergeCell ref="AJ134:AK134"/>
    <mergeCell ref="AH135:AI135"/>
    <mergeCell ref="R128:AB129"/>
    <mergeCell ref="AH128:AI128"/>
    <mergeCell ref="AJ128:AK128"/>
    <mergeCell ref="AH129:AI129"/>
    <mergeCell ref="AJ129:AK129"/>
    <mergeCell ref="R130:AB131"/>
    <mergeCell ref="AH130:AI130"/>
    <mergeCell ref="AJ130:AK130"/>
    <mergeCell ref="AH131:AI131"/>
    <mergeCell ref="AJ131:AK131"/>
    <mergeCell ref="AJ135:AK135"/>
    <mergeCell ref="R136:AB137"/>
    <mergeCell ref="AH136:AI136"/>
    <mergeCell ref="AJ136:AK136"/>
    <mergeCell ref="AH137:AI137"/>
    <mergeCell ref="AJ137:AK137"/>
    <mergeCell ref="R132:AB133"/>
    <mergeCell ref="AH132:AI132"/>
    <mergeCell ref="AJ132:AK132"/>
    <mergeCell ref="AH133:AI133"/>
    <mergeCell ref="AJ133:AK133"/>
    <mergeCell ref="L142:Q143"/>
    <mergeCell ref="R142:AB143"/>
    <mergeCell ref="AH142:AI142"/>
    <mergeCell ref="AJ142:AK142"/>
    <mergeCell ref="AH143:AI143"/>
    <mergeCell ref="L138:Q139"/>
    <mergeCell ref="R138:AB139"/>
    <mergeCell ref="AH138:AI138"/>
    <mergeCell ref="AJ138:AK138"/>
    <mergeCell ref="AH139:AI139"/>
    <mergeCell ref="AJ139:AK139"/>
    <mergeCell ref="AJ143:AK143"/>
    <mergeCell ref="R144:AB145"/>
    <mergeCell ref="AH144:AI144"/>
    <mergeCell ref="AJ144:AK144"/>
    <mergeCell ref="AH145:AI145"/>
    <mergeCell ref="AJ145:AK145"/>
    <mergeCell ref="R140:AB141"/>
    <mergeCell ref="AH140:AI140"/>
    <mergeCell ref="AJ140:AK140"/>
    <mergeCell ref="AH141:AI141"/>
    <mergeCell ref="AJ141:AK141"/>
    <mergeCell ref="G146:K148"/>
    <mergeCell ref="L146:Q148"/>
    <mergeCell ref="R146:AB147"/>
    <mergeCell ref="AH146:AI146"/>
    <mergeCell ref="AJ146:AK146"/>
    <mergeCell ref="AH147:AI147"/>
    <mergeCell ref="AJ147:AK147"/>
    <mergeCell ref="R148:AB149"/>
    <mergeCell ref="AH148:AI148"/>
    <mergeCell ref="AJ148:AK148"/>
    <mergeCell ref="L154:Q156"/>
    <mergeCell ref="R154:AB155"/>
    <mergeCell ref="AH154:AI154"/>
    <mergeCell ref="AJ154:AK154"/>
    <mergeCell ref="AH155:AI155"/>
    <mergeCell ref="AH149:AI149"/>
    <mergeCell ref="AJ149:AK149"/>
    <mergeCell ref="R150:AB151"/>
    <mergeCell ref="AH150:AI150"/>
    <mergeCell ref="AJ150:AK150"/>
    <mergeCell ref="AH151:AI151"/>
    <mergeCell ref="AJ151:AK151"/>
    <mergeCell ref="AJ155:AK155"/>
    <mergeCell ref="R156:AB157"/>
    <mergeCell ref="AH156:AI156"/>
    <mergeCell ref="AJ156:AK156"/>
    <mergeCell ref="AH157:AI157"/>
    <mergeCell ref="AJ157:AK157"/>
    <mergeCell ref="R152:AB153"/>
    <mergeCell ref="AH152:AI152"/>
    <mergeCell ref="AJ152:AK152"/>
    <mergeCell ref="AH153:AI153"/>
    <mergeCell ref="AJ153:AK153"/>
    <mergeCell ref="L158:Q160"/>
    <mergeCell ref="R158:AB159"/>
    <mergeCell ref="AH158:AI158"/>
    <mergeCell ref="AJ158:AK158"/>
    <mergeCell ref="AH159:AI159"/>
    <mergeCell ref="AJ159:AK159"/>
    <mergeCell ref="R160:AB161"/>
    <mergeCell ref="AH160:AI160"/>
    <mergeCell ref="AJ160:AK160"/>
    <mergeCell ref="AH161:AI161"/>
    <mergeCell ref="AJ161:AK161"/>
    <mergeCell ref="L162:Q164"/>
    <mergeCell ref="R162:AB163"/>
    <mergeCell ref="AH162:AI162"/>
    <mergeCell ref="AJ162:AK162"/>
    <mergeCell ref="AH163:AI163"/>
    <mergeCell ref="AJ163:AK163"/>
    <mergeCell ref="R164:AB165"/>
    <mergeCell ref="AH164:AI164"/>
    <mergeCell ref="AJ164:AK164"/>
    <mergeCell ref="AH165:AI165"/>
    <mergeCell ref="AJ165:AK165"/>
    <mergeCell ref="D166:F167"/>
    <mergeCell ref="G166:K167"/>
    <mergeCell ref="L166:Q167"/>
    <mergeCell ref="R166:AB167"/>
    <mergeCell ref="AH166:AI166"/>
    <mergeCell ref="AJ166:AK166"/>
    <mergeCell ref="AH167:AI167"/>
    <mergeCell ref="AJ167:AK167"/>
    <mergeCell ref="L174:Q175"/>
    <mergeCell ref="R174:AB175"/>
    <mergeCell ref="AH174:AI174"/>
    <mergeCell ref="AJ174:AK174"/>
    <mergeCell ref="AH175:AI175"/>
    <mergeCell ref="R168:AB169"/>
    <mergeCell ref="AH168:AI168"/>
    <mergeCell ref="AJ168:AK168"/>
    <mergeCell ref="AH169:AI169"/>
    <mergeCell ref="AJ169:AK169"/>
    <mergeCell ref="R170:AB171"/>
    <mergeCell ref="AH170:AI170"/>
    <mergeCell ref="AJ170:AK170"/>
    <mergeCell ref="AH171:AI171"/>
    <mergeCell ref="AJ171:AK171"/>
    <mergeCell ref="AJ175:AK175"/>
    <mergeCell ref="R176:AB177"/>
    <mergeCell ref="AH176:AI176"/>
    <mergeCell ref="AJ176:AK176"/>
    <mergeCell ref="AH177:AI177"/>
    <mergeCell ref="AJ177:AK177"/>
    <mergeCell ref="R172:AB173"/>
    <mergeCell ref="AH172:AI172"/>
    <mergeCell ref="AJ172:AK172"/>
    <mergeCell ref="AH173:AI173"/>
    <mergeCell ref="AJ173:AK173"/>
    <mergeCell ref="L182:Q183"/>
    <mergeCell ref="R182:AB183"/>
    <mergeCell ref="AH182:AI182"/>
    <mergeCell ref="AJ182:AK182"/>
    <mergeCell ref="AH183:AI183"/>
    <mergeCell ref="L178:Q179"/>
    <mergeCell ref="R178:AB179"/>
    <mergeCell ref="AH178:AI178"/>
    <mergeCell ref="AJ178:AK178"/>
    <mergeCell ref="AH179:AI179"/>
    <mergeCell ref="AJ179:AK179"/>
    <mergeCell ref="AJ183:AK183"/>
    <mergeCell ref="R184:AB185"/>
    <mergeCell ref="AH184:AI184"/>
    <mergeCell ref="AJ184:AK184"/>
    <mergeCell ref="AH185:AI185"/>
    <mergeCell ref="AJ185:AK185"/>
    <mergeCell ref="R180:AB181"/>
    <mergeCell ref="AH180:AI180"/>
    <mergeCell ref="AJ180:AK180"/>
    <mergeCell ref="AH181:AI181"/>
    <mergeCell ref="AJ181:AK181"/>
    <mergeCell ref="G186:K188"/>
    <mergeCell ref="L186:Q188"/>
    <mergeCell ref="R186:AB187"/>
    <mergeCell ref="AH186:AI186"/>
    <mergeCell ref="AJ186:AK186"/>
    <mergeCell ref="AH187:AI187"/>
    <mergeCell ref="AJ187:AK187"/>
    <mergeCell ref="R188:AB189"/>
    <mergeCell ref="AH188:AI188"/>
    <mergeCell ref="AJ188:AK188"/>
    <mergeCell ref="L194:Q196"/>
    <mergeCell ref="R194:AB195"/>
    <mergeCell ref="AH194:AI194"/>
    <mergeCell ref="AJ194:AK194"/>
    <mergeCell ref="AH195:AI195"/>
    <mergeCell ref="AH189:AI189"/>
    <mergeCell ref="AJ189:AK189"/>
    <mergeCell ref="R190:AB191"/>
    <mergeCell ref="AH190:AI190"/>
    <mergeCell ref="AJ190:AK190"/>
    <mergeCell ref="AH191:AI191"/>
    <mergeCell ref="AJ191:AK191"/>
    <mergeCell ref="AJ195:AK195"/>
    <mergeCell ref="R196:AB197"/>
    <mergeCell ref="AH196:AI196"/>
    <mergeCell ref="AJ196:AK196"/>
    <mergeCell ref="AH197:AI197"/>
    <mergeCell ref="AJ197:AK197"/>
    <mergeCell ref="R192:AB193"/>
    <mergeCell ref="AH192:AI192"/>
    <mergeCell ref="AJ192:AK192"/>
    <mergeCell ref="AH193:AI193"/>
    <mergeCell ref="AJ193:AK193"/>
    <mergeCell ref="L198:Q200"/>
    <mergeCell ref="R198:AB199"/>
    <mergeCell ref="AH198:AI198"/>
    <mergeCell ref="AJ198:AK198"/>
    <mergeCell ref="AH199:AI199"/>
    <mergeCell ref="AJ199:AK199"/>
    <mergeCell ref="R200:AB201"/>
    <mergeCell ref="AH200:AI200"/>
    <mergeCell ref="AJ200:AK200"/>
    <mergeCell ref="AH201:AI201"/>
    <mergeCell ref="AJ201:AK201"/>
    <mergeCell ref="L202:Q204"/>
    <mergeCell ref="R202:AB203"/>
    <mergeCell ref="AH202:AI202"/>
    <mergeCell ref="AJ202:AK202"/>
    <mergeCell ref="AH203:AI203"/>
    <mergeCell ref="AJ203:AK203"/>
    <mergeCell ref="R204:AB205"/>
    <mergeCell ref="AH204:AI204"/>
    <mergeCell ref="AJ204:AK204"/>
    <mergeCell ref="AH205:AI205"/>
    <mergeCell ref="AJ205:AK205"/>
    <mergeCell ref="D206:F207"/>
    <mergeCell ref="G206:K207"/>
    <mergeCell ref="L206:Q207"/>
    <mergeCell ref="R206:AB207"/>
    <mergeCell ref="AH206:AI206"/>
    <mergeCell ref="AJ206:AK206"/>
    <mergeCell ref="AH207:AI207"/>
    <mergeCell ref="AJ207:AK207"/>
    <mergeCell ref="L214:Q215"/>
    <mergeCell ref="R214:AB215"/>
    <mergeCell ref="AH214:AI214"/>
    <mergeCell ref="AJ214:AK214"/>
    <mergeCell ref="AH215:AI215"/>
    <mergeCell ref="R208:AB209"/>
    <mergeCell ref="AH208:AI208"/>
    <mergeCell ref="AJ208:AK208"/>
    <mergeCell ref="AH209:AI209"/>
    <mergeCell ref="AJ209:AK209"/>
    <mergeCell ref="R210:AB211"/>
    <mergeCell ref="AH210:AI210"/>
    <mergeCell ref="AJ210:AK210"/>
    <mergeCell ref="AH211:AI211"/>
    <mergeCell ref="AJ211:AK211"/>
    <mergeCell ref="AJ215:AK215"/>
    <mergeCell ref="R216:AB217"/>
    <mergeCell ref="AH216:AI216"/>
    <mergeCell ref="AJ216:AK216"/>
    <mergeCell ref="AH217:AI217"/>
    <mergeCell ref="AJ217:AK217"/>
    <mergeCell ref="R212:AB213"/>
    <mergeCell ref="AH212:AI212"/>
    <mergeCell ref="AJ212:AK212"/>
    <mergeCell ref="AH213:AI213"/>
    <mergeCell ref="AJ213:AK213"/>
    <mergeCell ref="L222:Q223"/>
    <mergeCell ref="R222:AB223"/>
    <mergeCell ref="AH222:AI222"/>
    <mergeCell ref="AJ222:AK222"/>
    <mergeCell ref="AH223:AI223"/>
    <mergeCell ref="L218:Q219"/>
    <mergeCell ref="R218:AB219"/>
    <mergeCell ref="AH218:AI218"/>
    <mergeCell ref="AJ218:AK218"/>
    <mergeCell ref="AH219:AI219"/>
    <mergeCell ref="AJ219:AK219"/>
    <mergeCell ref="AJ223:AK223"/>
    <mergeCell ref="R224:AB225"/>
    <mergeCell ref="AH224:AI224"/>
    <mergeCell ref="AJ224:AK224"/>
    <mergeCell ref="AH225:AI225"/>
    <mergeCell ref="AJ225:AK225"/>
    <mergeCell ref="R220:AB221"/>
    <mergeCell ref="AH220:AI220"/>
    <mergeCell ref="AJ220:AK220"/>
    <mergeCell ref="AH221:AI221"/>
    <mergeCell ref="AJ221:AK221"/>
    <mergeCell ref="G226:K228"/>
    <mergeCell ref="L226:Q228"/>
    <mergeCell ref="R226:AB227"/>
    <mergeCell ref="AH226:AI226"/>
    <mergeCell ref="AJ226:AK226"/>
    <mergeCell ref="AH227:AI227"/>
    <mergeCell ref="AJ227:AK227"/>
    <mergeCell ref="R228:AB229"/>
    <mergeCell ref="AH228:AI228"/>
    <mergeCell ref="AJ228:AK228"/>
    <mergeCell ref="L234:Q236"/>
    <mergeCell ref="R234:AB235"/>
    <mergeCell ref="AH234:AI234"/>
    <mergeCell ref="AJ234:AK234"/>
    <mergeCell ref="AH235:AI235"/>
    <mergeCell ref="AH229:AI229"/>
    <mergeCell ref="AJ229:AK229"/>
    <mergeCell ref="R230:AB231"/>
    <mergeCell ref="AH230:AI230"/>
    <mergeCell ref="AJ230:AK230"/>
    <mergeCell ref="AH231:AI231"/>
    <mergeCell ref="AJ231:AK231"/>
    <mergeCell ref="AJ235:AK235"/>
    <mergeCell ref="R236:AB237"/>
    <mergeCell ref="AH236:AI236"/>
    <mergeCell ref="AJ236:AK236"/>
    <mergeCell ref="AH237:AI237"/>
    <mergeCell ref="AJ237:AK237"/>
    <mergeCell ref="R232:AB233"/>
    <mergeCell ref="AH232:AI232"/>
    <mergeCell ref="AJ232:AK232"/>
    <mergeCell ref="AH233:AI233"/>
    <mergeCell ref="AJ233:AK233"/>
    <mergeCell ref="L238:Q240"/>
    <mergeCell ref="R238:AB239"/>
    <mergeCell ref="AH238:AI238"/>
    <mergeCell ref="AJ238:AK238"/>
    <mergeCell ref="AH239:AI239"/>
    <mergeCell ref="AJ239:AK239"/>
    <mergeCell ref="R240:AB241"/>
    <mergeCell ref="AH240:AI240"/>
    <mergeCell ref="AJ240:AK240"/>
    <mergeCell ref="AH241:AI241"/>
    <mergeCell ref="AH245:AI245"/>
    <mergeCell ref="AJ245:AK245"/>
    <mergeCell ref="AJ246:AK246"/>
    <mergeCell ref="AJ247:AK247"/>
    <mergeCell ref="AJ248:AK248"/>
    <mergeCell ref="AJ249:AK249"/>
    <mergeCell ref="AJ241:AK241"/>
    <mergeCell ref="L242:Q244"/>
    <mergeCell ref="R242:AB243"/>
    <mergeCell ref="AH242:AI242"/>
    <mergeCell ref="AJ242:AK242"/>
    <mergeCell ref="AH243:AI243"/>
    <mergeCell ref="AJ243:AK243"/>
    <mergeCell ref="R244:AB245"/>
    <mergeCell ref="AH244:AI244"/>
    <mergeCell ref="AJ244:AK244"/>
    <mergeCell ref="AJ255:AK255"/>
    <mergeCell ref="AJ256:AK256"/>
    <mergeCell ref="AJ257:AK257"/>
    <mergeCell ref="AJ258:AK258"/>
    <mergeCell ref="AJ259:AK259"/>
    <mergeCell ref="AJ260:AK260"/>
    <mergeCell ref="F250:S250"/>
    <mergeCell ref="AJ250:AK250"/>
    <mergeCell ref="AJ251:AK251"/>
    <mergeCell ref="AJ252:AK252"/>
    <mergeCell ref="AJ253:AK253"/>
    <mergeCell ref="AJ254:AK254"/>
    <mergeCell ref="AJ267:AK267"/>
    <mergeCell ref="D268:I268"/>
    <mergeCell ref="AJ268:AL268"/>
    <mergeCell ref="AJ270:AL270"/>
    <mergeCell ref="AJ272:AL272"/>
    <mergeCell ref="AJ273:AL273"/>
    <mergeCell ref="AJ261:AK261"/>
    <mergeCell ref="AJ262:AK262"/>
    <mergeCell ref="AJ263:AK263"/>
    <mergeCell ref="AJ264:AK264"/>
    <mergeCell ref="AJ265:AK265"/>
    <mergeCell ref="AJ266:AK266"/>
    <mergeCell ref="AJ269:AL269"/>
    <mergeCell ref="AJ271:AL271"/>
  </mergeCells>
  <phoneticPr fontId="3"/>
  <printOptions horizontalCentered="1"/>
  <pageMargins left="0.39370078740157483" right="0.39370078740157483" top="0.78740157480314965" bottom="0.59055118110236227" header="0.51181102362204722" footer="0.31496062992125984"/>
  <pageSetup paperSize="9" scale="62" firstPageNumber="34" orientation="portrait" useFirstPageNumber="1" r:id="rId1"/>
  <headerFooter alignWithMargins="0">
    <oddHeader>&amp;R&amp;9介護予防短期入所療養介護</oddHeader>
    <oddFooter>&amp;C&amp;14&amp;P</oddFooter>
  </headerFooter>
  <rowBreaks count="6" manualBreakCount="6">
    <brk id="45" max="42" man="1"/>
    <brk id="85" max="42" man="1"/>
    <brk id="125" max="42" man="1"/>
    <brk id="165" max="42" man="1"/>
    <brk id="205" max="42" man="1"/>
    <brk id="245" max="4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dimension ref="A1:AS124"/>
  <sheetViews>
    <sheetView view="pageBreakPreview" zoomScaleNormal="75" zoomScaleSheetLayoutView="100" workbookViewId="0"/>
  </sheetViews>
  <sheetFormatPr defaultColWidth="9" defaultRowHeight="14.25" x14ac:dyDescent="0.15"/>
  <cols>
    <col min="1" max="1" width="4.625" style="251" customWidth="1"/>
    <col min="2" max="2" width="7.5" style="251" customWidth="1"/>
    <col min="3" max="3" width="28.625" style="251" customWidth="1"/>
    <col min="4" max="5" width="3.125" style="251" customWidth="1"/>
    <col min="6" max="6" width="3.875" style="251" customWidth="1"/>
    <col min="7" max="7" width="4" style="251" customWidth="1"/>
    <col min="8" max="8" width="2.125" style="251" customWidth="1"/>
    <col min="9" max="15" width="2.375" style="251" customWidth="1"/>
    <col min="16" max="16" width="2.875" style="251" customWidth="1"/>
    <col min="17" max="17" width="2.5" style="251" customWidth="1"/>
    <col min="18" max="18" width="1.875" style="251" customWidth="1"/>
    <col min="19" max="19" width="2.375" style="251" customWidth="1"/>
    <col min="20" max="20" width="2.125" style="251" customWidth="1"/>
    <col min="21" max="22" width="2.375" style="251" customWidth="1"/>
    <col min="23" max="23" width="2.625" style="251" customWidth="1"/>
    <col min="24" max="24" width="2.375" style="251" customWidth="1"/>
    <col min="25" max="25" width="1.125" style="251" customWidth="1"/>
    <col min="26" max="26" width="2.375" style="251" customWidth="1"/>
    <col min="27" max="28" width="2.625" style="24" customWidth="1"/>
    <col min="29" max="31" width="2.375" style="251" customWidth="1"/>
    <col min="32" max="32" width="1.875" style="251" customWidth="1"/>
    <col min="33" max="37" width="2.375" style="251" customWidth="1"/>
    <col min="38" max="39" width="2.125" style="251" customWidth="1"/>
    <col min="40" max="40" width="2.125" style="24" customWidth="1"/>
    <col min="41" max="43" width="2.125" style="251" customWidth="1"/>
    <col min="44" max="44" width="7.625" style="27" customWidth="1"/>
    <col min="45" max="45" width="7.875" style="251" customWidth="1"/>
    <col min="46" max="46" width="2.875" style="251" customWidth="1"/>
    <col min="47" max="16384" width="9" style="251"/>
  </cols>
  <sheetData>
    <row r="1" spans="1:45" ht="17.25" x14ac:dyDescent="0.2">
      <c r="B1" s="15" t="s">
        <v>801</v>
      </c>
    </row>
    <row r="2" spans="1:45" ht="8.25" customHeight="1" x14ac:dyDescent="0.2">
      <c r="A2" s="15"/>
    </row>
    <row r="3" spans="1:45" ht="16.5" customHeight="1" x14ac:dyDescent="0.15">
      <c r="A3" s="405" t="s">
        <v>582</v>
      </c>
      <c r="B3" s="198"/>
      <c r="C3" s="1" t="s">
        <v>583</v>
      </c>
      <c r="D3" s="415"/>
      <c r="E3" s="633"/>
      <c r="F3" s="633"/>
      <c r="G3" s="633"/>
      <c r="H3" s="633"/>
      <c r="I3" s="633"/>
      <c r="J3" s="633"/>
      <c r="K3" s="633"/>
      <c r="L3" s="633"/>
      <c r="M3" s="633"/>
      <c r="N3" s="633"/>
      <c r="O3" s="633"/>
      <c r="P3" s="633"/>
      <c r="Q3" s="633"/>
      <c r="R3" s="633"/>
      <c r="S3" s="633"/>
      <c r="T3" s="633"/>
      <c r="U3" s="633"/>
      <c r="V3" s="2" t="s">
        <v>584</v>
      </c>
      <c r="W3" s="633"/>
      <c r="X3" s="633"/>
      <c r="Y3" s="633"/>
      <c r="Z3" s="416"/>
      <c r="AA3" s="416"/>
      <c r="AB3" s="633"/>
      <c r="AC3" s="633"/>
      <c r="AD3" s="633"/>
      <c r="AE3" s="633"/>
      <c r="AF3" s="416"/>
      <c r="AG3" s="633"/>
      <c r="AH3" s="633"/>
      <c r="AI3" s="633"/>
      <c r="AJ3" s="633"/>
      <c r="AK3" s="633"/>
      <c r="AL3" s="633"/>
      <c r="AM3" s="633"/>
      <c r="AN3" s="416"/>
      <c r="AO3" s="633"/>
      <c r="AP3" s="633"/>
      <c r="AQ3" s="634"/>
      <c r="AR3" s="406" t="s">
        <v>51</v>
      </c>
      <c r="AS3" s="406" t="s">
        <v>52</v>
      </c>
    </row>
    <row r="4" spans="1:45" ht="16.5" customHeight="1" x14ac:dyDescent="0.15">
      <c r="A4" s="3" t="s">
        <v>585</v>
      </c>
      <c r="B4" s="4" t="s">
        <v>586</v>
      </c>
      <c r="C4" s="432"/>
      <c r="D4" s="446"/>
      <c r="E4" s="607"/>
      <c r="F4" s="607"/>
      <c r="G4" s="607"/>
      <c r="H4" s="607"/>
      <c r="I4" s="607"/>
      <c r="J4" s="607"/>
      <c r="K4" s="607"/>
      <c r="L4" s="607"/>
      <c r="M4" s="607"/>
      <c r="N4" s="607"/>
      <c r="O4" s="607"/>
      <c r="P4" s="607"/>
      <c r="Q4" s="607"/>
      <c r="R4" s="607"/>
      <c r="S4" s="607"/>
      <c r="T4" s="607"/>
      <c r="U4" s="607"/>
      <c r="V4" s="607"/>
      <c r="W4" s="607"/>
      <c r="X4" s="607"/>
      <c r="Y4" s="607"/>
      <c r="Z4" s="417"/>
      <c r="AA4" s="417"/>
      <c r="AB4" s="607"/>
      <c r="AC4" s="607"/>
      <c r="AD4" s="607"/>
      <c r="AE4" s="607"/>
      <c r="AF4" s="417"/>
      <c r="AG4" s="607"/>
      <c r="AH4" s="607"/>
      <c r="AI4" s="607"/>
      <c r="AJ4" s="607"/>
      <c r="AK4" s="607"/>
      <c r="AL4" s="607"/>
      <c r="AM4" s="607"/>
      <c r="AN4" s="417"/>
      <c r="AO4" s="607"/>
      <c r="AP4" s="607"/>
      <c r="AQ4" s="432"/>
      <c r="AR4" s="5" t="s">
        <v>577</v>
      </c>
      <c r="AS4" s="5" t="s">
        <v>578</v>
      </c>
    </row>
    <row r="5" spans="1:45" ht="16.5" customHeight="1" x14ac:dyDescent="0.15">
      <c r="A5" s="436">
        <v>25</v>
      </c>
      <c r="B5" s="436">
        <v>8011</v>
      </c>
      <c r="C5" s="35" t="s">
        <v>527</v>
      </c>
      <c r="D5" s="710" t="s">
        <v>333</v>
      </c>
      <c r="E5" s="677" t="s">
        <v>334</v>
      </c>
      <c r="F5" s="678"/>
      <c r="G5" s="679"/>
      <c r="H5" s="677" t="s">
        <v>1781</v>
      </c>
      <c r="I5" s="678"/>
      <c r="J5" s="678"/>
      <c r="K5" s="678"/>
      <c r="L5" s="678"/>
      <c r="M5" s="678"/>
      <c r="N5" s="678"/>
      <c r="O5" s="679"/>
      <c r="P5" s="453" t="s">
        <v>129</v>
      </c>
      <c r="Q5" s="439"/>
      <c r="R5" s="439"/>
      <c r="S5" s="37"/>
      <c r="T5" s="634"/>
      <c r="U5" s="623"/>
      <c r="V5" s="621"/>
      <c r="W5" s="621"/>
      <c r="X5" s="621"/>
      <c r="Y5" s="445"/>
      <c r="Z5" s="443"/>
      <c r="AA5" s="443"/>
      <c r="AB5" s="422"/>
      <c r="AC5" s="653"/>
      <c r="AD5" s="653"/>
      <c r="AE5" s="422"/>
      <c r="AF5" s="422"/>
      <c r="AG5" s="422"/>
      <c r="AH5" s="422"/>
      <c r="AI5" s="422"/>
      <c r="AJ5" s="422"/>
      <c r="AK5" s="38"/>
      <c r="AL5" s="427"/>
      <c r="AM5" s="416"/>
      <c r="AN5" s="561"/>
      <c r="AO5" s="416"/>
      <c r="AP5" s="416"/>
      <c r="AQ5" s="36"/>
      <c r="AR5" s="12">
        <f>ROUND(Q6*$AO$19,0)</f>
        <v>405</v>
      </c>
      <c r="AS5" s="7" t="s">
        <v>717</v>
      </c>
    </row>
    <row r="6" spans="1:45" ht="16.5" customHeight="1" x14ac:dyDescent="0.15">
      <c r="A6" s="436">
        <v>25</v>
      </c>
      <c r="B6" s="436">
        <v>8015</v>
      </c>
      <c r="C6" s="35" t="s">
        <v>528</v>
      </c>
      <c r="D6" s="711"/>
      <c r="E6" s="680"/>
      <c r="F6" s="681"/>
      <c r="G6" s="682"/>
      <c r="H6" s="680"/>
      <c r="I6" s="681"/>
      <c r="J6" s="681"/>
      <c r="K6" s="681"/>
      <c r="L6" s="681"/>
      <c r="M6" s="681"/>
      <c r="N6" s="681"/>
      <c r="O6" s="682"/>
      <c r="P6" s="39"/>
      <c r="Q6" s="829">
        <f>予防短期入所療養イ!Q7</f>
        <v>579</v>
      </c>
      <c r="R6" s="829"/>
      <c r="S6" s="426" t="s">
        <v>578</v>
      </c>
      <c r="T6" s="432"/>
      <c r="U6" s="691" t="s">
        <v>718</v>
      </c>
      <c r="V6" s="692"/>
      <c r="W6" s="692"/>
      <c r="X6" s="692"/>
      <c r="Y6" s="692"/>
      <c r="Z6" s="692"/>
      <c r="AA6" s="692"/>
      <c r="AB6" s="692"/>
      <c r="AC6" s="692"/>
      <c r="AD6" s="692"/>
      <c r="AE6" s="692"/>
      <c r="AF6" s="692"/>
      <c r="AG6" s="692"/>
      <c r="AH6" s="692"/>
      <c r="AI6" s="653" t="s">
        <v>248</v>
      </c>
      <c r="AJ6" s="888">
        <v>0.97</v>
      </c>
      <c r="AK6" s="889"/>
      <c r="AL6" s="442"/>
      <c r="AM6" s="850" t="s">
        <v>159</v>
      </c>
      <c r="AN6" s="850"/>
      <c r="AO6" s="850"/>
      <c r="AP6" s="850"/>
      <c r="AQ6" s="419"/>
      <c r="AR6" s="12">
        <f>ROUND(ROUND(Q6*AJ6,0)*$AO$19,0)</f>
        <v>393</v>
      </c>
      <c r="AS6" s="6"/>
    </row>
    <row r="7" spans="1:45" ht="16.5" customHeight="1" x14ac:dyDescent="0.15">
      <c r="A7" s="436">
        <v>25</v>
      </c>
      <c r="B7" s="436">
        <v>8021</v>
      </c>
      <c r="C7" s="35" t="s">
        <v>529</v>
      </c>
      <c r="D7" s="711"/>
      <c r="E7" s="680"/>
      <c r="F7" s="681"/>
      <c r="G7" s="682"/>
      <c r="H7" s="680"/>
      <c r="I7" s="681"/>
      <c r="J7" s="681"/>
      <c r="K7" s="681"/>
      <c r="L7" s="681"/>
      <c r="M7" s="681"/>
      <c r="N7" s="681"/>
      <c r="O7" s="682"/>
      <c r="P7" s="246" t="s">
        <v>130</v>
      </c>
      <c r="Q7" s="174"/>
      <c r="R7" s="174"/>
      <c r="S7" s="14"/>
      <c r="T7" s="14"/>
      <c r="U7" s="623"/>
      <c r="V7" s="621"/>
      <c r="W7" s="621"/>
      <c r="X7" s="621"/>
      <c r="Y7" s="621"/>
      <c r="Z7" s="445"/>
      <c r="AA7" s="443"/>
      <c r="AB7" s="443"/>
      <c r="AC7" s="149"/>
      <c r="AD7" s="149"/>
      <c r="AE7" s="422"/>
      <c r="AF7" s="151"/>
      <c r="AG7" s="422"/>
      <c r="AH7" s="621"/>
      <c r="AI7" s="422"/>
      <c r="AJ7" s="41"/>
      <c r="AK7" s="148"/>
      <c r="AL7" s="442"/>
      <c r="AM7" s="850"/>
      <c r="AN7" s="850"/>
      <c r="AO7" s="850"/>
      <c r="AP7" s="850"/>
      <c r="AQ7" s="419"/>
      <c r="AR7" s="12">
        <f>ROUND(Q8*$AO$19,0)</f>
        <v>508</v>
      </c>
      <c r="AS7" s="6"/>
    </row>
    <row r="8" spans="1:45" ht="16.5" customHeight="1" x14ac:dyDescent="0.15">
      <c r="A8" s="436">
        <v>25</v>
      </c>
      <c r="B8" s="436">
        <v>8025</v>
      </c>
      <c r="C8" s="35" t="s">
        <v>530</v>
      </c>
      <c r="D8" s="711"/>
      <c r="E8" s="680"/>
      <c r="F8" s="681"/>
      <c r="G8" s="682"/>
      <c r="H8" s="759"/>
      <c r="I8" s="760"/>
      <c r="J8" s="760"/>
      <c r="K8" s="760"/>
      <c r="L8" s="760"/>
      <c r="M8" s="760"/>
      <c r="N8" s="760"/>
      <c r="O8" s="761"/>
      <c r="P8" s="421"/>
      <c r="Q8" s="688">
        <f>予防短期入所療養イ!Q9</f>
        <v>726</v>
      </c>
      <c r="R8" s="688"/>
      <c r="S8" s="245" t="s">
        <v>578</v>
      </c>
      <c r="T8" s="245"/>
      <c r="U8" s="691" t="s">
        <v>718</v>
      </c>
      <c r="V8" s="750"/>
      <c r="W8" s="750"/>
      <c r="X8" s="750"/>
      <c r="Y8" s="750"/>
      <c r="Z8" s="750"/>
      <c r="AA8" s="750"/>
      <c r="AB8" s="750"/>
      <c r="AC8" s="750"/>
      <c r="AD8" s="750"/>
      <c r="AE8" s="750"/>
      <c r="AF8" s="750"/>
      <c r="AG8" s="750"/>
      <c r="AH8" s="750"/>
      <c r="AI8" s="653" t="s">
        <v>248</v>
      </c>
      <c r="AJ8" s="888">
        <f>$AJ$6</f>
        <v>0.97</v>
      </c>
      <c r="AK8" s="889"/>
      <c r="AL8" s="442"/>
      <c r="AM8" s="850"/>
      <c r="AN8" s="850"/>
      <c r="AO8" s="850"/>
      <c r="AP8" s="850"/>
      <c r="AQ8" s="419"/>
      <c r="AR8" s="12">
        <f>ROUND(ROUND(Q8*AJ8,0)*$AO$19,0)</f>
        <v>493</v>
      </c>
      <c r="AS8" s="6"/>
    </row>
    <row r="9" spans="1:45" ht="16.5" customHeight="1" x14ac:dyDescent="0.15">
      <c r="A9" s="436">
        <v>25</v>
      </c>
      <c r="B9" s="436">
        <v>8031</v>
      </c>
      <c r="C9" s="35" t="s">
        <v>531</v>
      </c>
      <c r="D9" s="711"/>
      <c r="E9" s="680"/>
      <c r="F9" s="681"/>
      <c r="G9" s="682"/>
      <c r="H9" s="677" t="s">
        <v>337</v>
      </c>
      <c r="I9" s="678"/>
      <c r="J9" s="678"/>
      <c r="K9" s="678"/>
      <c r="L9" s="678"/>
      <c r="M9" s="678"/>
      <c r="N9" s="678"/>
      <c r="O9" s="679"/>
      <c r="P9" s="453" t="s">
        <v>129</v>
      </c>
      <c r="Q9" s="439"/>
      <c r="R9" s="439"/>
      <c r="S9" s="37"/>
      <c r="T9" s="634"/>
      <c r="U9" s="623"/>
      <c r="V9" s="621"/>
      <c r="W9" s="621"/>
      <c r="X9" s="621"/>
      <c r="Y9" s="445"/>
      <c r="Z9" s="443"/>
      <c r="AA9" s="443"/>
      <c r="AB9" s="422"/>
      <c r="AC9" s="653"/>
      <c r="AD9" s="653"/>
      <c r="AE9" s="422"/>
      <c r="AF9" s="422"/>
      <c r="AG9" s="422"/>
      <c r="AH9" s="422"/>
      <c r="AI9" s="422"/>
      <c r="AJ9" s="422"/>
      <c r="AK9" s="38"/>
      <c r="AL9" s="421"/>
      <c r="AM9" s="850"/>
      <c r="AN9" s="850"/>
      <c r="AO9" s="850"/>
      <c r="AP9" s="850"/>
      <c r="AQ9" s="419"/>
      <c r="AR9" s="12">
        <f>ROUND(Q10*$AO$19,0)</f>
        <v>442</v>
      </c>
      <c r="AS9" s="402"/>
    </row>
    <row r="10" spans="1:45" ht="16.5" customHeight="1" x14ac:dyDescent="0.15">
      <c r="A10" s="436">
        <v>25</v>
      </c>
      <c r="B10" s="436">
        <v>8032</v>
      </c>
      <c r="C10" s="35" t="s">
        <v>532</v>
      </c>
      <c r="D10" s="711"/>
      <c r="E10" s="535"/>
      <c r="F10" s="159"/>
      <c r="G10" s="587"/>
      <c r="H10" s="680"/>
      <c r="I10" s="681"/>
      <c r="J10" s="681"/>
      <c r="K10" s="681"/>
      <c r="L10" s="681"/>
      <c r="M10" s="681"/>
      <c r="N10" s="681"/>
      <c r="O10" s="682"/>
      <c r="P10" s="39"/>
      <c r="Q10" s="829">
        <f>予防短期入所療養イ!Q11</f>
        <v>632</v>
      </c>
      <c r="R10" s="829"/>
      <c r="S10" s="426" t="s">
        <v>578</v>
      </c>
      <c r="T10" s="432"/>
      <c r="U10" s="691" t="s">
        <v>718</v>
      </c>
      <c r="V10" s="692"/>
      <c r="W10" s="692"/>
      <c r="X10" s="692"/>
      <c r="Y10" s="692"/>
      <c r="Z10" s="692"/>
      <c r="AA10" s="692"/>
      <c r="AB10" s="692"/>
      <c r="AC10" s="692"/>
      <c r="AD10" s="692"/>
      <c r="AE10" s="692"/>
      <c r="AF10" s="692"/>
      <c r="AG10" s="692"/>
      <c r="AH10" s="692"/>
      <c r="AI10" s="653" t="s">
        <v>248</v>
      </c>
      <c r="AJ10" s="888">
        <f>$AJ$6</f>
        <v>0.97</v>
      </c>
      <c r="AK10" s="889"/>
      <c r="AL10" s="442"/>
      <c r="AM10" s="850"/>
      <c r="AN10" s="850"/>
      <c r="AO10" s="850"/>
      <c r="AP10" s="850"/>
      <c r="AQ10" s="419"/>
      <c r="AR10" s="12">
        <f>ROUND(ROUND(Q10*AJ10,0)*$AO$19,0)</f>
        <v>429</v>
      </c>
      <c r="AS10" s="6"/>
    </row>
    <row r="11" spans="1:45" ht="16.5" customHeight="1" x14ac:dyDescent="0.15">
      <c r="A11" s="436">
        <v>25</v>
      </c>
      <c r="B11" s="436">
        <v>8033</v>
      </c>
      <c r="C11" s="35" t="s">
        <v>533</v>
      </c>
      <c r="D11" s="711"/>
      <c r="E11" s="535"/>
      <c r="F11" s="159"/>
      <c r="G11" s="587"/>
      <c r="H11" s="680"/>
      <c r="I11" s="681"/>
      <c r="J11" s="681"/>
      <c r="K11" s="681"/>
      <c r="L11" s="681"/>
      <c r="M11" s="681"/>
      <c r="N11" s="681"/>
      <c r="O11" s="682"/>
      <c r="P11" s="246" t="s">
        <v>130</v>
      </c>
      <c r="Q11" s="174"/>
      <c r="R11" s="174"/>
      <c r="S11" s="14"/>
      <c r="T11" s="14"/>
      <c r="U11" s="623"/>
      <c r="V11" s="621"/>
      <c r="W11" s="621"/>
      <c r="X11" s="621"/>
      <c r="Y11" s="621"/>
      <c r="Z11" s="445"/>
      <c r="AA11" s="443"/>
      <c r="AB11" s="443"/>
      <c r="AC11" s="149"/>
      <c r="AD11" s="149"/>
      <c r="AE11" s="422"/>
      <c r="AF11" s="151"/>
      <c r="AG11" s="422"/>
      <c r="AH11" s="621"/>
      <c r="AI11" s="422"/>
      <c r="AJ11" s="41"/>
      <c r="AK11" s="148"/>
      <c r="AL11" s="442"/>
      <c r="AM11" s="850"/>
      <c r="AN11" s="850"/>
      <c r="AO11" s="850"/>
      <c r="AP11" s="850"/>
      <c r="AQ11" s="419"/>
      <c r="AR11" s="12">
        <f>ROUND(Q12*$AO$19,0)</f>
        <v>545</v>
      </c>
      <c r="AS11" s="6"/>
    </row>
    <row r="12" spans="1:45" ht="16.5" customHeight="1" x14ac:dyDescent="0.15">
      <c r="A12" s="436">
        <v>25</v>
      </c>
      <c r="B12" s="436">
        <v>8034</v>
      </c>
      <c r="C12" s="35" t="s">
        <v>394</v>
      </c>
      <c r="D12" s="711"/>
      <c r="E12" s="535"/>
      <c r="F12" s="159"/>
      <c r="G12" s="587"/>
      <c r="H12" s="759"/>
      <c r="I12" s="760"/>
      <c r="J12" s="760"/>
      <c r="K12" s="760"/>
      <c r="L12" s="760"/>
      <c r="M12" s="760"/>
      <c r="N12" s="760"/>
      <c r="O12" s="761"/>
      <c r="P12" s="421"/>
      <c r="Q12" s="688">
        <f>予防短期入所療養イ!Q13</f>
        <v>778</v>
      </c>
      <c r="R12" s="688"/>
      <c r="S12" s="245" t="s">
        <v>578</v>
      </c>
      <c r="T12" s="245"/>
      <c r="U12" s="691" t="s">
        <v>718</v>
      </c>
      <c r="V12" s="750"/>
      <c r="W12" s="750"/>
      <c r="X12" s="750"/>
      <c r="Y12" s="750"/>
      <c r="Z12" s="750"/>
      <c r="AA12" s="750"/>
      <c r="AB12" s="750"/>
      <c r="AC12" s="750"/>
      <c r="AD12" s="750"/>
      <c r="AE12" s="750"/>
      <c r="AF12" s="750"/>
      <c r="AG12" s="750"/>
      <c r="AH12" s="750"/>
      <c r="AI12" s="653" t="s">
        <v>248</v>
      </c>
      <c r="AJ12" s="888">
        <f>$AJ$6</f>
        <v>0.97</v>
      </c>
      <c r="AK12" s="889"/>
      <c r="AL12" s="442"/>
      <c r="AM12" s="850"/>
      <c r="AN12" s="850"/>
      <c r="AO12" s="850"/>
      <c r="AP12" s="850"/>
      <c r="AQ12" s="419"/>
      <c r="AR12" s="12">
        <f>ROUND(ROUND(Q12*AJ12,0)*$AO$19,0)</f>
        <v>529</v>
      </c>
      <c r="AS12" s="6"/>
    </row>
    <row r="13" spans="1:45" ht="16.5" customHeight="1" x14ac:dyDescent="0.15">
      <c r="A13" s="436">
        <v>25</v>
      </c>
      <c r="B13" s="436">
        <v>8211</v>
      </c>
      <c r="C13" s="35" t="s">
        <v>395</v>
      </c>
      <c r="D13" s="711"/>
      <c r="E13" s="510"/>
      <c r="F13" s="511"/>
      <c r="G13" s="513"/>
      <c r="H13" s="677" t="s">
        <v>1782</v>
      </c>
      <c r="I13" s="678"/>
      <c r="J13" s="678"/>
      <c r="K13" s="678"/>
      <c r="L13" s="678"/>
      <c r="M13" s="678"/>
      <c r="N13" s="678"/>
      <c r="O13" s="679"/>
      <c r="P13" s="453" t="s">
        <v>129</v>
      </c>
      <c r="Q13" s="439"/>
      <c r="R13" s="439"/>
      <c r="S13" s="37"/>
      <c r="T13" s="634"/>
      <c r="U13" s="623"/>
      <c r="V13" s="621"/>
      <c r="W13" s="621"/>
      <c r="X13" s="621"/>
      <c r="Y13" s="621"/>
      <c r="Z13" s="445"/>
      <c r="AA13" s="443"/>
      <c r="AB13" s="443"/>
      <c r="AC13" s="149"/>
      <c r="AD13" s="149"/>
      <c r="AE13" s="422"/>
      <c r="AF13" s="651"/>
      <c r="AG13" s="422"/>
      <c r="AH13" s="621"/>
      <c r="AI13" s="422"/>
      <c r="AJ13" s="422"/>
      <c r="AK13" s="38"/>
      <c r="AL13" s="421"/>
      <c r="AM13" s="850"/>
      <c r="AN13" s="850"/>
      <c r="AO13" s="850"/>
      <c r="AP13" s="850"/>
      <c r="AQ13" s="419"/>
      <c r="AR13" s="12">
        <f>ROUND(Q14*$AO$19,0)</f>
        <v>429</v>
      </c>
      <c r="AS13" s="402"/>
    </row>
    <row r="14" spans="1:45" ht="16.5" customHeight="1" x14ac:dyDescent="0.15">
      <c r="A14" s="436">
        <v>25</v>
      </c>
      <c r="B14" s="436">
        <v>8215</v>
      </c>
      <c r="C14" s="35" t="s">
        <v>396</v>
      </c>
      <c r="D14" s="711"/>
      <c r="E14" s="510"/>
      <c r="F14" s="511"/>
      <c r="G14" s="513"/>
      <c r="H14" s="680"/>
      <c r="I14" s="681"/>
      <c r="J14" s="681"/>
      <c r="K14" s="681"/>
      <c r="L14" s="681"/>
      <c r="M14" s="681"/>
      <c r="N14" s="681"/>
      <c r="O14" s="682"/>
      <c r="P14" s="39"/>
      <c r="Q14" s="829">
        <f>予防短期入所療養イ!Q15</f>
        <v>613</v>
      </c>
      <c r="R14" s="829"/>
      <c r="S14" s="426" t="s">
        <v>578</v>
      </c>
      <c r="T14" s="432"/>
      <c r="U14" s="691" t="s">
        <v>718</v>
      </c>
      <c r="V14" s="750"/>
      <c r="W14" s="750"/>
      <c r="X14" s="750"/>
      <c r="Y14" s="750"/>
      <c r="Z14" s="750"/>
      <c r="AA14" s="750"/>
      <c r="AB14" s="750"/>
      <c r="AC14" s="750"/>
      <c r="AD14" s="750"/>
      <c r="AE14" s="750"/>
      <c r="AF14" s="750"/>
      <c r="AG14" s="750"/>
      <c r="AH14" s="750"/>
      <c r="AI14" s="653" t="s">
        <v>248</v>
      </c>
      <c r="AJ14" s="888">
        <f>$AJ$6</f>
        <v>0.97</v>
      </c>
      <c r="AK14" s="889"/>
      <c r="AL14" s="442"/>
      <c r="AM14" s="850"/>
      <c r="AN14" s="850"/>
      <c r="AO14" s="850"/>
      <c r="AP14" s="850"/>
      <c r="AQ14" s="419"/>
      <c r="AR14" s="12">
        <f>ROUND(ROUND(Q14*AJ14,0)*$AO$19,0)</f>
        <v>417</v>
      </c>
      <c r="AS14" s="6"/>
    </row>
    <row r="15" spans="1:45" ht="16.5" customHeight="1" x14ac:dyDescent="0.15">
      <c r="A15" s="436">
        <v>25</v>
      </c>
      <c r="B15" s="436">
        <v>8221</v>
      </c>
      <c r="C15" s="35" t="s">
        <v>397</v>
      </c>
      <c r="D15" s="711"/>
      <c r="E15" s="510"/>
      <c r="F15" s="511"/>
      <c r="G15" s="513"/>
      <c r="H15" s="680"/>
      <c r="I15" s="681"/>
      <c r="J15" s="681"/>
      <c r="K15" s="681"/>
      <c r="L15" s="681"/>
      <c r="M15" s="681"/>
      <c r="N15" s="681"/>
      <c r="O15" s="682"/>
      <c r="P15" s="246" t="s">
        <v>130</v>
      </c>
      <c r="Q15" s="174"/>
      <c r="R15" s="174"/>
      <c r="S15" s="14"/>
      <c r="T15" s="14"/>
      <c r="U15" s="623"/>
      <c r="V15" s="621"/>
      <c r="W15" s="621"/>
      <c r="X15" s="621"/>
      <c r="Y15" s="621"/>
      <c r="Z15" s="445"/>
      <c r="AA15" s="443"/>
      <c r="AB15" s="443"/>
      <c r="AC15" s="149"/>
      <c r="AD15" s="149"/>
      <c r="AE15" s="422"/>
      <c r="AF15" s="422"/>
      <c r="AG15" s="422"/>
      <c r="AH15" s="621"/>
      <c r="AI15" s="422"/>
      <c r="AJ15" s="41"/>
      <c r="AK15" s="148"/>
      <c r="AL15" s="442"/>
      <c r="AM15" s="850"/>
      <c r="AN15" s="850"/>
      <c r="AO15" s="850"/>
      <c r="AP15" s="850"/>
      <c r="AQ15" s="419"/>
      <c r="AR15" s="12">
        <f>ROUND(Q16*$AO$19,0)</f>
        <v>542</v>
      </c>
      <c r="AS15" s="6"/>
    </row>
    <row r="16" spans="1:45" ht="16.5" customHeight="1" x14ac:dyDescent="0.15">
      <c r="A16" s="436">
        <v>25</v>
      </c>
      <c r="B16" s="436">
        <v>8225</v>
      </c>
      <c r="C16" s="35" t="s">
        <v>398</v>
      </c>
      <c r="D16" s="711"/>
      <c r="E16" s="510"/>
      <c r="F16" s="511"/>
      <c r="G16" s="513"/>
      <c r="H16" s="759"/>
      <c r="I16" s="760"/>
      <c r="J16" s="760"/>
      <c r="K16" s="760"/>
      <c r="L16" s="760"/>
      <c r="M16" s="760"/>
      <c r="N16" s="760"/>
      <c r="O16" s="761"/>
      <c r="P16" s="421"/>
      <c r="Q16" s="688">
        <f>予防短期入所療養イ!Q17</f>
        <v>774</v>
      </c>
      <c r="R16" s="688"/>
      <c r="S16" s="245" t="s">
        <v>578</v>
      </c>
      <c r="T16" s="245"/>
      <c r="U16" s="691" t="s">
        <v>718</v>
      </c>
      <c r="V16" s="750"/>
      <c r="W16" s="750"/>
      <c r="X16" s="750"/>
      <c r="Y16" s="750"/>
      <c r="Z16" s="750"/>
      <c r="AA16" s="750"/>
      <c r="AB16" s="750"/>
      <c r="AC16" s="750"/>
      <c r="AD16" s="750"/>
      <c r="AE16" s="750"/>
      <c r="AF16" s="750"/>
      <c r="AG16" s="750"/>
      <c r="AH16" s="750"/>
      <c r="AI16" s="653" t="s">
        <v>248</v>
      </c>
      <c r="AJ16" s="888">
        <f>$AJ$6</f>
        <v>0.97</v>
      </c>
      <c r="AK16" s="889"/>
      <c r="AL16" s="442"/>
      <c r="AM16" s="850"/>
      <c r="AN16" s="850"/>
      <c r="AO16" s="850"/>
      <c r="AP16" s="850"/>
      <c r="AQ16" s="419"/>
      <c r="AR16" s="12">
        <f>ROUND(ROUND(Q16*AJ16,0)*$AO$19,0)</f>
        <v>526</v>
      </c>
      <c r="AS16" s="6"/>
    </row>
    <row r="17" spans="1:45" ht="16.5" customHeight="1" x14ac:dyDescent="0.15">
      <c r="A17" s="436">
        <v>25</v>
      </c>
      <c r="B17" s="436">
        <v>8041</v>
      </c>
      <c r="C17" s="35" t="s">
        <v>399</v>
      </c>
      <c r="D17" s="711"/>
      <c r="E17" s="510"/>
      <c r="F17" s="511"/>
      <c r="G17" s="513"/>
      <c r="H17" s="677" t="s">
        <v>338</v>
      </c>
      <c r="I17" s="678"/>
      <c r="J17" s="678"/>
      <c r="K17" s="678"/>
      <c r="L17" s="678"/>
      <c r="M17" s="678"/>
      <c r="N17" s="678"/>
      <c r="O17" s="679"/>
      <c r="P17" s="453" t="s">
        <v>129</v>
      </c>
      <c r="Q17" s="439"/>
      <c r="R17" s="439"/>
      <c r="S17" s="37"/>
      <c r="T17" s="634"/>
      <c r="U17" s="623"/>
      <c r="V17" s="621"/>
      <c r="W17" s="621"/>
      <c r="X17" s="621"/>
      <c r="Y17" s="621"/>
      <c r="Z17" s="445"/>
      <c r="AA17" s="443"/>
      <c r="AB17" s="443"/>
      <c r="AC17" s="149"/>
      <c r="AD17" s="149"/>
      <c r="AE17" s="422"/>
      <c r="AF17" s="651"/>
      <c r="AG17" s="422"/>
      <c r="AH17" s="621"/>
      <c r="AI17" s="422"/>
      <c r="AJ17" s="422"/>
      <c r="AK17" s="38"/>
      <c r="AL17" s="421"/>
      <c r="AM17" s="850"/>
      <c r="AN17" s="850"/>
      <c r="AO17" s="850"/>
      <c r="AP17" s="850"/>
      <c r="AQ17" s="419"/>
      <c r="AR17" s="12">
        <f>ROUND(Q18*$AO$19,0)</f>
        <v>470</v>
      </c>
      <c r="AS17" s="402"/>
    </row>
    <row r="18" spans="1:45" ht="16.5" customHeight="1" x14ac:dyDescent="0.15">
      <c r="A18" s="436">
        <v>25</v>
      </c>
      <c r="B18" s="436">
        <v>8042</v>
      </c>
      <c r="C18" s="35" t="s">
        <v>400</v>
      </c>
      <c r="D18" s="711"/>
      <c r="E18" s="535"/>
      <c r="F18" s="159"/>
      <c r="G18" s="587"/>
      <c r="H18" s="680"/>
      <c r="I18" s="681"/>
      <c r="J18" s="681"/>
      <c r="K18" s="681"/>
      <c r="L18" s="681"/>
      <c r="M18" s="681"/>
      <c r="N18" s="681"/>
      <c r="O18" s="682"/>
      <c r="P18" s="39"/>
      <c r="Q18" s="829">
        <f>予防短期入所療養イ!Q19</f>
        <v>672</v>
      </c>
      <c r="R18" s="829"/>
      <c r="S18" s="426" t="s">
        <v>578</v>
      </c>
      <c r="T18" s="432"/>
      <c r="U18" s="691" t="s">
        <v>718</v>
      </c>
      <c r="V18" s="750"/>
      <c r="W18" s="750"/>
      <c r="X18" s="750"/>
      <c r="Y18" s="750"/>
      <c r="Z18" s="750"/>
      <c r="AA18" s="750"/>
      <c r="AB18" s="750"/>
      <c r="AC18" s="750"/>
      <c r="AD18" s="750"/>
      <c r="AE18" s="750"/>
      <c r="AF18" s="750"/>
      <c r="AG18" s="750"/>
      <c r="AH18" s="750"/>
      <c r="AI18" s="653" t="s">
        <v>248</v>
      </c>
      <c r="AJ18" s="888">
        <f>$AJ$6</f>
        <v>0.97</v>
      </c>
      <c r="AK18" s="889"/>
      <c r="AL18" s="442"/>
      <c r="AM18" s="850"/>
      <c r="AN18" s="850"/>
      <c r="AO18" s="850"/>
      <c r="AP18" s="850"/>
      <c r="AQ18" s="419"/>
      <c r="AR18" s="12">
        <f>ROUND(ROUND(Q18*AJ18,0)*$AO$19,0)</f>
        <v>456</v>
      </c>
      <c r="AS18" s="6"/>
    </row>
    <row r="19" spans="1:45" ht="16.5" customHeight="1" x14ac:dyDescent="0.15">
      <c r="A19" s="436">
        <v>25</v>
      </c>
      <c r="B19" s="436">
        <v>8043</v>
      </c>
      <c r="C19" s="35" t="s">
        <v>401</v>
      </c>
      <c r="D19" s="711"/>
      <c r="E19" s="535"/>
      <c r="F19" s="159"/>
      <c r="G19" s="587"/>
      <c r="H19" s="680"/>
      <c r="I19" s="681"/>
      <c r="J19" s="681"/>
      <c r="K19" s="681"/>
      <c r="L19" s="681"/>
      <c r="M19" s="681"/>
      <c r="N19" s="681"/>
      <c r="O19" s="682"/>
      <c r="P19" s="246" t="s">
        <v>130</v>
      </c>
      <c r="Q19" s="174"/>
      <c r="R19" s="174"/>
      <c r="S19" s="14"/>
      <c r="T19" s="14"/>
      <c r="U19" s="623"/>
      <c r="V19" s="621"/>
      <c r="W19" s="621"/>
      <c r="X19" s="621"/>
      <c r="Y19" s="621"/>
      <c r="Z19" s="445"/>
      <c r="AA19" s="443"/>
      <c r="AB19" s="443"/>
      <c r="AC19" s="149"/>
      <c r="AD19" s="149"/>
      <c r="AE19" s="422"/>
      <c r="AF19" s="422"/>
      <c r="AG19" s="422"/>
      <c r="AH19" s="621"/>
      <c r="AI19" s="422"/>
      <c r="AJ19" s="41"/>
      <c r="AK19" s="148"/>
      <c r="AL19" s="442"/>
      <c r="AM19" s="593"/>
      <c r="AN19" s="521" t="s">
        <v>27</v>
      </c>
      <c r="AO19" s="718">
        <v>0.7</v>
      </c>
      <c r="AP19" s="718"/>
      <c r="AQ19" s="419"/>
      <c r="AR19" s="12">
        <f>ROUND(Q20*$AO$19,0)</f>
        <v>584</v>
      </c>
      <c r="AS19" s="6"/>
    </row>
    <row r="20" spans="1:45" ht="16.5" customHeight="1" x14ac:dyDescent="0.15">
      <c r="A20" s="436">
        <v>25</v>
      </c>
      <c r="B20" s="436">
        <v>8044</v>
      </c>
      <c r="C20" s="35" t="s">
        <v>402</v>
      </c>
      <c r="D20" s="711"/>
      <c r="E20" s="586"/>
      <c r="F20" s="160"/>
      <c r="G20" s="588"/>
      <c r="H20" s="759"/>
      <c r="I20" s="760"/>
      <c r="J20" s="760"/>
      <c r="K20" s="760"/>
      <c r="L20" s="760"/>
      <c r="M20" s="760"/>
      <c r="N20" s="760"/>
      <c r="O20" s="761"/>
      <c r="P20" s="421"/>
      <c r="Q20" s="688">
        <f>予防短期入所療養イ!Q21</f>
        <v>834</v>
      </c>
      <c r="R20" s="688"/>
      <c r="S20" s="245" t="s">
        <v>578</v>
      </c>
      <c r="T20" s="245"/>
      <c r="U20" s="691" t="s">
        <v>718</v>
      </c>
      <c r="V20" s="750"/>
      <c r="W20" s="750"/>
      <c r="X20" s="750"/>
      <c r="Y20" s="750"/>
      <c r="Z20" s="750"/>
      <c r="AA20" s="750"/>
      <c r="AB20" s="750"/>
      <c r="AC20" s="750"/>
      <c r="AD20" s="750"/>
      <c r="AE20" s="750"/>
      <c r="AF20" s="750"/>
      <c r="AG20" s="750"/>
      <c r="AH20" s="750"/>
      <c r="AI20" s="653" t="s">
        <v>248</v>
      </c>
      <c r="AJ20" s="888">
        <f>$AJ$6</f>
        <v>0.97</v>
      </c>
      <c r="AK20" s="889"/>
      <c r="AL20" s="442"/>
      <c r="AM20" s="593"/>
      <c r="AN20" s="593"/>
      <c r="AO20" s="593"/>
      <c r="AP20" s="593"/>
      <c r="AQ20" s="419"/>
      <c r="AR20" s="12">
        <f>ROUND(ROUND(Q20*AJ20,0)*$AO$19,0)</f>
        <v>566</v>
      </c>
      <c r="AS20" s="6"/>
    </row>
    <row r="21" spans="1:45" ht="16.5" customHeight="1" x14ac:dyDescent="0.15">
      <c r="A21" s="436">
        <v>25</v>
      </c>
      <c r="B21" s="436">
        <v>8651</v>
      </c>
      <c r="C21" s="35" t="s">
        <v>665</v>
      </c>
      <c r="D21" s="538"/>
      <c r="E21" s="677" t="s">
        <v>711</v>
      </c>
      <c r="F21" s="678"/>
      <c r="G21" s="679"/>
      <c r="H21" s="677" t="s">
        <v>140</v>
      </c>
      <c r="I21" s="678"/>
      <c r="J21" s="678"/>
      <c r="K21" s="678"/>
      <c r="L21" s="678"/>
      <c r="M21" s="678"/>
      <c r="N21" s="678"/>
      <c r="O21" s="679"/>
      <c r="P21" s="453" t="s">
        <v>129</v>
      </c>
      <c r="Q21" s="439"/>
      <c r="R21" s="439"/>
      <c r="S21" s="37"/>
      <c r="T21" s="634"/>
      <c r="U21" s="623"/>
      <c r="V21" s="621"/>
      <c r="W21" s="621"/>
      <c r="X21" s="621"/>
      <c r="Y21" s="445"/>
      <c r="Z21" s="443"/>
      <c r="AA21" s="443"/>
      <c r="AB21" s="422"/>
      <c r="AC21" s="653"/>
      <c r="AD21" s="653"/>
      <c r="AE21" s="422"/>
      <c r="AF21" s="422"/>
      <c r="AG21" s="422"/>
      <c r="AH21" s="621"/>
      <c r="AI21" s="422"/>
      <c r="AJ21" s="422"/>
      <c r="AK21" s="38"/>
      <c r="AL21" s="421"/>
      <c r="AM21" s="593"/>
      <c r="AN21" s="593"/>
      <c r="AO21" s="593"/>
      <c r="AP21" s="593"/>
      <c r="AQ21" s="419"/>
      <c r="AR21" s="12">
        <f>ROUND(Q22*$AO$19,0)</f>
        <v>408</v>
      </c>
      <c r="AS21" s="402"/>
    </row>
    <row r="22" spans="1:45" ht="16.5" customHeight="1" x14ac:dyDescent="0.15">
      <c r="A22" s="436">
        <v>25</v>
      </c>
      <c r="B22" s="436">
        <v>8653</v>
      </c>
      <c r="C22" s="35" t="s">
        <v>666</v>
      </c>
      <c r="D22" s="538"/>
      <c r="E22" s="680"/>
      <c r="F22" s="681"/>
      <c r="G22" s="682"/>
      <c r="H22" s="680"/>
      <c r="I22" s="681"/>
      <c r="J22" s="681"/>
      <c r="K22" s="681"/>
      <c r="L22" s="681"/>
      <c r="M22" s="681"/>
      <c r="N22" s="681"/>
      <c r="O22" s="682"/>
      <c r="P22" s="39"/>
      <c r="Q22" s="829">
        <f>予防短期入所療養イ!Q23</f>
        <v>583</v>
      </c>
      <c r="R22" s="829"/>
      <c r="S22" s="426" t="s">
        <v>578</v>
      </c>
      <c r="T22" s="432"/>
      <c r="U22" s="691" t="s">
        <v>718</v>
      </c>
      <c r="V22" s="750"/>
      <c r="W22" s="750"/>
      <c r="X22" s="750"/>
      <c r="Y22" s="750"/>
      <c r="Z22" s="750"/>
      <c r="AA22" s="750"/>
      <c r="AB22" s="750"/>
      <c r="AC22" s="750"/>
      <c r="AD22" s="750"/>
      <c r="AE22" s="750"/>
      <c r="AF22" s="750"/>
      <c r="AG22" s="750"/>
      <c r="AH22" s="750"/>
      <c r="AI22" s="653" t="s">
        <v>248</v>
      </c>
      <c r="AJ22" s="888">
        <f>$AJ$6</f>
        <v>0.97</v>
      </c>
      <c r="AK22" s="889"/>
      <c r="AL22" s="421"/>
      <c r="AM22" s="626"/>
      <c r="AN22" s="626"/>
      <c r="AO22" s="626"/>
      <c r="AP22" s="626"/>
      <c r="AQ22" s="419"/>
      <c r="AR22" s="12">
        <f>ROUND(ROUND(Q22*AJ22,0)*$AO$19,0)</f>
        <v>396</v>
      </c>
      <c r="AS22" s="6"/>
    </row>
    <row r="23" spans="1:45" ht="16.5" customHeight="1" x14ac:dyDescent="0.15">
      <c r="A23" s="436">
        <v>25</v>
      </c>
      <c r="B23" s="436">
        <v>8655</v>
      </c>
      <c r="C23" s="35" t="s">
        <v>667</v>
      </c>
      <c r="D23" s="538"/>
      <c r="E23" s="680"/>
      <c r="F23" s="681"/>
      <c r="G23" s="682"/>
      <c r="H23" s="680"/>
      <c r="I23" s="681"/>
      <c r="J23" s="681"/>
      <c r="K23" s="681"/>
      <c r="L23" s="681"/>
      <c r="M23" s="681"/>
      <c r="N23" s="681"/>
      <c r="O23" s="682"/>
      <c r="P23" s="246" t="s">
        <v>130</v>
      </c>
      <c r="Q23" s="174"/>
      <c r="R23" s="174"/>
      <c r="S23" s="14"/>
      <c r="T23" s="14"/>
      <c r="U23" s="623"/>
      <c r="V23" s="621"/>
      <c r="W23" s="621"/>
      <c r="X23" s="621"/>
      <c r="Y23" s="621"/>
      <c r="Z23" s="445"/>
      <c r="AA23" s="443"/>
      <c r="AB23" s="443"/>
      <c r="AC23" s="149"/>
      <c r="AD23" s="149"/>
      <c r="AE23" s="422"/>
      <c r="AF23" s="151"/>
      <c r="AG23" s="422"/>
      <c r="AH23" s="621"/>
      <c r="AI23" s="422"/>
      <c r="AJ23" s="41"/>
      <c r="AK23" s="148"/>
      <c r="AL23" s="442"/>
      <c r="AM23" s="626"/>
      <c r="AN23" s="626"/>
      <c r="AO23" s="626"/>
      <c r="AP23" s="626"/>
      <c r="AQ23" s="419"/>
      <c r="AR23" s="12">
        <f>ROUND(Q24*$AO$19,0)</f>
        <v>511</v>
      </c>
      <c r="AS23" s="6"/>
    </row>
    <row r="24" spans="1:45" ht="16.5" customHeight="1" x14ac:dyDescent="0.15">
      <c r="A24" s="436">
        <v>25</v>
      </c>
      <c r="B24" s="436">
        <v>8657</v>
      </c>
      <c r="C24" s="35" t="s">
        <v>668</v>
      </c>
      <c r="D24" s="538"/>
      <c r="E24" s="680"/>
      <c r="F24" s="681"/>
      <c r="G24" s="682"/>
      <c r="H24" s="759"/>
      <c r="I24" s="760"/>
      <c r="J24" s="760"/>
      <c r="K24" s="760"/>
      <c r="L24" s="760"/>
      <c r="M24" s="760"/>
      <c r="N24" s="760"/>
      <c r="O24" s="761"/>
      <c r="P24" s="421"/>
      <c r="Q24" s="688">
        <f>予防短期入所療養イ!Q25</f>
        <v>730</v>
      </c>
      <c r="R24" s="688"/>
      <c r="S24" s="245" t="s">
        <v>578</v>
      </c>
      <c r="T24" s="245"/>
      <c r="U24" s="691" t="s">
        <v>718</v>
      </c>
      <c r="V24" s="692"/>
      <c r="W24" s="692"/>
      <c r="X24" s="692"/>
      <c r="Y24" s="692"/>
      <c r="Z24" s="692"/>
      <c r="AA24" s="692"/>
      <c r="AB24" s="692"/>
      <c r="AC24" s="692"/>
      <c r="AD24" s="692"/>
      <c r="AE24" s="692"/>
      <c r="AF24" s="692"/>
      <c r="AG24" s="692"/>
      <c r="AH24" s="692"/>
      <c r="AI24" s="653" t="s">
        <v>248</v>
      </c>
      <c r="AJ24" s="888">
        <f>$AJ$6</f>
        <v>0.97</v>
      </c>
      <c r="AK24" s="889"/>
      <c r="AL24" s="442"/>
      <c r="AM24" s="626"/>
      <c r="AN24" s="626"/>
      <c r="AO24" s="626"/>
      <c r="AP24" s="626"/>
      <c r="AQ24" s="419"/>
      <c r="AR24" s="12">
        <f>ROUND(ROUND(Q24*AJ24,0)*$AO$19,0)</f>
        <v>496</v>
      </c>
      <c r="AS24" s="6"/>
    </row>
    <row r="25" spans="1:45" ht="16.5" customHeight="1" x14ac:dyDescent="0.15">
      <c r="A25" s="436">
        <v>25</v>
      </c>
      <c r="B25" s="436">
        <v>8659</v>
      </c>
      <c r="C25" s="35" t="s">
        <v>669</v>
      </c>
      <c r="D25" s="538"/>
      <c r="E25" s="680" t="s">
        <v>710</v>
      </c>
      <c r="F25" s="784"/>
      <c r="G25" s="785"/>
      <c r="H25" s="677" t="s">
        <v>1783</v>
      </c>
      <c r="I25" s="678"/>
      <c r="J25" s="678"/>
      <c r="K25" s="678"/>
      <c r="L25" s="678"/>
      <c r="M25" s="678"/>
      <c r="N25" s="678"/>
      <c r="O25" s="679"/>
      <c r="P25" s="453" t="s">
        <v>129</v>
      </c>
      <c r="Q25" s="439"/>
      <c r="R25" s="439"/>
      <c r="S25" s="37"/>
      <c r="T25" s="634"/>
      <c r="U25" s="623"/>
      <c r="V25" s="621"/>
      <c r="W25" s="621"/>
      <c r="X25" s="621"/>
      <c r="Y25" s="621"/>
      <c r="Z25" s="445"/>
      <c r="AA25" s="443"/>
      <c r="AB25" s="443"/>
      <c r="AC25" s="149"/>
      <c r="AD25" s="149"/>
      <c r="AE25" s="422"/>
      <c r="AF25" s="651"/>
      <c r="AG25" s="422"/>
      <c r="AH25" s="422"/>
      <c r="AI25" s="422"/>
      <c r="AJ25" s="422"/>
      <c r="AK25" s="38"/>
      <c r="AL25" s="421"/>
      <c r="AM25" s="626"/>
      <c r="AN25" s="626"/>
      <c r="AO25" s="626"/>
      <c r="AP25" s="626"/>
      <c r="AQ25" s="419"/>
      <c r="AR25" s="12">
        <f>ROUND(Q26*$AO$19,0)</f>
        <v>435</v>
      </c>
      <c r="AS25" s="402"/>
    </row>
    <row r="26" spans="1:45" ht="16.5" customHeight="1" x14ac:dyDescent="0.15">
      <c r="A26" s="436">
        <v>25</v>
      </c>
      <c r="B26" s="436">
        <v>8661</v>
      </c>
      <c r="C26" s="35" t="s">
        <v>670</v>
      </c>
      <c r="D26" s="538"/>
      <c r="E26" s="796"/>
      <c r="F26" s="784"/>
      <c r="G26" s="785"/>
      <c r="H26" s="680"/>
      <c r="I26" s="681"/>
      <c r="J26" s="681"/>
      <c r="K26" s="681"/>
      <c r="L26" s="681"/>
      <c r="M26" s="681"/>
      <c r="N26" s="681"/>
      <c r="O26" s="682"/>
      <c r="P26" s="39"/>
      <c r="Q26" s="829">
        <f>予防短期入所療養イ!Q27</f>
        <v>622</v>
      </c>
      <c r="R26" s="829"/>
      <c r="S26" s="426" t="s">
        <v>578</v>
      </c>
      <c r="T26" s="432"/>
      <c r="U26" s="691" t="s">
        <v>718</v>
      </c>
      <c r="V26" s="750"/>
      <c r="W26" s="750"/>
      <c r="X26" s="750"/>
      <c r="Y26" s="750"/>
      <c r="Z26" s="750"/>
      <c r="AA26" s="750"/>
      <c r="AB26" s="750"/>
      <c r="AC26" s="750"/>
      <c r="AD26" s="750"/>
      <c r="AE26" s="750"/>
      <c r="AF26" s="750"/>
      <c r="AG26" s="750"/>
      <c r="AH26" s="750"/>
      <c r="AI26" s="653" t="s">
        <v>248</v>
      </c>
      <c r="AJ26" s="888">
        <f>$AJ$6</f>
        <v>0.97</v>
      </c>
      <c r="AK26" s="889"/>
      <c r="AL26" s="421"/>
      <c r="AM26" s="626"/>
      <c r="AN26" s="626"/>
      <c r="AO26" s="626"/>
      <c r="AP26" s="626"/>
      <c r="AQ26" s="419"/>
      <c r="AR26" s="12">
        <f>ROUND(ROUND(Q26*AJ26,0)*$AO$19,0)</f>
        <v>422</v>
      </c>
      <c r="AS26" s="6"/>
    </row>
    <row r="27" spans="1:45" ht="16.5" customHeight="1" x14ac:dyDescent="0.15">
      <c r="A27" s="436">
        <v>25</v>
      </c>
      <c r="B27" s="436">
        <v>8663</v>
      </c>
      <c r="C27" s="35" t="s">
        <v>671</v>
      </c>
      <c r="D27" s="538"/>
      <c r="E27" s="796"/>
      <c r="F27" s="784"/>
      <c r="G27" s="785"/>
      <c r="H27" s="680"/>
      <c r="I27" s="681"/>
      <c r="J27" s="681"/>
      <c r="K27" s="681"/>
      <c r="L27" s="681"/>
      <c r="M27" s="681"/>
      <c r="N27" s="681"/>
      <c r="O27" s="682"/>
      <c r="P27" s="246" t="s">
        <v>130</v>
      </c>
      <c r="Q27" s="174"/>
      <c r="R27" s="174"/>
      <c r="S27" s="14"/>
      <c r="T27" s="14"/>
      <c r="U27" s="623"/>
      <c r="V27" s="621"/>
      <c r="W27" s="621"/>
      <c r="X27" s="621"/>
      <c r="Y27" s="621"/>
      <c r="Z27" s="445"/>
      <c r="AA27" s="443"/>
      <c r="AB27" s="443"/>
      <c r="AC27" s="149"/>
      <c r="AD27" s="149"/>
      <c r="AE27" s="422"/>
      <c r="AF27" s="422"/>
      <c r="AG27" s="422"/>
      <c r="AH27" s="422"/>
      <c r="AI27" s="41"/>
      <c r="AJ27" s="41"/>
      <c r="AK27" s="38"/>
      <c r="AL27" s="442"/>
      <c r="AM27" s="626"/>
      <c r="AN27" s="626"/>
      <c r="AO27" s="626"/>
      <c r="AP27" s="626"/>
      <c r="AQ27" s="419"/>
      <c r="AR27" s="12">
        <f>ROUND(Q28*$AO$19,0)</f>
        <v>550</v>
      </c>
      <c r="AS27" s="6"/>
    </row>
    <row r="28" spans="1:45" ht="16.5" customHeight="1" x14ac:dyDescent="0.15">
      <c r="A28" s="436">
        <v>25</v>
      </c>
      <c r="B28" s="436">
        <v>8665</v>
      </c>
      <c r="C28" s="35" t="s">
        <v>672</v>
      </c>
      <c r="D28" s="538"/>
      <c r="E28" s="510"/>
      <c r="F28" s="511"/>
      <c r="G28" s="513"/>
      <c r="H28" s="759"/>
      <c r="I28" s="760"/>
      <c r="J28" s="760"/>
      <c r="K28" s="760"/>
      <c r="L28" s="760"/>
      <c r="M28" s="760"/>
      <c r="N28" s="760"/>
      <c r="O28" s="761"/>
      <c r="P28" s="421"/>
      <c r="Q28" s="688">
        <f>予防短期入所療養イ!Q29</f>
        <v>785</v>
      </c>
      <c r="R28" s="688"/>
      <c r="S28" s="245" t="s">
        <v>578</v>
      </c>
      <c r="T28" s="245"/>
      <c r="U28" s="691" t="s">
        <v>718</v>
      </c>
      <c r="V28" s="750"/>
      <c r="W28" s="750"/>
      <c r="X28" s="750"/>
      <c r="Y28" s="750"/>
      <c r="Z28" s="750"/>
      <c r="AA28" s="750"/>
      <c r="AB28" s="750"/>
      <c r="AC28" s="750"/>
      <c r="AD28" s="750"/>
      <c r="AE28" s="750"/>
      <c r="AF28" s="750"/>
      <c r="AG28" s="750"/>
      <c r="AH28" s="750"/>
      <c r="AI28" s="653" t="s">
        <v>248</v>
      </c>
      <c r="AJ28" s="888">
        <f>$AJ$6</f>
        <v>0.97</v>
      </c>
      <c r="AK28" s="889"/>
      <c r="AL28" s="442"/>
      <c r="AM28" s="626"/>
      <c r="AN28" s="626"/>
      <c r="AO28" s="626"/>
      <c r="AP28" s="626"/>
      <c r="AQ28" s="419"/>
      <c r="AR28" s="12">
        <f>ROUND(ROUND(Q28*AJ28,0)*$AO$19,0)</f>
        <v>533</v>
      </c>
      <c r="AS28" s="6"/>
    </row>
    <row r="29" spans="1:45" ht="16.5" customHeight="1" x14ac:dyDescent="0.15">
      <c r="A29" s="436">
        <v>25</v>
      </c>
      <c r="B29" s="436">
        <v>8667</v>
      </c>
      <c r="C29" s="35" t="s">
        <v>673</v>
      </c>
      <c r="D29" s="538"/>
      <c r="E29" s="677" t="s">
        <v>712</v>
      </c>
      <c r="F29" s="782"/>
      <c r="G29" s="783"/>
      <c r="H29" s="677" t="s">
        <v>141</v>
      </c>
      <c r="I29" s="678"/>
      <c r="J29" s="678"/>
      <c r="K29" s="678"/>
      <c r="L29" s="678"/>
      <c r="M29" s="678"/>
      <c r="N29" s="678"/>
      <c r="O29" s="679"/>
      <c r="P29" s="453" t="s">
        <v>129</v>
      </c>
      <c r="Q29" s="439"/>
      <c r="R29" s="439"/>
      <c r="S29" s="37"/>
      <c r="T29" s="634"/>
      <c r="U29" s="623"/>
      <c r="V29" s="621"/>
      <c r="W29" s="621"/>
      <c r="X29" s="621"/>
      <c r="Y29" s="445"/>
      <c r="Z29" s="443"/>
      <c r="AA29" s="443"/>
      <c r="AB29" s="422"/>
      <c r="AC29" s="653"/>
      <c r="AD29" s="653"/>
      <c r="AE29" s="422"/>
      <c r="AF29" s="422"/>
      <c r="AG29" s="422"/>
      <c r="AH29" s="422"/>
      <c r="AI29" s="422"/>
      <c r="AJ29" s="422"/>
      <c r="AK29" s="38"/>
      <c r="AL29" s="421"/>
      <c r="AM29" s="609"/>
      <c r="AN29" s="609"/>
      <c r="AO29" s="609"/>
      <c r="AP29" s="609"/>
      <c r="AQ29" s="419"/>
      <c r="AR29" s="12">
        <f>ROUND(Q30*$AO$19,0)</f>
        <v>408</v>
      </c>
      <c r="AS29" s="402"/>
    </row>
    <row r="30" spans="1:45" ht="16.5" customHeight="1" x14ac:dyDescent="0.15">
      <c r="A30" s="436">
        <v>25</v>
      </c>
      <c r="B30" s="436">
        <v>8669</v>
      </c>
      <c r="C30" s="35" t="s">
        <v>674</v>
      </c>
      <c r="D30" s="538"/>
      <c r="E30" s="796"/>
      <c r="F30" s="784"/>
      <c r="G30" s="785"/>
      <c r="H30" s="680"/>
      <c r="I30" s="681"/>
      <c r="J30" s="681"/>
      <c r="K30" s="681"/>
      <c r="L30" s="681"/>
      <c r="M30" s="681"/>
      <c r="N30" s="681"/>
      <c r="O30" s="682"/>
      <c r="P30" s="39"/>
      <c r="Q30" s="829">
        <f>予防短期入所療養イ!Q31</f>
        <v>583</v>
      </c>
      <c r="R30" s="829"/>
      <c r="S30" s="426" t="s">
        <v>578</v>
      </c>
      <c r="T30" s="432"/>
      <c r="U30" s="691" t="s">
        <v>718</v>
      </c>
      <c r="V30" s="750"/>
      <c r="W30" s="750"/>
      <c r="X30" s="750"/>
      <c r="Y30" s="750"/>
      <c r="Z30" s="750"/>
      <c r="AA30" s="750"/>
      <c r="AB30" s="750"/>
      <c r="AC30" s="750"/>
      <c r="AD30" s="750"/>
      <c r="AE30" s="750"/>
      <c r="AF30" s="750"/>
      <c r="AG30" s="750"/>
      <c r="AH30" s="750"/>
      <c r="AI30" s="653" t="s">
        <v>248</v>
      </c>
      <c r="AJ30" s="888">
        <f>$AJ$6</f>
        <v>0.97</v>
      </c>
      <c r="AK30" s="889"/>
      <c r="AL30" s="421"/>
      <c r="AM30" s="609"/>
      <c r="AN30" s="609"/>
      <c r="AO30" s="609"/>
      <c r="AP30" s="609"/>
      <c r="AQ30" s="419"/>
      <c r="AR30" s="12">
        <f>ROUND(ROUND(Q30*AJ30,0)*$AO$19,0)</f>
        <v>396</v>
      </c>
      <c r="AS30" s="6"/>
    </row>
    <row r="31" spans="1:45" ht="16.5" customHeight="1" x14ac:dyDescent="0.15">
      <c r="A31" s="436">
        <v>25</v>
      </c>
      <c r="B31" s="436">
        <v>8671</v>
      </c>
      <c r="C31" s="35" t="s">
        <v>675</v>
      </c>
      <c r="D31" s="538"/>
      <c r="E31" s="796"/>
      <c r="F31" s="784"/>
      <c r="G31" s="785"/>
      <c r="H31" s="680"/>
      <c r="I31" s="681"/>
      <c r="J31" s="681"/>
      <c r="K31" s="681"/>
      <c r="L31" s="681"/>
      <c r="M31" s="681"/>
      <c r="N31" s="681"/>
      <c r="O31" s="682"/>
      <c r="P31" s="246" t="s">
        <v>130</v>
      </c>
      <c r="Q31" s="174"/>
      <c r="R31" s="174"/>
      <c r="S31" s="14"/>
      <c r="T31" s="14"/>
      <c r="U31" s="623"/>
      <c r="V31" s="621"/>
      <c r="W31" s="621"/>
      <c r="X31" s="621"/>
      <c r="Y31" s="621"/>
      <c r="Z31" s="445"/>
      <c r="AA31" s="443"/>
      <c r="AB31" s="443"/>
      <c r="AC31" s="149"/>
      <c r="AD31" s="149"/>
      <c r="AE31" s="422"/>
      <c r="AF31" s="151"/>
      <c r="AG31" s="422"/>
      <c r="AH31" s="422"/>
      <c r="AI31" s="41"/>
      <c r="AJ31" s="41"/>
      <c r="AK31" s="38"/>
      <c r="AL31" s="442"/>
      <c r="AM31" s="609"/>
      <c r="AN31" s="609"/>
      <c r="AO31" s="609"/>
      <c r="AP31" s="609"/>
      <c r="AQ31" s="419"/>
      <c r="AR31" s="12">
        <f>ROUND(Q32*$AO$19,0)</f>
        <v>511</v>
      </c>
      <c r="AS31" s="6"/>
    </row>
    <row r="32" spans="1:45" ht="16.5" customHeight="1" x14ac:dyDescent="0.15">
      <c r="A32" s="436">
        <v>25</v>
      </c>
      <c r="B32" s="436">
        <v>8673</v>
      </c>
      <c r="C32" s="35" t="s">
        <v>676</v>
      </c>
      <c r="D32" s="538"/>
      <c r="E32" s="796"/>
      <c r="F32" s="784"/>
      <c r="G32" s="785"/>
      <c r="H32" s="759"/>
      <c r="I32" s="760"/>
      <c r="J32" s="760"/>
      <c r="K32" s="760"/>
      <c r="L32" s="760"/>
      <c r="M32" s="760"/>
      <c r="N32" s="760"/>
      <c r="O32" s="761"/>
      <c r="P32" s="421"/>
      <c r="Q32" s="688">
        <f>予防短期入所療養イ!Q33</f>
        <v>730</v>
      </c>
      <c r="R32" s="688"/>
      <c r="S32" s="245" t="s">
        <v>578</v>
      </c>
      <c r="T32" s="245"/>
      <c r="U32" s="691" t="s">
        <v>718</v>
      </c>
      <c r="V32" s="692"/>
      <c r="W32" s="692"/>
      <c r="X32" s="692"/>
      <c r="Y32" s="692"/>
      <c r="Z32" s="692"/>
      <c r="AA32" s="692"/>
      <c r="AB32" s="692"/>
      <c r="AC32" s="692"/>
      <c r="AD32" s="692"/>
      <c r="AE32" s="692"/>
      <c r="AF32" s="692"/>
      <c r="AG32" s="692"/>
      <c r="AH32" s="692"/>
      <c r="AI32" s="653" t="s">
        <v>248</v>
      </c>
      <c r="AJ32" s="888">
        <f>$AJ$6</f>
        <v>0.97</v>
      </c>
      <c r="AK32" s="889"/>
      <c r="AL32" s="442"/>
      <c r="AM32" s="609"/>
      <c r="AN32" s="609"/>
      <c r="AO32" s="609"/>
      <c r="AP32" s="609"/>
      <c r="AQ32" s="419"/>
      <c r="AR32" s="12">
        <f>ROUND(ROUND(Q32*AJ32,0)*$AO$19,0)</f>
        <v>496</v>
      </c>
      <c r="AS32" s="6"/>
    </row>
    <row r="33" spans="1:45" ht="16.5" customHeight="1" x14ac:dyDescent="0.15">
      <c r="A33" s="436">
        <v>25</v>
      </c>
      <c r="B33" s="436">
        <v>8675</v>
      </c>
      <c r="C33" s="35" t="s">
        <v>677</v>
      </c>
      <c r="D33" s="538"/>
      <c r="E33" s="680" t="s">
        <v>719</v>
      </c>
      <c r="F33" s="784"/>
      <c r="G33" s="785"/>
      <c r="H33" s="677" t="s">
        <v>1783</v>
      </c>
      <c r="I33" s="678"/>
      <c r="J33" s="678"/>
      <c r="K33" s="678"/>
      <c r="L33" s="678"/>
      <c r="M33" s="678"/>
      <c r="N33" s="678"/>
      <c r="O33" s="679"/>
      <c r="P33" s="453" t="s">
        <v>129</v>
      </c>
      <c r="Q33" s="439"/>
      <c r="R33" s="439"/>
      <c r="S33" s="37"/>
      <c r="T33" s="634"/>
      <c r="U33" s="623"/>
      <c r="V33" s="621"/>
      <c r="W33" s="621"/>
      <c r="X33" s="621"/>
      <c r="Y33" s="621"/>
      <c r="Z33" s="445"/>
      <c r="AA33" s="443"/>
      <c r="AB33" s="443"/>
      <c r="AC33" s="149"/>
      <c r="AD33" s="149"/>
      <c r="AE33" s="422"/>
      <c r="AF33" s="651"/>
      <c r="AG33" s="422"/>
      <c r="AH33" s="422"/>
      <c r="AI33" s="422"/>
      <c r="AJ33" s="422"/>
      <c r="AK33" s="38"/>
      <c r="AL33" s="421"/>
      <c r="AM33" s="609"/>
      <c r="AN33" s="609"/>
      <c r="AO33" s="609"/>
      <c r="AP33" s="609"/>
      <c r="AQ33" s="419"/>
      <c r="AR33" s="12">
        <f>ROUND(Q34*$AO$19,0)</f>
        <v>435</v>
      </c>
      <c r="AS33" s="402"/>
    </row>
    <row r="34" spans="1:45" ht="16.5" customHeight="1" x14ac:dyDescent="0.15">
      <c r="A34" s="436">
        <v>25</v>
      </c>
      <c r="B34" s="436">
        <v>8677</v>
      </c>
      <c r="C34" s="35" t="s">
        <v>678</v>
      </c>
      <c r="D34" s="538"/>
      <c r="E34" s="796"/>
      <c r="F34" s="784"/>
      <c r="G34" s="785"/>
      <c r="H34" s="680"/>
      <c r="I34" s="681"/>
      <c r="J34" s="681"/>
      <c r="K34" s="681"/>
      <c r="L34" s="681"/>
      <c r="M34" s="681"/>
      <c r="N34" s="681"/>
      <c r="O34" s="682"/>
      <c r="P34" s="39"/>
      <c r="Q34" s="829">
        <f>予防短期入所療養イ!Q35</f>
        <v>622</v>
      </c>
      <c r="R34" s="829"/>
      <c r="S34" s="426" t="s">
        <v>578</v>
      </c>
      <c r="T34" s="432"/>
      <c r="U34" s="691" t="s">
        <v>718</v>
      </c>
      <c r="V34" s="750"/>
      <c r="W34" s="750"/>
      <c r="X34" s="750"/>
      <c r="Y34" s="750"/>
      <c r="Z34" s="750"/>
      <c r="AA34" s="750"/>
      <c r="AB34" s="750"/>
      <c r="AC34" s="750"/>
      <c r="AD34" s="750"/>
      <c r="AE34" s="750"/>
      <c r="AF34" s="750"/>
      <c r="AG34" s="750"/>
      <c r="AH34" s="750"/>
      <c r="AI34" s="653" t="s">
        <v>248</v>
      </c>
      <c r="AJ34" s="888">
        <f>$AJ$6</f>
        <v>0.97</v>
      </c>
      <c r="AK34" s="889"/>
      <c r="AL34" s="421"/>
      <c r="AM34" s="609"/>
      <c r="AN34" s="609"/>
      <c r="AO34" s="609"/>
      <c r="AP34" s="609"/>
      <c r="AQ34" s="419"/>
      <c r="AR34" s="12">
        <f>ROUND(ROUND(Q34*AJ34,0)*$AO$19,0)</f>
        <v>422</v>
      </c>
      <c r="AS34" s="6"/>
    </row>
    <row r="35" spans="1:45" ht="16.5" customHeight="1" x14ac:dyDescent="0.15">
      <c r="A35" s="436">
        <v>25</v>
      </c>
      <c r="B35" s="436">
        <v>8679</v>
      </c>
      <c r="C35" s="35" t="s">
        <v>679</v>
      </c>
      <c r="D35" s="538"/>
      <c r="E35" s="796"/>
      <c r="F35" s="784"/>
      <c r="G35" s="785"/>
      <c r="H35" s="680"/>
      <c r="I35" s="681"/>
      <c r="J35" s="681"/>
      <c r="K35" s="681"/>
      <c r="L35" s="681"/>
      <c r="M35" s="681"/>
      <c r="N35" s="681"/>
      <c r="O35" s="682"/>
      <c r="P35" s="246" t="s">
        <v>130</v>
      </c>
      <c r="Q35" s="174"/>
      <c r="R35" s="174"/>
      <c r="S35" s="14"/>
      <c r="T35" s="14"/>
      <c r="U35" s="623"/>
      <c r="V35" s="621"/>
      <c r="W35" s="621"/>
      <c r="X35" s="621"/>
      <c r="Y35" s="621"/>
      <c r="Z35" s="445"/>
      <c r="AA35" s="443"/>
      <c r="AB35" s="443"/>
      <c r="AC35" s="149"/>
      <c r="AD35" s="149"/>
      <c r="AE35" s="422"/>
      <c r="AF35" s="422"/>
      <c r="AG35" s="422"/>
      <c r="AH35" s="422"/>
      <c r="AI35" s="41"/>
      <c r="AJ35" s="41"/>
      <c r="AK35" s="38"/>
      <c r="AL35" s="442"/>
      <c r="AM35" s="609"/>
      <c r="AN35" s="609"/>
      <c r="AO35" s="609"/>
      <c r="AP35" s="609"/>
      <c r="AQ35" s="419"/>
      <c r="AR35" s="12">
        <f>ROUND(Q36*$AO$19,0)</f>
        <v>550</v>
      </c>
      <c r="AS35" s="6"/>
    </row>
    <row r="36" spans="1:45" ht="16.5" customHeight="1" x14ac:dyDescent="0.15">
      <c r="A36" s="436">
        <v>25</v>
      </c>
      <c r="B36" s="436">
        <v>8681</v>
      </c>
      <c r="C36" s="35" t="s">
        <v>680</v>
      </c>
      <c r="D36" s="538"/>
      <c r="E36" s="510"/>
      <c r="F36" s="511"/>
      <c r="G36" s="513"/>
      <c r="H36" s="759"/>
      <c r="I36" s="760"/>
      <c r="J36" s="760"/>
      <c r="K36" s="760"/>
      <c r="L36" s="760"/>
      <c r="M36" s="760"/>
      <c r="N36" s="760"/>
      <c r="O36" s="761"/>
      <c r="P36" s="421"/>
      <c r="Q36" s="688">
        <f>予防短期入所療養イ!Q37</f>
        <v>785</v>
      </c>
      <c r="R36" s="688"/>
      <c r="S36" s="245" t="s">
        <v>578</v>
      </c>
      <c r="T36" s="245"/>
      <c r="U36" s="691" t="s">
        <v>718</v>
      </c>
      <c r="V36" s="750"/>
      <c r="W36" s="750"/>
      <c r="X36" s="750"/>
      <c r="Y36" s="750"/>
      <c r="Z36" s="750"/>
      <c r="AA36" s="750"/>
      <c r="AB36" s="750"/>
      <c r="AC36" s="750"/>
      <c r="AD36" s="750"/>
      <c r="AE36" s="750"/>
      <c r="AF36" s="750"/>
      <c r="AG36" s="750"/>
      <c r="AH36" s="750"/>
      <c r="AI36" s="653" t="s">
        <v>248</v>
      </c>
      <c r="AJ36" s="888">
        <f>$AJ$6</f>
        <v>0.97</v>
      </c>
      <c r="AK36" s="889"/>
      <c r="AL36" s="442"/>
      <c r="AM36" s="609"/>
      <c r="AN36" s="609"/>
      <c r="AO36" s="609"/>
      <c r="AP36" s="609"/>
      <c r="AQ36" s="419"/>
      <c r="AR36" s="12">
        <f>ROUND(ROUND(Q36*AJ36,0)*$AO$19,0)</f>
        <v>533</v>
      </c>
      <c r="AS36" s="6"/>
    </row>
    <row r="37" spans="1:45" ht="16.5" customHeight="1" x14ac:dyDescent="0.15">
      <c r="A37" s="436">
        <v>25</v>
      </c>
      <c r="B37" s="436">
        <v>8811</v>
      </c>
      <c r="C37" s="35" t="s">
        <v>1315</v>
      </c>
      <c r="D37" s="538"/>
      <c r="E37" s="677" t="s">
        <v>1301</v>
      </c>
      <c r="F37" s="678"/>
      <c r="G37" s="679"/>
      <c r="H37" s="677" t="s">
        <v>1302</v>
      </c>
      <c r="I37" s="678"/>
      <c r="J37" s="678"/>
      <c r="K37" s="678"/>
      <c r="L37" s="678"/>
      <c r="M37" s="678"/>
      <c r="N37" s="678"/>
      <c r="O37" s="679"/>
      <c r="P37" s="453" t="s">
        <v>129</v>
      </c>
      <c r="Q37" s="439"/>
      <c r="R37" s="439"/>
      <c r="S37" s="37"/>
      <c r="T37" s="634"/>
      <c r="U37" s="623"/>
      <c r="V37" s="621"/>
      <c r="W37" s="621"/>
      <c r="X37" s="621"/>
      <c r="Y37" s="445"/>
      <c r="Z37" s="443"/>
      <c r="AA37" s="443"/>
      <c r="AB37" s="422"/>
      <c r="AC37" s="653"/>
      <c r="AD37" s="653"/>
      <c r="AE37" s="422"/>
      <c r="AF37" s="422"/>
      <c r="AG37" s="422"/>
      <c r="AH37" s="422"/>
      <c r="AI37" s="422"/>
      <c r="AJ37" s="422"/>
      <c r="AK37" s="38"/>
      <c r="AL37" s="421"/>
      <c r="AM37" s="609"/>
      <c r="AN37" s="609"/>
      <c r="AO37" s="609"/>
      <c r="AP37" s="609"/>
      <c r="AQ37" s="419"/>
      <c r="AR37" s="12">
        <f>ROUND(Q38*$AO$19,0)</f>
        <v>396</v>
      </c>
      <c r="AS37" s="402"/>
    </row>
    <row r="38" spans="1:45" ht="16.5" customHeight="1" x14ac:dyDescent="0.15">
      <c r="A38" s="436">
        <v>25</v>
      </c>
      <c r="B38" s="436">
        <v>8812</v>
      </c>
      <c r="C38" s="35" t="s">
        <v>1316</v>
      </c>
      <c r="D38" s="538"/>
      <c r="E38" s="680"/>
      <c r="F38" s="681"/>
      <c r="G38" s="682"/>
      <c r="H38" s="680"/>
      <c r="I38" s="681"/>
      <c r="J38" s="681"/>
      <c r="K38" s="681"/>
      <c r="L38" s="681"/>
      <c r="M38" s="681"/>
      <c r="N38" s="681"/>
      <c r="O38" s="682"/>
      <c r="P38" s="39"/>
      <c r="Q38" s="829">
        <f>予防短期入所療養イ!Q39</f>
        <v>566</v>
      </c>
      <c r="R38" s="829"/>
      <c r="S38" s="426" t="s">
        <v>578</v>
      </c>
      <c r="T38" s="432"/>
      <c r="U38" s="691" t="s">
        <v>718</v>
      </c>
      <c r="V38" s="750"/>
      <c r="W38" s="750"/>
      <c r="X38" s="750"/>
      <c r="Y38" s="750"/>
      <c r="Z38" s="750"/>
      <c r="AA38" s="750"/>
      <c r="AB38" s="750"/>
      <c r="AC38" s="750"/>
      <c r="AD38" s="750"/>
      <c r="AE38" s="750"/>
      <c r="AF38" s="750"/>
      <c r="AG38" s="750"/>
      <c r="AH38" s="750"/>
      <c r="AI38" s="653" t="s">
        <v>248</v>
      </c>
      <c r="AJ38" s="888">
        <f>$AJ$6</f>
        <v>0.97</v>
      </c>
      <c r="AK38" s="889"/>
      <c r="AL38" s="421"/>
      <c r="AM38" s="609"/>
      <c r="AN38" s="609"/>
      <c r="AO38" s="609"/>
      <c r="AP38" s="609"/>
      <c r="AQ38" s="419"/>
      <c r="AR38" s="12">
        <f>ROUND(ROUND(Q38*AJ38,0)*$AO$19,0)</f>
        <v>384</v>
      </c>
      <c r="AS38" s="6"/>
    </row>
    <row r="39" spans="1:45" ht="16.5" customHeight="1" x14ac:dyDescent="0.15">
      <c r="A39" s="436">
        <v>25</v>
      </c>
      <c r="B39" s="436">
        <v>8813</v>
      </c>
      <c r="C39" s="35" t="s">
        <v>1317</v>
      </c>
      <c r="D39" s="538"/>
      <c r="E39" s="680"/>
      <c r="F39" s="681"/>
      <c r="G39" s="682"/>
      <c r="H39" s="680"/>
      <c r="I39" s="681"/>
      <c r="J39" s="681"/>
      <c r="K39" s="681"/>
      <c r="L39" s="681"/>
      <c r="M39" s="681"/>
      <c r="N39" s="681"/>
      <c r="O39" s="682"/>
      <c r="P39" s="246" t="s">
        <v>130</v>
      </c>
      <c r="Q39" s="174"/>
      <c r="R39" s="174"/>
      <c r="S39" s="14"/>
      <c r="T39" s="14"/>
      <c r="U39" s="623"/>
      <c r="V39" s="621"/>
      <c r="W39" s="621"/>
      <c r="X39" s="621"/>
      <c r="Y39" s="621"/>
      <c r="Z39" s="445"/>
      <c r="AA39" s="443"/>
      <c r="AB39" s="443"/>
      <c r="AC39" s="149"/>
      <c r="AD39" s="149"/>
      <c r="AE39" s="422"/>
      <c r="AF39" s="151"/>
      <c r="AG39" s="422"/>
      <c r="AH39" s="422"/>
      <c r="AI39" s="41"/>
      <c r="AJ39" s="41"/>
      <c r="AK39" s="38"/>
      <c r="AL39" s="442"/>
      <c r="AM39" s="609"/>
      <c r="AN39" s="609"/>
      <c r="AO39" s="609"/>
      <c r="AP39" s="609"/>
      <c r="AQ39" s="419"/>
      <c r="AR39" s="12">
        <f>ROUND(Q40*$AO$19,0)</f>
        <v>498</v>
      </c>
      <c r="AS39" s="6"/>
    </row>
    <row r="40" spans="1:45" ht="16.5" customHeight="1" x14ac:dyDescent="0.15">
      <c r="A40" s="436">
        <v>25</v>
      </c>
      <c r="B40" s="436">
        <v>8814</v>
      </c>
      <c r="C40" s="35" t="s">
        <v>1318</v>
      </c>
      <c r="D40" s="538"/>
      <c r="E40" s="680"/>
      <c r="F40" s="681"/>
      <c r="G40" s="682"/>
      <c r="H40" s="759"/>
      <c r="I40" s="760"/>
      <c r="J40" s="760"/>
      <c r="K40" s="760"/>
      <c r="L40" s="760"/>
      <c r="M40" s="760"/>
      <c r="N40" s="760"/>
      <c r="O40" s="761"/>
      <c r="P40" s="421"/>
      <c r="Q40" s="688">
        <f>予防短期入所療養イ!Q41</f>
        <v>711</v>
      </c>
      <c r="R40" s="688"/>
      <c r="S40" s="245" t="s">
        <v>578</v>
      </c>
      <c r="T40" s="245"/>
      <c r="U40" s="691" t="s">
        <v>718</v>
      </c>
      <c r="V40" s="692"/>
      <c r="W40" s="692"/>
      <c r="X40" s="692"/>
      <c r="Y40" s="692"/>
      <c r="Z40" s="692"/>
      <c r="AA40" s="692"/>
      <c r="AB40" s="692"/>
      <c r="AC40" s="692"/>
      <c r="AD40" s="692"/>
      <c r="AE40" s="692"/>
      <c r="AF40" s="692"/>
      <c r="AG40" s="692"/>
      <c r="AH40" s="692"/>
      <c r="AI40" s="653" t="s">
        <v>248</v>
      </c>
      <c r="AJ40" s="888">
        <f>$AJ$6</f>
        <v>0.97</v>
      </c>
      <c r="AK40" s="889"/>
      <c r="AL40" s="442"/>
      <c r="AM40" s="609"/>
      <c r="AN40" s="609"/>
      <c r="AO40" s="609"/>
      <c r="AP40" s="609"/>
      <c r="AQ40" s="419"/>
      <c r="AR40" s="12">
        <f>ROUND(ROUND(Q40*AJ40,0)*$AO$19,0)</f>
        <v>483</v>
      </c>
      <c r="AS40" s="6"/>
    </row>
    <row r="41" spans="1:45" ht="16.5" customHeight="1" x14ac:dyDescent="0.15">
      <c r="A41" s="436">
        <v>25</v>
      </c>
      <c r="B41" s="436">
        <v>8815</v>
      </c>
      <c r="C41" s="35" t="s">
        <v>1319</v>
      </c>
      <c r="D41" s="538"/>
      <c r="E41" s="680" t="s">
        <v>1460</v>
      </c>
      <c r="F41" s="784"/>
      <c r="G41" s="785"/>
      <c r="H41" s="677" t="s">
        <v>1333</v>
      </c>
      <c r="I41" s="678"/>
      <c r="J41" s="678"/>
      <c r="K41" s="678"/>
      <c r="L41" s="678"/>
      <c r="M41" s="678"/>
      <c r="N41" s="678"/>
      <c r="O41" s="679"/>
      <c r="P41" s="453" t="s">
        <v>129</v>
      </c>
      <c r="Q41" s="439"/>
      <c r="R41" s="439"/>
      <c r="S41" s="37"/>
      <c r="T41" s="634"/>
      <c r="U41" s="623"/>
      <c r="V41" s="621"/>
      <c r="W41" s="621"/>
      <c r="X41" s="621"/>
      <c r="Y41" s="445"/>
      <c r="Z41" s="443"/>
      <c r="AA41" s="443"/>
      <c r="AB41" s="422"/>
      <c r="AC41" s="653"/>
      <c r="AD41" s="653"/>
      <c r="AE41" s="422"/>
      <c r="AF41" s="422"/>
      <c r="AG41" s="422"/>
      <c r="AH41" s="422"/>
      <c r="AI41" s="422"/>
      <c r="AJ41" s="422"/>
      <c r="AK41" s="38"/>
      <c r="AL41" s="421"/>
      <c r="AM41" s="418"/>
      <c r="AN41" s="616"/>
      <c r="AO41" s="418"/>
      <c r="AP41" s="418"/>
      <c r="AQ41" s="419"/>
      <c r="AR41" s="12">
        <f>ROUND(Q42*$AO$19,0)</f>
        <v>421</v>
      </c>
      <c r="AS41" s="402"/>
    </row>
    <row r="42" spans="1:45" ht="16.5" customHeight="1" x14ac:dyDescent="0.15">
      <c r="A42" s="436">
        <v>25</v>
      </c>
      <c r="B42" s="436">
        <v>8816</v>
      </c>
      <c r="C42" s="35" t="s">
        <v>1320</v>
      </c>
      <c r="D42" s="538"/>
      <c r="E42" s="796"/>
      <c r="F42" s="784"/>
      <c r="G42" s="785"/>
      <c r="H42" s="680"/>
      <c r="I42" s="681"/>
      <c r="J42" s="681"/>
      <c r="K42" s="681"/>
      <c r="L42" s="681"/>
      <c r="M42" s="681"/>
      <c r="N42" s="681"/>
      <c r="O42" s="682"/>
      <c r="P42" s="39"/>
      <c r="Q42" s="829">
        <f>予防短期入所療養イ!Q43</f>
        <v>601</v>
      </c>
      <c r="R42" s="829"/>
      <c r="S42" s="426" t="s">
        <v>578</v>
      </c>
      <c r="T42" s="432"/>
      <c r="U42" s="691" t="s">
        <v>718</v>
      </c>
      <c r="V42" s="750"/>
      <c r="W42" s="750"/>
      <c r="X42" s="750"/>
      <c r="Y42" s="750"/>
      <c r="Z42" s="750"/>
      <c r="AA42" s="750"/>
      <c r="AB42" s="750"/>
      <c r="AC42" s="750"/>
      <c r="AD42" s="750"/>
      <c r="AE42" s="750"/>
      <c r="AF42" s="750"/>
      <c r="AG42" s="750"/>
      <c r="AH42" s="750"/>
      <c r="AI42" s="653" t="s">
        <v>248</v>
      </c>
      <c r="AJ42" s="888">
        <f>$AJ$6</f>
        <v>0.97</v>
      </c>
      <c r="AK42" s="889"/>
      <c r="AL42" s="421"/>
      <c r="AM42" s="418"/>
      <c r="AN42" s="616"/>
      <c r="AO42" s="418"/>
      <c r="AP42" s="418"/>
      <c r="AQ42" s="419"/>
      <c r="AR42" s="12">
        <f>ROUND(ROUND(Q42*AJ42,0)*$AO$19,0)</f>
        <v>408</v>
      </c>
      <c r="AS42" s="6"/>
    </row>
    <row r="43" spans="1:45" ht="16.5" customHeight="1" x14ac:dyDescent="0.15">
      <c r="A43" s="436">
        <v>25</v>
      </c>
      <c r="B43" s="436">
        <v>8817</v>
      </c>
      <c r="C43" s="35" t="s">
        <v>1321</v>
      </c>
      <c r="D43" s="538"/>
      <c r="E43" s="796"/>
      <c r="F43" s="784"/>
      <c r="G43" s="785"/>
      <c r="H43" s="680"/>
      <c r="I43" s="681"/>
      <c r="J43" s="681"/>
      <c r="K43" s="681"/>
      <c r="L43" s="681"/>
      <c r="M43" s="681"/>
      <c r="N43" s="681"/>
      <c r="O43" s="682"/>
      <c r="P43" s="246" t="s">
        <v>130</v>
      </c>
      <c r="Q43" s="174"/>
      <c r="R43" s="174"/>
      <c r="S43" s="14"/>
      <c r="T43" s="14"/>
      <c r="U43" s="623"/>
      <c r="V43" s="621"/>
      <c r="W43" s="621"/>
      <c r="X43" s="621"/>
      <c r="Y43" s="621"/>
      <c r="Z43" s="445"/>
      <c r="AA43" s="443"/>
      <c r="AB43" s="443"/>
      <c r="AC43" s="149"/>
      <c r="AD43" s="149"/>
      <c r="AE43" s="422"/>
      <c r="AF43" s="151"/>
      <c r="AG43" s="422"/>
      <c r="AH43" s="422"/>
      <c r="AI43" s="41"/>
      <c r="AJ43" s="41"/>
      <c r="AK43" s="38"/>
      <c r="AL43" s="442"/>
      <c r="AM43" s="418"/>
      <c r="AN43" s="616"/>
      <c r="AO43" s="418"/>
      <c r="AP43" s="418"/>
      <c r="AQ43" s="419"/>
      <c r="AR43" s="12">
        <f>ROUND(Q44*$AO$19,0)</f>
        <v>531</v>
      </c>
      <c r="AS43" s="6"/>
    </row>
    <row r="44" spans="1:45" ht="16.5" customHeight="1" x14ac:dyDescent="0.15">
      <c r="A44" s="436">
        <v>25</v>
      </c>
      <c r="B44" s="436">
        <v>8818</v>
      </c>
      <c r="C44" s="35" t="s">
        <v>1322</v>
      </c>
      <c r="D44" s="585"/>
      <c r="E44" s="803"/>
      <c r="F44" s="804"/>
      <c r="G44" s="805"/>
      <c r="H44" s="759"/>
      <c r="I44" s="760"/>
      <c r="J44" s="760"/>
      <c r="K44" s="760"/>
      <c r="L44" s="760"/>
      <c r="M44" s="760"/>
      <c r="N44" s="760"/>
      <c r="O44" s="761"/>
      <c r="P44" s="39"/>
      <c r="Q44" s="829">
        <f>予防短期入所療養イ!Q45</f>
        <v>758</v>
      </c>
      <c r="R44" s="829"/>
      <c r="S44" s="426" t="s">
        <v>578</v>
      </c>
      <c r="T44" s="426"/>
      <c r="U44" s="691" t="s">
        <v>718</v>
      </c>
      <c r="V44" s="692"/>
      <c r="W44" s="692"/>
      <c r="X44" s="692"/>
      <c r="Y44" s="692"/>
      <c r="Z44" s="692"/>
      <c r="AA44" s="692"/>
      <c r="AB44" s="692"/>
      <c r="AC44" s="692"/>
      <c r="AD44" s="692"/>
      <c r="AE44" s="692"/>
      <c r="AF44" s="692"/>
      <c r="AG44" s="692"/>
      <c r="AH44" s="692"/>
      <c r="AI44" s="653" t="s">
        <v>248</v>
      </c>
      <c r="AJ44" s="888">
        <f>$AJ$6</f>
        <v>0.97</v>
      </c>
      <c r="AK44" s="889"/>
      <c r="AL44" s="446"/>
      <c r="AM44" s="417"/>
      <c r="AN44" s="524"/>
      <c r="AO44" s="417"/>
      <c r="AP44" s="417"/>
      <c r="AQ44" s="420"/>
      <c r="AR44" s="12">
        <f>ROUND(ROUND(Q44*AJ44,0)*$AO$19,0)</f>
        <v>515</v>
      </c>
      <c r="AS44" s="11"/>
    </row>
    <row r="45" spans="1:45" ht="16.5" customHeight="1" x14ac:dyDescent="0.15">
      <c r="A45" s="436">
        <v>25</v>
      </c>
      <c r="B45" s="436">
        <v>8311</v>
      </c>
      <c r="C45" s="35" t="s">
        <v>403</v>
      </c>
      <c r="D45" s="710" t="s">
        <v>720</v>
      </c>
      <c r="E45" s="779" t="s">
        <v>335</v>
      </c>
      <c r="F45" s="780"/>
      <c r="G45" s="781"/>
      <c r="H45" s="779" t="s">
        <v>1784</v>
      </c>
      <c r="I45" s="780"/>
      <c r="J45" s="780"/>
      <c r="K45" s="780"/>
      <c r="L45" s="780"/>
      <c r="M45" s="780"/>
      <c r="N45" s="780"/>
      <c r="O45" s="781"/>
      <c r="P45" s="453" t="s">
        <v>129</v>
      </c>
      <c r="Q45" s="439"/>
      <c r="R45" s="439"/>
      <c r="S45" s="37"/>
      <c r="T45" s="634"/>
      <c r="U45" s="623"/>
      <c r="V45" s="621"/>
      <c r="W45" s="621"/>
      <c r="X45" s="621"/>
      <c r="Y45" s="621"/>
      <c r="Z45" s="445"/>
      <c r="AA45" s="443"/>
      <c r="AB45" s="443"/>
      <c r="AC45" s="149"/>
      <c r="AD45" s="149"/>
      <c r="AE45" s="621"/>
      <c r="AF45" s="621"/>
      <c r="AG45" s="422"/>
      <c r="AH45" s="422"/>
      <c r="AI45" s="41"/>
      <c r="AJ45" s="41"/>
      <c r="AK45" s="38"/>
      <c r="AL45" s="415"/>
      <c r="AM45" s="416"/>
      <c r="AN45" s="561"/>
      <c r="AO45" s="416"/>
      <c r="AP45" s="416"/>
      <c r="AQ45" s="36"/>
      <c r="AR45" s="12">
        <f>ROUND(Q46*$AO$59,0)</f>
        <v>437</v>
      </c>
      <c r="AS45" s="7" t="s">
        <v>717</v>
      </c>
    </row>
    <row r="46" spans="1:45" ht="16.5" customHeight="1" x14ac:dyDescent="0.15">
      <c r="A46" s="436">
        <v>25</v>
      </c>
      <c r="B46" s="436">
        <v>8313</v>
      </c>
      <c r="C46" s="35" t="s">
        <v>404</v>
      </c>
      <c r="D46" s="711"/>
      <c r="E46" s="779"/>
      <c r="F46" s="780"/>
      <c r="G46" s="781"/>
      <c r="H46" s="779"/>
      <c r="I46" s="780"/>
      <c r="J46" s="780"/>
      <c r="K46" s="780"/>
      <c r="L46" s="780"/>
      <c r="M46" s="780"/>
      <c r="N46" s="780"/>
      <c r="O46" s="781"/>
      <c r="P46" s="39"/>
      <c r="Q46" s="829">
        <f>予防短期入所療養イ!Q47</f>
        <v>624</v>
      </c>
      <c r="R46" s="829"/>
      <c r="S46" s="426" t="s">
        <v>578</v>
      </c>
      <c r="T46" s="432"/>
      <c r="U46" s="691" t="s">
        <v>718</v>
      </c>
      <c r="V46" s="750"/>
      <c r="W46" s="750"/>
      <c r="X46" s="750"/>
      <c r="Y46" s="750"/>
      <c r="Z46" s="750"/>
      <c r="AA46" s="750"/>
      <c r="AB46" s="750"/>
      <c r="AC46" s="750"/>
      <c r="AD46" s="750"/>
      <c r="AE46" s="750"/>
      <c r="AF46" s="750"/>
      <c r="AG46" s="750"/>
      <c r="AH46" s="750"/>
      <c r="AI46" s="653" t="s">
        <v>248</v>
      </c>
      <c r="AJ46" s="888">
        <f>$AJ$6</f>
        <v>0.97</v>
      </c>
      <c r="AK46" s="889"/>
      <c r="AL46" s="641"/>
      <c r="AM46" s="850" t="s">
        <v>159</v>
      </c>
      <c r="AN46" s="850"/>
      <c r="AO46" s="850"/>
      <c r="AP46" s="850"/>
      <c r="AQ46" s="419"/>
      <c r="AR46" s="12">
        <f>ROUND(ROUND(Q46*AJ46,0)*$AO$59,0)</f>
        <v>424</v>
      </c>
      <c r="AS46" s="429"/>
    </row>
    <row r="47" spans="1:45" ht="16.5" customHeight="1" x14ac:dyDescent="0.15">
      <c r="A47" s="436">
        <v>25</v>
      </c>
      <c r="B47" s="436">
        <v>8321</v>
      </c>
      <c r="C47" s="35" t="s">
        <v>405</v>
      </c>
      <c r="D47" s="711"/>
      <c r="E47" s="779"/>
      <c r="F47" s="780"/>
      <c r="G47" s="781"/>
      <c r="H47" s="779"/>
      <c r="I47" s="780"/>
      <c r="J47" s="780"/>
      <c r="K47" s="780"/>
      <c r="L47" s="780"/>
      <c r="M47" s="780"/>
      <c r="N47" s="780"/>
      <c r="O47" s="781"/>
      <c r="P47" s="246" t="s">
        <v>130</v>
      </c>
      <c r="Q47" s="174"/>
      <c r="R47" s="174"/>
      <c r="S47" s="14"/>
      <c r="T47" s="14"/>
      <c r="U47" s="623"/>
      <c r="V47" s="621"/>
      <c r="W47" s="621"/>
      <c r="X47" s="621"/>
      <c r="Y47" s="621"/>
      <c r="Z47" s="445"/>
      <c r="AA47" s="443"/>
      <c r="AB47" s="443"/>
      <c r="AC47" s="149"/>
      <c r="AD47" s="149"/>
      <c r="AE47" s="422"/>
      <c r="AF47" s="151"/>
      <c r="AG47" s="422"/>
      <c r="AH47" s="422"/>
      <c r="AI47" s="41"/>
      <c r="AJ47" s="41"/>
      <c r="AK47" s="38"/>
      <c r="AL47" s="505"/>
      <c r="AM47" s="850"/>
      <c r="AN47" s="850"/>
      <c r="AO47" s="850"/>
      <c r="AP47" s="850"/>
      <c r="AQ47" s="419"/>
      <c r="AR47" s="12">
        <f>ROUND(Q48*$AO$59,0)</f>
        <v>552</v>
      </c>
      <c r="AS47" s="429"/>
    </row>
    <row r="48" spans="1:45" ht="16.5" customHeight="1" x14ac:dyDescent="0.15">
      <c r="A48" s="436">
        <v>25</v>
      </c>
      <c r="B48" s="436">
        <v>8323</v>
      </c>
      <c r="C48" s="35" t="s">
        <v>406</v>
      </c>
      <c r="D48" s="711"/>
      <c r="E48" s="779"/>
      <c r="F48" s="780"/>
      <c r="G48" s="781"/>
      <c r="H48" s="779"/>
      <c r="I48" s="780"/>
      <c r="J48" s="780"/>
      <c r="K48" s="780"/>
      <c r="L48" s="780"/>
      <c r="M48" s="780"/>
      <c r="N48" s="780"/>
      <c r="O48" s="781"/>
      <c r="P48" s="421"/>
      <c r="Q48" s="688">
        <f>予防短期入所療養イ!Q49</f>
        <v>789</v>
      </c>
      <c r="R48" s="688"/>
      <c r="S48" s="245" t="s">
        <v>578</v>
      </c>
      <c r="T48" s="245"/>
      <c r="U48" s="691" t="s">
        <v>718</v>
      </c>
      <c r="V48" s="750"/>
      <c r="W48" s="750"/>
      <c r="X48" s="750"/>
      <c r="Y48" s="750"/>
      <c r="Z48" s="750"/>
      <c r="AA48" s="750"/>
      <c r="AB48" s="750"/>
      <c r="AC48" s="750"/>
      <c r="AD48" s="750"/>
      <c r="AE48" s="750"/>
      <c r="AF48" s="750"/>
      <c r="AG48" s="750"/>
      <c r="AH48" s="750"/>
      <c r="AI48" s="653" t="s">
        <v>248</v>
      </c>
      <c r="AJ48" s="888">
        <f>$AJ$6</f>
        <v>0.97</v>
      </c>
      <c r="AK48" s="889"/>
      <c r="AL48" s="505"/>
      <c r="AM48" s="850"/>
      <c r="AN48" s="850"/>
      <c r="AO48" s="850"/>
      <c r="AP48" s="850"/>
      <c r="AQ48" s="419"/>
      <c r="AR48" s="12">
        <f>ROUND(ROUND(Q48*AJ48,0)*$AO$59,0)</f>
        <v>536</v>
      </c>
      <c r="AS48" s="6"/>
    </row>
    <row r="49" spans="1:45" ht="16.5" customHeight="1" x14ac:dyDescent="0.15">
      <c r="A49" s="62">
        <v>25</v>
      </c>
      <c r="B49" s="436">
        <v>8051</v>
      </c>
      <c r="C49" s="83" t="s">
        <v>407</v>
      </c>
      <c r="D49" s="711"/>
      <c r="E49" s="677"/>
      <c r="F49" s="678"/>
      <c r="G49" s="679"/>
      <c r="H49" s="677" t="s">
        <v>336</v>
      </c>
      <c r="I49" s="678"/>
      <c r="J49" s="678"/>
      <c r="K49" s="678"/>
      <c r="L49" s="678"/>
      <c r="M49" s="678"/>
      <c r="N49" s="678"/>
      <c r="O49" s="679"/>
      <c r="P49" s="453" t="s">
        <v>129</v>
      </c>
      <c r="Q49" s="439"/>
      <c r="R49" s="439"/>
      <c r="S49" s="37"/>
      <c r="T49" s="634"/>
      <c r="U49" s="623"/>
      <c r="V49" s="621"/>
      <c r="W49" s="621"/>
      <c r="X49" s="621"/>
      <c r="Y49" s="621"/>
      <c r="Z49" s="445"/>
      <c r="AA49" s="443"/>
      <c r="AB49" s="443"/>
      <c r="AC49" s="149"/>
      <c r="AD49" s="149"/>
      <c r="AE49" s="621"/>
      <c r="AF49" s="621"/>
      <c r="AG49" s="422"/>
      <c r="AH49" s="422"/>
      <c r="AI49" s="41"/>
      <c r="AJ49" s="41"/>
      <c r="AK49" s="38"/>
      <c r="AL49" s="442"/>
      <c r="AM49" s="850"/>
      <c r="AN49" s="850"/>
      <c r="AO49" s="850"/>
      <c r="AP49" s="850"/>
      <c r="AQ49" s="419"/>
      <c r="AR49" s="355">
        <f>ROUND(Q50*$AO$59,0)</f>
        <v>476</v>
      </c>
      <c r="AS49" s="402"/>
    </row>
    <row r="50" spans="1:45" ht="16.5" customHeight="1" x14ac:dyDescent="0.15">
      <c r="A50" s="436">
        <v>25</v>
      </c>
      <c r="B50" s="436">
        <v>8052</v>
      </c>
      <c r="C50" s="35" t="s">
        <v>408</v>
      </c>
      <c r="D50" s="711"/>
      <c r="E50" s="535"/>
      <c r="F50" s="536"/>
      <c r="G50" s="587"/>
      <c r="H50" s="680"/>
      <c r="I50" s="681"/>
      <c r="J50" s="681"/>
      <c r="K50" s="681"/>
      <c r="L50" s="681"/>
      <c r="M50" s="681"/>
      <c r="N50" s="681"/>
      <c r="O50" s="682"/>
      <c r="P50" s="39"/>
      <c r="Q50" s="829">
        <f>予防短期入所療養イ!Q51</f>
        <v>680</v>
      </c>
      <c r="R50" s="829"/>
      <c r="S50" s="426" t="s">
        <v>578</v>
      </c>
      <c r="T50" s="432"/>
      <c r="U50" s="691" t="s">
        <v>718</v>
      </c>
      <c r="V50" s="750"/>
      <c r="W50" s="750"/>
      <c r="X50" s="750"/>
      <c r="Y50" s="750"/>
      <c r="Z50" s="750"/>
      <c r="AA50" s="750"/>
      <c r="AB50" s="750"/>
      <c r="AC50" s="750"/>
      <c r="AD50" s="750"/>
      <c r="AE50" s="750"/>
      <c r="AF50" s="750"/>
      <c r="AG50" s="750"/>
      <c r="AH50" s="750"/>
      <c r="AI50" s="653" t="s">
        <v>248</v>
      </c>
      <c r="AJ50" s="888">
        <f>$AJ$6</f>
        <v>0.97</v>
      </c>
      <c r="AK50" s="889"/>
      <c r="AL50" s="641"/>
      <c r="AM50" s="850"/>
      <c r="AN50" s="850"/>
      <c r="AO50" s="850"/>
      <c r="AP50" s="850"/>
      <c r="AQ50" s="419"/>
      <c r="AR50" s="12">
        <f>ROUND(ROUND(Q50*AJ50,0)*$AO$59,0)</f>
        <v>462</v>
      </c>
      <c r="AS50" s="429"/>
    </row>
    <row r="51" spans="1:45" ht="16.5" customHeight="1" x14ac:dyDescent="0.15">
      <c r="A51" s="436">
        <v>25</v>
      </c>
      <c r="B51" s="436">
        <v>8053</v>
      </c>
      <c r="C51" s="35" t="s">
        <v>409</v>
      </c>
      <c r="D51" s="711"/>
      <c r="E51" s="535"/>
      <c r="F51" s="536"/>
      <c r="G51" s="587"/>
      <c r="H51" s="680"/>
      <c r="I51" s="681"/>
      <c r="J51" s="681"/>
      <c r="K51" s="681"/>
      <c r="L51" s="681"/>
      <c r="M51" s="681"/>
      <c r="N51" s="681"/>
      <c r="O51" s="682"/>
      <c r="P51" s="246" t="s">
        <v>130</v>
      </c>
      <c r="Q51" s="174"/>
      <c r="R51" s="174"/>
      <c r="S51" s="14"/>
      <c r="T51" s="14"/>
      <c r="U51" s="623"/>
      <c r="V51" s="621"/>
      <c r="W51" s="621"/>
      <c r="X51" s="621"/>
      <c r="Y51" s="621"/>
      <c r="Z51" s="445"/>
      <c r="AA51" s="443"/>
      <c r="AB51" s="443"/>
      <c r="AC51" s="149"/>
      <c r="AD51" s="149"/>
      <c r="AE51" s="422"/>
      <c r="AF51" s="151"/>
      <c r="AG51" s="422"/>
      <c r="AH51" s="422"/>
      <c r="AI51" s="41"/>
      <c r="AJ51" s="41"/>
      <c r="AK51" s="38"/>
      <c r="AL51" s="505"/>
      <c r="AM51" s="850"/>
      <c r="AN51" s="850"/>
      <c r="AO51" s="850"/>
      <c r="AP51" s="850"/>
      <c r="AQ51" s="419"/>
      <c r="AR51" s="12">
        <f>ROUND(Q52*$AO$59,0)</f>
        <v>592</v>
      </c>
      <c r="AS51" s="429"/>
    </row>
    <row r="52" spans="1:45" ht="16.5" customHeight="1" x14ac:dyDescent="0.15">
      <c r="A52" s="436">
        <v>25</v>
      </c>
      <c r="B52" s="436">
        <v>8054</v>
      </c>
      <c r="C52" s="35" t="s">
        <v>410</v>
      </c>
      <c r="D52" s="711"/>
      <c r="E52" s="535"/>
      <c r="F52" s="536"/>
      <c r="G52" s="587"/>
      <c r="H52" s="759"/>
      <c r="I52" s="760"/>
      <c r="J52" s="760"/>
      <c r="K52" s="760"/>
      <c r="L52" s="760"/>
      <c r="M52" s="760"/>
      <c r="N52" s="760"/>
      <c r="O52" s="761"/>
      <c r="P52" s="421"/>
      <c r="Q52" s="688">
        <f>予防短期入所療養イ!Q53</f>
        <v>846</v>
      </c>
      <c r="R52" s="688"/>
      <c r="S52" s="245" t="s">
        <v>578</v>
      </c>
      <c r="T52" s="245"/>
      <c r="U52" s="691" t="s">
        <v>718</v>
      </c>
      <c r="V52" s="750"/>
      <c r="W52" s="750"/>
      <c r="X52" s="750"/>
      <c r="Y52" s="750"/>
      <c r="Z52" s="750"/>
      <c r="AA52" s="750"/>
      <c r="AB52" s="750"/>
      <c r="AC52" s="750"/>
      <c r="AD52" s="750"/>
      <c r="AE52" s="750"/>
      <c r="AF52" s="750"/>
      <c r="AG52" s="750"/>
      <c r="AH52" s="750"/>
      <c r="AI52" s="653" t="s">
        <v>248</v>
      </c>
      <c r="AJ52" s="888">
        <f>$AJ$6</f>
        <v>0.97</v>
      </c>
      <c r="AK52" s="889"/>
      <c r="AL52" s="505"/>
      <c r="AM52" s="850"/>
      <c r="AN52" s="850"/>
      <c r="AO52" s="850"/>
      <c r="AP52" s="850"/>
      <c r="AQ52" s="419"/>
      <c r="AR52" s="12">
        <f>ROUND(ROUND(Q52*AJ52,0)*$AO$59,0)</f>
        <v>575</v>
      </c>
      <c r="AS52" s="6"/>
    </row>
    <row r="53" spans="1:45" ht="16.5" customHeight="1" x14ac:dyDescent="0.15">
      <c r="A53" s="436">
        <v>25</v>
      </c>
      <c r="B53" s="436">
        <v>8411</v>
      </c>
      <c r="C53" s="35" t="s">
        <v>2646</v>
      </c>
      <c r="D53" s="711"/>
      <c r="E53" s="510"/>
      <c r="F53" s="511"/>
      <c r="G53" s="513"/>
      <c r="H53" s="677" t="s">
        <v>2477</v>
      </c>
      <c r="I53" s="678"/>
      <c r="J53" s="678"/>
      <c r="K53" s="678"/>
      <c r="L53" s="678"/>
      <c r="M53" s="678"/>
      <c r="N53" s="678"/>
      <c r="O53" s="679"/>
      <c r="P53" s="453" t="s">
        <v>129</v>
      </c>
      <c r="Q53" s="439"/>
      <c r="R53" s="439"/>
      <c r="S53" s="37"/>
      <c r="T53" s="634"/>
      <c r="U53" s="623"/>
      <c r="V53" s="621"/>
      <c r="W53" s="621"/>
      <c r="X53" s="621"/>
      <c r="Y53" s="621"/>
      <c r="Z53" s="445"/>
      <c r="AA53" s="443"/>
      <c r="AB53" s="443"/>
      <c r="AC53" s="149"/>
      <c r="AD53" s="149"/>
      <c r="AE53" s="422"/>
      <c r="AF53" s="651"/>
      <c r="AG53" s="422"/>
      <c r="AH53" s="422"/>
      <c r="AI53" s="41"/>
      <c r="AJ53" s="41"/>
      <c r="AK53" s="38"/>
      <c r="AL53" s="442"/>
      <c r="AM53" s="850"/>
      <c r="AN53" s="850"/>
      <c r="AO53" s="850"/>
      <c r="AP53" s="850"/>
      <c r="AQ53" s="419"/>
      <c r="AR53" s="12">
        <f>ROUND(Q54*$AO$59,0)</f>
        <v>437</v>
      </c>
      <c r="AS53" s="6"/>
    </row>
    <row r="54" spans="1:45" ht="16.5" customHeight="1" x14ac:dyDescent="0.15">
      <c r="A54" s="436">
        <v>25</v>
      </c>
      <c r="B54" s="436">
        <v>8413</v>
      </c>
      <c r="C54" s="35" t="s">
        <v>2647</v>
      </c>
      <c r="D54" s="711"/>
      <c r="E54" s="510"/>
      <c r="F54" s="511"/>
      <c r="G54" s="513"/>
      <c r="H54" s="680"/>
      <c r="I54" s="681"/>
      <c r="J54" s="681"/>
      <c r="K54" s="681"/>
      <c r="L54" s="681"/>
      <c r="M54" s="681"/>
      <c r="N54" s="681"/>
      <c r="O54" s="682"/>
      <c r="P54" s="39"/>
      <c r="Q54" s="829">
        <f>予防短期入所療養イ!Q55</f>
        <v>624</v>
      </c>
      <c r="R54" s="829"/>
      <c r="S54" s="426" t="s">
        <v>578</v>
      </c>
      <c r="T54" s="432"/>
      <c r="U54" s="691" t="s">
        <v>718</v>
      </c>
      <c r="V54" s="750"/>
      <c r="W54" s="750"/>
      <c r="X54" s="750"/>
      <c r="Y54" s="750"/>
      <c r="Z54" s="750"/>
      <c r="AA54" s="750"/>
      <c r="AB54" s="750"/>
      <c r="AC54" s="750"/>
      <c r="AD54" s="750"/>
      <c r="AE54" s="750"/>
      <c r="AF54" s="750"/>
      <c r="AG54" s="750"/>
      <c r="AH54" s="750"/>
      <c r="AI54" s="653" t="s">
        <v>248</v>
      </c>
      <c r="AJ54" s="888">
        <f>$AJ$6</f>
        <v>0.97</v>
      </c>
      <c r="AK54" s="889"/>
      <c r="AL54" s="442"/>
      <c r="AM54" s="850"/>
      <c r="AN54" s="850"/>
      <c r="AO54" s="850"/>
      <c r="AP54" s="850"/>
      <c r="AQ54" s="419"/>
      <c r="AR54" s="12">
        <f>ROUND(ROUND(Q54*AJ54,0)*$AO$59,0)</f>
        <v>424</v>
      </c>
      <c r="AS54" s="6"/>
    </row>
    <row r="55" spans="1:45" ht="16.5" customHeight="1" x14ac:dyDescent="0.15">
      <c r="A55" s="436">
        <v>25</v>
      </c>
      <c r="B55" s="436">
        <v>8421</v>
      </c>
      <c r="C55" s="35" t="s">
        <v>2648</v>
      </c>
      <c r="D55" s="711"/>
      <c r="E55" s="510"/>
      <c r="F55" s="511"/>
      <c r="G55" s="513"/>
      <c r="H55" s="680"/>
      <c r="I55" s="681"/>
      <c r="J55" s="681"/>
      <c r="K55" s="681"/>
      <c r="L55" s="681"/>
      <c r="M55" s="681"/>
      <c r="N55" s="681"/>
      <c r="O55" s="682"/>
      <c r="P55" s="246" t="s">
        <v>130</v>
      </c>
      <c r="Q55" s="174"/>
      <c r="R55" s="174"/>
      <c r="S55" s="14"/>
      <c r="T55" s="14"/>
      <c r="U55" s="623"/>
      <c r="V55" s="621"/>
      <c r="W55" s="621"/>
      <c r="X55" s="621"/>
      <c r="Y55" s="621"/>
      <c r="Z55" s="445"/>
      <c r="AA55" s="443"/>
      <c r="AB55" s="443"/>
      <c r="AC55" s="149"/>
      <c r="AD55" s="149"/>
      <c r="AE55" s="621"/>
      <c r="AF55" s="621"/>
      <c r="AG55" s="422"/>
      <c r="AH55" s="422"/>
      <c r="AI55" s="41"/>
      <c r="AJ55" s="41"/>
      <c r="AK55" s="38"/>
      <c r="AL55" s="442"/>
      <c r="AM55" s="850"/>
      <c r="AN55" s="850"/>
      <c r="AO55" s="850"/>
      <c r="AP55" s="850"/>
      <c r="AQ55" s="419"/>
      <c r="AR55" s="12">
        <f>ROUND(Q56*$AO$59,0)</f>
        <v>552</v>
      </c>
      <c r="AS55" s="6"/>
    </row>
    <row r="56" spans="1:45" ht="16.5" customHeight="1" x14ac:dyDescent="0.15">
      <c r="A56" s="436">
        <v>25</v>
      </c>
      <c r="B56" s="436">
        <v>8423</v>
      </c>
      <c r="C56" s="35" t="s">
        <v>2649</v>
      </c>
      <c r="D56" s="711"/>
      <c r="E56" s="510"/>
      <c r="F56" s="511"/>
      <c r="G56" s="513"/>
      <c r="H56" s="759"/>
      <c r="I56" s="760"/>
      <c r="J56" s="760"/>
      <c r="K56" s="760"/>
      <c r="L56" s="760"/>
      <c r="M56" s="760"/>
      <c r="N56" s="760"/>
      <c r="O56" s="761"/>
      <c r="P56" s="421"/>
      <c r="Q56" s="688">
        <f>予防短期入所療養イ!Q57</f>
        <v>789</v>
      </c>
      <c r="R56" s="688"/>
      <c r="S56" s="245" t="s">
        <v>578</v>
      </c>
      <c r="T56" s="245"/>
      <c r="U56" s="691" t="s">
        <v>718</v>
      </c>
      <c r="V56" s="750"/>
      <c r="W56" s="750"/>
      <c r="X56" s="750"/>
      <c r="Y56" s="750"/>
      <c r="Z56" s="750"/>
      <c r="AA56" s="750"/>
      <c r="AB56" s="750"/>
      <c r="AC56" s="750"/>
      <c r="AD56" s="750"/>
      <c r="AE56" s="750"/>
      <c r="AF56" s="750"/>
      <c r="AG56" s="750"/>
      <c r="AH56" s="750"/>
      <c r="AI56" s="653" t="s">
        <v>248</v>
      </c>
      <c r="AJ56" s="888">
        <f>$AJ$6</f>
        <v>0.97</v>
      </c>
      <c r="AK56" s="889"/>
      <c r="AL56" s="442"/>
      <c r="AM56" s="850"/>
      <c r="AN56" s="850"/>
      <c r="AO56" s="850"/>
      <c r="AP56" s="850"/>
      <c r="AQ56" s="419"/>
      <c r="AR56" s="12">
        <f>ROUND(ROUND(Q56*AJ56,0)*$AO$59,0)</f>
        <v>536</v>
      </c>
      <c r="AS56" s="6"/>
    </row>
    <row r="57" spans="1:45" ht="16.5" customHeight="1" x14ac:dyDescent="0.15">
      <c r="A57" s="436">
        <v>25</v>
      </c>
      <c r="B57" s="436">
        <v>8061</v>
      </c>
      <c r="C57" s="35" t="s">
        <v>2650</v>
      </c>
      <c r="D57" s="711"/>
      <c r="E57" s="510"/>
      <c r="F57" s="511"/>
      <c r="G57" s="513"/>
      <c r="H57" s="677" t="s">
        <v>2478</v>
      </c>
      <c r="I57" s="678"/>
      <c r="J57" s="678"/>
      <c r="K57" s="678"/>
      <c r="L57" s="678"/>
      <c r="M57" s="678"/>
      <c r="N57" s="678"/>
      <c r="O57" s="679"/>
      <c r="P57" s="453" t="s">
        <v>129</v>
      </c>
      <c r="Q57" s="439"/>
      <c r="R57" s="439"/>
      <c r="S57" s="37"/>
      <c r="T57" s="634"/>
      <c r="U57" s="623"/>
      <c r="V57" s="621"/>
      <c r="W57" s="621"/>
      <c r="X57" s="621"/>
      <c r="Y57" s="621"/>
      <c r="Z57" s="445"/>
      <c r="AA57" s="443"/>
      <c r="AB57" s="443"/>
      <c r="AC57" s="149"/>
      <c r="AD57" s="149"/>
      <c r="AE57" s="422"/>
      <c r="AF57" s="651"/>
      <c r="AG57" s="422"/>
      <c r="AH57" s="422"/>
      <c r="AI57" s="41"/>
      <c r="AJ57" s="41"/>
      <c r="AK57" s="38"/>
      <c r="AL57" s="442"/>
      <c r="AM57" s="850"/>
      <c r="AN57" s="850"/>
      <c r="AO57" s="850"/>
      <c r="AP57" s="850"/>
      <c r="AQ57" s="419"/>
      <c r="AR57" s="12">
        <f>ROUND(Q58*$AO$59,0)</f>
        <v>476</v>
      </c>
      <c r="AS57" s="6"/>
    </row>
    <row r="58" spans="1:45" ht="16.5" customHeight="1" x14ac:dyDescent="0.15">
      <c r="A58" s="436">
        <v>25</v>
      </c>
      <c r="B58" s="436">
        <v>8062</v>
      </c>
      <c r="C58" s="35" t="s">
        <v>2651</v>
      </c>
      <c r="D58" s="711"/>
      <c r="E58" s="535"/>
      <c r="F58" s="536"/>
      <c r="G58" s="587"/>
      <c r="H58" s="680"/>
      <c r="I58" s="681"/>
      <c r="J58" s="681"/>
      <c r="K58" s="681"/>
      <c r="L58" s="681"/>
      <c r="M58" s="681"/>
      <c r="N58" s="681"/>
      <c r="O58" s="682"/>
      <c r="P58" s="39"/>
      <c r="Q58" s="829">
        <f>予防短期入所療養イ!Q59</f>
        <v>680</v>
      </c>
      <c r="R58" s="829"/>
      <c r="S58" s="426" t="s">
        <v>578</v>
      </c>
      <c r="T58" s="432"/>
      <c r="U58" s="691" t="s">
        <v>718</v>
      </c>
      <c r="V58" s="750"/>
      <c r="W58" s="750"/>
      <c r="X58" s="750"/>
      <c r="Y58" s="750"/>
      <c r="Z58" s="750"/>
      <c r="AA58" s="750"/>
      <c r="AB58" s="750"/>
      <c r="AC58" s="750"/>
      <c r="AD58" s="750"/>
      <c r="AE58" s="750"/>
      <c r="AF58" s="750"/>
      <c r="AG58" s="750"/>
      <c r="AH58" s="750"/>
      <c r="AI58" s="653" t="s">
        <v>248</v>
      </c>
      <c r="AJ58" s="888">
        <f>$AJ$6</f>
        <v>0.97</v>
      </c>
      <c r="AK58" s="889"/>
      <c r="AL58" s="442"/>
      <c r="AM58" s="850"/>
      <c r="AN58" s="850"/>
      <c r="AO58" s="850"/>
      <c r="AP58" s="850"/>
      <c r="AQ58" s="419"/>
      <c r="AR58" s="12">
        <f>ROUND(ROUND(Q58*AJ58,0)*$AO$59,0)</f>
        <v>462</v>
      </c>
      <c r="AS58" s="6"/>
    </row>
    <row r="59" spans="1:45" ht="16.5" customHeight="1" x14ac:dyDescent="0.15">
      <c r="A59" s="436">
        <v>25</v>
      </c>
      <c r="B59" s="436">
        <v>8063</v>
      </c>
      <c r="C59" s="35" t="s">
        <v>2652</v>
      </c>
      <c r="D59" s="711"/>
      <c r="E59" s="535"/>
      <c r="F59" s="536"/>
      <c r="G59" s="587"/>
      <c r="H59" s="680"/>
      <c r="I59" s="681"/>
      <c r="J59" s="681"/>
      <c r="K59" s="681"/>
      <c r="L59" s="681"/>
      <c r="M59" s="681"/>
      <c r="N59" s="681"/>
      <c r="O59" s="682"/>
      <c r="P59" s="246" t="s">
        <v>130</v>
      </c>
      <c r="Q59" s="174"/>
      <c r="R59" s="174"/>
      <c r="S59" s="14"/>
      <c r="T59" s="14"/>
      <c r="U59" s="623"/>
      <c r="V59" s="621"/>
      <c r="W59" s="621"/>
      <c r="X59" s="621"/>
      <c r="Y59" s="621"/>
      <c r="Z59" s="445"/>
      <c r="AA59" s="443"/>
      <c r="AB59" s="443"/>
      <c r="AC59" s="149"/>
      <c r="AD59" s="149"/>
      <c r="AE59" s="621"/>
      <c r="AF59" s="621"/>
      <c r="AG59" s="422"/>
      <c r="AH59" s="422"/>
      <c r="AI59" s="41"/>
      <c r="AJ59" s="41"/>
      <c r="AK59" s="38"/>
      <c r="AL59" s="442"/>
      <c r="AM59" s="593"/>
      <c r="AN59" s="521" t="s">
        <v>27</v>
      </c>
      <c r="AO59" s="718">
        <v>0.7</v>
      </c>
      <c r="AP59" s="718"/>
      <c r="AQ59" s="419"/>
      <c r="AR59" s="12">
        <f>ROUND(Q60*$AO$59,0)</f>
        <v>592</v>
      </c>
      <c r="AS59" s="6"/>
    </row>
    <row r="60" spans="1:45" ht="16.5" customHeight="1" x14ac:dyDescent="0.15">
      <c r="A60" s="436">
        <v>25</v>
      </c>
      <c r="B60" s="436">
        <v>8064</v>
      </c>
      <c r="C60" s="35" t="s">
        <v>2653</v>
      </c>
      <c r="D60" s="711"/>
      <c r="E60" s="586"/>
      <c r="F60" s="161"/>
      <c r="G60" s="588"/>
      <c r="H60" s="759"/>
      <c r="I60" s="760"/>
      <c r="J60" s="760"/>
      <c r="K60" s="760"/>
      <c r="L60" s="760"/>
      <c r="M60" s="760"/>
      <c r="N60" s="760"/>
      <c r="O60" s="761"/>
      <c r="P60" s="421"/>
      <c r="Q60" s="688">
        <f>予防短期入所療養イ!Q61</f>
        <v>846</v>
      </c>
      <c r="R60" s="688"/>
      <c r="S60" s="245" t="s">
        <v>578</v>
      </c>
      <c r="T60" s="245"/>
      <c r="U60" s="691" t="s">
        <v>718</v>
      </c>
      <c r="V60" s="750"/>
      <c r="W60" s="750"/>
      <c r="X60" s="750"/>
      <c r="Y60" s="750"/>
      <c r="Z60" s="750"/>
      <c r="AA60" s="750"/>
      <c r="AB60" s="750"/>
      <c r="AC60" s="750"/>
      <c r="AD60" s="750"/>
      <c r="AE60" s="750"/>
      <c r="AF60" s="750"/>
      <c r="AG60" s="750"/>
      <c r="AH60" s="750"/>
      <c r="AI60" s="653" t="s">
        <v>248</v>
      </c>
      <c r="AJ60" s="888">
        <f>$AJ$6</f>
        <v>0.97</v>
      </c>
      <c r="AK60" s="889"/>
      <c r="AL60" s="442"/>
      <c r="AM60" s="593"/>
      <c r="AN60" s="593"/>
      <c r="AO60" s="593"/>
      <c r="AP60" s="593"/>
      <c r="AQ60" s="419"/>
      <c r="AR60" s="12">
        <f>ROUND(ROUND(Q60*AJ60,0)*$AO$59,0)</f>
        <v>575</v>
      </c>
      <c r="AS60" s="6"/>
    </row>
    <row r="61" spans="1:45" ht="16.5" customHeight="1" x14ac:dyDescent="0.15">
      <c r="A61" s="436">
        <v>25</v>
      </c>
      <c r="B61" s="436">
        <v>8683</v>
      </c>
      <c r="C61" s="35" t="s">
        <v>2230</v>
      </c>
      <c r="D61" s="711"/>
      <c r="E61" s="677" t="s">
        <v>713</v>
      </c>
      <c r="F61" s="678"/>
      <c r="G61" s="679"/>
      <c r="H61" s="677" t="s">
        <v>2214</v>
      </c>
      <c r="I61" s="678"/>
      <c r="J61" s="678"/>
      <c r="K61" s="678"/>
      <c r="L61" s="678"/>
      <c r="M61" s="678"/>
      <c r="N61" s="678"/>
      <c r="O61" s="679"/>
      <c r="P61" s="453" t="s">
        <v>129</v>
      </c>
      <c r="Q61" s="439"/>
      <c r="R61" s="439"/>
      <c r="S61" s="37"/>
      <c r="T61" s="634"/>
      <c r="U61" s="623"/>
      <c r="V61" s="621"/>
      <c r="W61" s="621"/>
      <c r="X61" s="621"/>
      <c r="Y61" s="621"/>
      <c r="Z61" s="445"/>
      <c r="AA61" s="443"/>
      <c r="AB61" s="443"/>
      <c r="AC61" s="149"/>
      <c r="AD61" s="149"/>
      <c r="AE61" s="621"/>
      <c r="AF61" s="621"/>
      <c r="AG61" s="422"/>
      <c r="AH61" s="422"/>
      <c r="AI61" s="41"/>
      <c r="AJ61" s="41"/>
      <c r="AK61" s="38"/>
      <c r="AL61" s="442"/>
      <c r="AM61" s="593"/>
      <c r="AN61" s="593"/>
      <c r="AO61" s="593"/>
      <c r="AP61" s="593"/>
      <c r="AQ61" s="419"/>
      <c r="AR61" s="12">
        <f>ROUND(Q62*$AO$59,0)</f>
        <v>457</v>
      </c>
      <c r="AS61" s="429"/>
    </row>
    <row r="62" spans="1:45" ht="16.5" customHeight="1" x14ac:dyDescent="0.15">
      <c r="A62" s="436">
        <v>25</v>
      </c>
      <c r="B62" s="436">
        <v>8685</v>
      </c>
      <c r="C62" s="35" t="s">
        <v>2231</v>
      </c>
      <c r="D62" s="711"/>
      <c r="E62" s="680"/>
      <c r="F62" s="681"/>
      <c r="G62" s="682"/>
      <c r="H62" s="680"/>
      <c r="I62" s="681"/>
      <c r="J62" s="681"/>
      <c r="K62" s="681"/>
      <c r="L62" s="681"/>
      <c r="M62" s="681"/>
      <c r="N62" s="681"/>
      <c r="O62" s="682"/>
      <c r="P62" s="39"/>
      <c r="Q62" s="829">
        <f>予防短期入所療養イ!Q63</f>
        <v>653</v>
      </c>
      <c r="R62" s="829"/>
      <c r="S62" s="426" t="s">
        <v>578</v>
      </c>
      <c r="T62" s="432"/>
      <c r="U62" s="691" t="s">
        <v>718</v>
      </c>
      <c r="V62" s="750"/>
      <c r="W62" s="750"/>
      <c r="X62" s="750"/>
      <c r="Y62" s="750"/>
      <c r="Z62" s="750"/>
      <c r="AA62" s="750"/>
      <c r="AB62" s="750"/>
      <c r="AC62" s="750"/>
      <c r="AD62" s="750"/>
      <c r="AE62" s="750"/>
      <c r="AF62" s="750"/>
      <c r="AG62" s="750"/>
      <c r="AH62" s="750"/>
      <c r="AI62" s="653" t="s">
        <v>248</v>
      </c>
      <c r="AJ62" s="888">
        <f>$AJ$6</f>
        <v>0.97</v>
      </c>
      <c r="AK62" s="889"/>
      <c r="AL62" s="442"/>
      <c r="AM62" s="593"/>
      <c r="AN62" s="593"/>
      <c r="AO62" s="593"/>
      <c r="AP62" s="593"/>
      <c r="AQ62" s="419"/>
      <c r="AR62" s="12">
        <f>ROUND(ROUND(Q62*AJ62,0)*$AO$59,0)</f>
        <v>443</v>
      </c>
      <c r="AS62" s="429"/>
    </row>
    <row r="63" spans="1:45" ht="16.5" customHeight="1" x14ac:dyDescent="0.15">
      <c r="A63" s="436">
        <v>25</v>
      </c>
      <c r="B63" s="436">
        <v>8687</v>
      </c>
      <c r="C63" s="35" t="s">
        <v>2232</v>
      </c>
      <c r="D63" s="711"/>
      <c r="E63" s="680"/>
      <c r="F63" s="681"/>
      <c r="G63" s="682"/>
      <c r="H63" s="680"/>
      <c r="I63" s="681"/>
      <c r="J63" s="681"/>
      <c r="K63" s="681"/>
      <c r="L63" s="681"/>
      <c r="M63" s="681"/>
      <c r="N63" s="681"/>
      <c r="O63" s="682"/>
      <c r="P63" s="246" t="s">
        <v>130</v>
      </c>
      <c r="Q63" s="174"/>
      <c r="R63" s="174"/>
      <c r="S63" s="14"/>
      <c r="T63" s="14"/>
      <c r="U63" s="623"/>
      <c r="V63" s="621"/>
      <c r="W63" s="621"/>
      <c r="X63" s="621"/>
      <c r="Y63" s="621"/>
      <c r="Z63" s="445"/>
      <c r="AA63" s="443"/>
      <c r="AB63" s="443"/>
      <c r="AC63" s="149"/>
      <c r="AD63" s="149"/>
      <c r="AE63" s="621"/>
      <c r="AF63" s="621"/>
      <c r="AG63" s="422"/>
      <c r="AH63" s="422"/>
      <c r="AI63" s="41"/>
      <c r="AJ63" s="41"/>
      <c r="AK63" s="38"/>
      <c r="AL63" s="442"/>
      <c r="AM63" s="593"/>
      <c r="AN63" s="593"/>
      <c r="AO63" s="593"/>
      <c r="AP63" s="593"/>
      <c r="AQ63" s="419"/>
      <c r="AR63" s="12">
        <f>ROUND(Q64*$AO$59,0)</f>
        <v>572</v>
      </c>
      <c r="AS63" s="429"/>
    </row>
    <row r="64" spans="1:45" ht="16.5" customHeight="1" x14ac:dyDescent="0.15">
      <c r="A64" s="436">
        <v>25</v>
      </c>
      <c r="B64" s="436">
        <v>8689</v>
      </c>
      <c r="C64" s="35" t="s">
        <v>2233</v>
      </c>
      <c r="D64" s="711"/>
      <c r="E64" s="680"/>
      <c r="F64" s="681"/>
      <c r="G64" s="682"/>
      <c r="H64" s="759"/>
      <c r="I64" s="760"/>
      <c r="J64" s="760"/>
      <c r="K64" s="760"/>
      <c r="L64" s="760"/>
      <c r="M64" s="760"/>
      <c r="N64" s="760"/>
      <c r="O64" s="761"/>
      <c r="P64" s="421"/>
      <c r="Q64" s="688">
        <f>予防短期入所療養イ!Q65</f>
        <v>817</v>
      </c>
      <c r="R64" s="688"/>
      <c r="S64" s="245" t="s">
        <v>578</v>
      </c>
      <c r="T64" s="245"/>
      <c r="U64" s="691" t="s">
        <v>718</v>
      </c>
      <c r="V64" s="750"/>
      <c r="W64" s="750"/>
      <c r="X64" s="750"/>
      <c r="Y64" s="750"/>
      <c r="Z64" s="750"/>
      <c r="AA64" s="750"/>
      <c r="AB64" s="750"/>
      <c r="AC64" s="750"/>
      <c r="AD64" s="750"/>
      <c r="AE64" s="750"/>
      <c r="AF64" s="750"/>
      <c r="AG64" s="750"/>
      <c r="AH64" s="750"/>
      <c r="AI64" s="653" t="s">
        <v>248</v>
      </c>
      <c r="AJ64" s="888">
        <f>$AJ$6</f>
        <v>0.97</v>
      </c>
      <c r="AK64" s="889"/>
      <c r="AL64" s="442"/>
      <c r="AM64" s="593"/>
      <c r="AN64" s="593"/>
      <c r="AO64" s="593"/>
      <c r="AP64" s="593"/>
      <c r="AQ64" s="419"/>
      <c r="AR64" s="12">
        <f>ROUND(ROUND(Q64*AJ64,0)*$AO$59,0)</f>
        <v>554</v>
      </c>
      <c r="AS64" s="6"/>
    </row>
    <row r="65" spans="1:45" ht="16.5" customHeight="1" x14ac:dyDescent="0.15">
      <c r="A65" s="436">
        <v>25</v>
      </c>
      <c r="B65" s="436">
        <v>8691</v>
      </c>
      <c r="C65" s="35" t="s">
        <v>2654</v>
      </c>
      <c r="D65" s="538"/>
      <c r="E65" s="680" t="s">
        <v>710</v>
      </c>
      <c r="F65" s="784"/>
      <c r="G65" s="785"/>
      <c r="H65" s="677" t="s">
        <v>2479</v>
      </c>
      <c r="I65" s="678"/>
      <c r="J65" s="678"/>
      <c r="K65" s="678"/>
      <c r="L65" s="678"/>
      <c r="M65" s="678"/>
      <c r="N65" s="678"/>
      <c r="O65" s="679"/>
      <c r="P65" s="453" t="s">
        <v>129</v>
      </c>
      <c r="Q65" s="439"/>
      <c r="R65" s="439"/>
      <c r="S65" s="37"/>
      <c r="T65" s="634"/>
      <c r="U65" s="623"/>
      <c r="V65" s="621"/>
      <c r="W65" s="621"/>
      <c r="X65" s="621"/>
      <c r="Y65" s="621"/>
      <c r="Z65" s="445"/>
      <c r="AA65" s="443"/>
      <c r="AB65" s="443"/>
      <c r="AC65" s="149"/>
      <c r="AD65" s="149"/>
      <c r="AE65" s="621"/>
      <c r="AF65" s="621"/>
      <c r="AG65" s="422"/>
      <c r="AH65" s="422"/>
      <c r="AI65" s="41"/>
      <c r="AJ65" s="41"/>
      <c r="AK65" s="38"/>
      <c r="AL65" s="442"/>
      <c r="AM65" s="593"/>
      <c r="AN65" s="593"/>
      <c r="AO65" s="593"/>
      <c r="AP65" s="593"/>
      <c r="AQ65" s="419"/>
      <c r="AR65" s="12">
        <f>ROUND(Q66*$AO$59,0)</f>
        <v>457</v>
      </c>
      <c r="AS65" s="6"/>
    </row>
    <row r="66" spans="1:45" ht="16.5" customHeight="1" x14ac:dyDescent="0.15">
      <c r="A66" s="436">
        <v>25</v>
      </c>
      <c r="B66" s="436">
        <v>8693</v>
      </c>
      <c r="C66" s="35" t="s">
        <v>2655</v>
      </c>
      <c r="D66" s="538"/>
      <c r="E66" s="796"/>
      <c r="F66" s="784"/>
      <c r="G66" s="785"/>
      <c r="H66" s="680"/>
      <c r="I66" s="681"/>
      <c r="J66" s="681"/>
      <c r="K66" s="681"/>
      <c r="L66" s="681"/>
      <c r="M66" s="681"/>
      <c r="N66" s="681"/>
      <c r="O66" s="682"/>
      <c r="P66" s="39"/>
      <c r="Q66" s="829">
        <f>予防短期入所療養イ!Q67</f>
        <v>653</v>
      </c>
      <c r="R66" s="829"/>
      <c r="S66" s="426" t="s">
        <v>578</v>
      </c>
      <c r="T66" s="432"/>
      <c r="U66" s="691" t="s">
        <v>718</v>
      </c>
      <c r="V66" s="750"/>
      <c r="W66" s="750"/>
      <c r="X66" s="750"/>
      <c r="Y66" s="750"/>
      <c r="Z66" s="750"/>
      <c r="AA66" s="750"/>
      <c r="AB66" s="750"/>
      <c r="AC66" s="750"/>
      <c r="AD66" s="750"/>
      <c r="AE66" s="750"/>
      <c r="AF66" s="750"/>
      <c r="AG66" s="750"/>
      <c r="AH66" s="750"/>
      <c r="AI66" s="653" t="s">
        <v>248</v>
      </c>
      <c r="AJ66" s="888">
        <f>$AJ$6</f>
        <v>0.97</v>
      </c>
      <c r="AK66" s="889"/>
      <c r="AL66" s="442"/>
      <c r="AM66" s="593"/>
      <c r="AN66" s="593"/>
      <c r="AO66" s="593"/>
      <c r="AP66" s="593"/>
      <c r="AQ66" s="419"/>
      <c r="AR66" s="12">
        <f>ROUND(ROUND(Q66*AJ66,0)*$AO$59,0)</f>
        <v>443</v>
      </c>
      <c r="AS66" s="6"/>
    </row>
    <row r="67" spans="1:45" ht="16.5" customHeight="1" x14ac:dyDescent="0.15">
      <c r="A67" s="436">
        <v>25</v>
      </c>
      <c r="B67" s="436">
        <v>8695</v>
      </c>
      <c r="C67" s="35" t="s">
        <v>2656</v>
      </c>
      <c r="D67" s="538"/>
      <c r="E67" s="796"/>
      <c r="F67" s="784"/>
      <c r="G67" s="785"/>
      <c r="H67" s="680"/>
      <c r="I67" s="681"/>
      <c r="J67" s="681"/>
      <c r="K67" s="681"/>
      <c r="L67" s="681"/>
      <c r="M67" s="681"/>
      <c r="N67" s="681"/>
      <c r="O67" s="682"/>
      <c r="P67" s="246" t="s">
        <v>130</v>
      </c>
      <c r="Q67" s="174"/>
      <c r="R67" s="174"/>
      <c r="S67" s="14"/>
      <c r="T67" s="14"/>
      <c r="U67" s="623"/>
      <c r="V67" s="621"/>
      <c r="W67" s="621"/>
      <c r="X67" s="621"/>
      <c r="Y67" s="621"/>
      <c r="Z67" s="445"/>
      <c r="AA67" s="443"/>
      <c r="AB67" s="443"/>
      <c r="AC67" s="149"/>
      <c r="AD67" s="149"/>
      <c r="AE67" s="621"/>
      <c r="AF67" s="621"/>
      <c r="AG67" s="422"/>
      <c r="AH67" s="422"/>
      <c r="AI67" s="41"/>
      <c r="AJ67" s="41"/>
      <c r="AK67" s="38"/>
      <c r="AL67" s="442"/>
      <c r="AM67" s="593"/>
      <c r="AN67" s="593"/>
      <c r="AO67" s="593"/>
      <c r="AP67" s="593"/>
      <c r="AQ67" s="419"/>
      <c r="AR67" s="12">
        <f>ROUND(Q68*$AO$59,0)</f>
        <v>572</v>
      </c>
      <c r="AS67" s="6"/>
    </row>
    <row r="68" spans="1:45" ht="16.5" customHeight="1" x14ac:dyDescent="0.15">
      <c r="A68" s="436">
        <v>25</v>
      </c>
      <c r="B68" s="436">
        <v>8697</v>
      </c>
      <c r="C68" s="35" t="s">
        <v>2657</v>
      </c>
      <c r="D68" s="538"/>
      <c r="E68" s="510"/>
      <c r="F68" s="511"/>
      <c r="G68" s="513"/>
      <c r="H68" s="759"/>
      <c r="I68" s="760"/>
      <c r="J68" s="760"/>
      <c r="K68" s="760"/>
      <c r="L68" s="760"/>
      <c r="M68" s="760"/>
      <c r="N68" s="760"/>
      <c r="O68" s="761"/>
      <c r="P68" s="421"/>
      <c r="Q68" s="688">
        <f>予防短期入所療養イ!Q69</f>
        <v>817</v>
      </c>
      <c r="R68" s="688"/>
      <c r="S68" s="245" t="s">
        <v>578</v>
      </c>
      <c r="T68" s="245"/>
      <c r="U68" s="691" t="s">
        <v>718</v>
      </c>
      <c r="V68" s="750"/>
      <c r="W68" s="750"/>
      <c r="X68" s="750"/>
      <c r="Y68" s="750"/>
      <c r="Z68" s="750"/>
      <c r="AA68" s="750"/>
      <c r="AB68" s="750"/>
      <c r="AC68" s="750"/>
      <c r="AD68" s="750"/>
      <c r="AE68" s="750"/>
      <c r="AF68" s="750"/>
      <c r="AG68" s="750"/>
      <c r="AH68" s="750"/>
      <c r="AI68" s="653" t="s">
        <v>248</v>
      </c>
      <c r="AJ68" s="888">
        <f>$AJ$6</f>
        <v>0.97</v>
      </c>
      <c r="AK68" s="889"/>
      <c r="AL68" s="442"/>
      <c r="AM68" s="593"/>
      <c r="AN68" s="593"/>
      <c r="AO68" s="593"/>
      <c r="AP68" s="593"/>
      <c r="AQ68" s="419"/>
      <c r="AR68" s="12">
        <f>ROUND(ROUND(Q68*AJ68,0)*$AO$59,0)</f>
        <v>554</v>
      </c>
      <c r="AS68" s="6"/>
    </row>
    <row r="69" spans="1:45" ht="16.5" customHeight="1" x14ac:dyDescent="0.15">
      <c r="A69" s="436">
        <v>25</v>
      </c>
      <c r="B69" s="436">
        <v>8699</v>
      </c>
      <c r="C69" s="35" t="s">
        <v>2234</v>
      </c>
      <c r="D69" s="538"/>
      <c r="E69" s="677" t="s">
        <v>714</v>
      </c>
      <c r="F69" s="678"/>
      <c r="G69" s="679"/>
      <c r="H69" s="677" t="s">
        <v>2214</v>
      </c>
      <c r="I69" s="678"/>
      <c r="J69" s="678"/>
      <c r="K69" s="678"/>
      <c r="L69" s="678"/>
      <c r="M69" s="678"/>
      <c r="N69" s="678"/>
      <c r="O69" s="679"/>
      <c r="P69" s="453" t="s">
        <v>129</v>
      </c>
      <c r="Q69" s="439"/>
      <c r="R69" s="439"/>
      <c r="S69" s="37"/>
      <c r="T69" s="634"/>
      <c r="U69" s="623"/>
      <c r="V69" s="621"/>
      <c r="W69" s="621"/>
      <c r="X69" s="621"/>
      <c r="Y69" s="621"/>
      <c r="Z69" s="445"/>
      <c r="AA69" s="443"/>
      <c r="AB69" s="443"/>
      <c r="AC69" s="149"/>
      <c r="AD69" s="149"/>
      <c r="AE69" s="621"/>
      <c r="AF69" s="621"/>
      <c r="AG69" s="422"/>
      <c r="AH69" s="422"/>
      <c r="AI69" s="41"/>
      <c r="AJ69" s="41"/>
      <c r="AK69" s="38"/>
      <c r="AL69" s="442"/>
      <c r="AM69" s="609"/>
      <c r="AN69" s="609"/>
      <c r="AO69" s="609"/>
      <c r="AP69" s="609"/>
      <c r="AQ69" s="419"/>
      <c r="AR69" s="12">
        <f>ROUND(Q70*$AO$59,0)</f>
        <v>457</v>
      </c>
      <c r="AS69" s="429"/>
    </row>
    <row r="70" spans="1:45" ht="16.5" customHeight="1" x14ac:dyDescent="0.15">
      <c r="A70" s="436">
        <v>25</v>
      </c>
      <c r="B70" s="436">
        <v>8701</v>
      </c>
      <c r="C70" s="35" t="s">
        <v>2235</v>
      </c>
      <c r="D70" s="538"/>
      <c r="E70" s="680"/>
      <c r="F70" s="681"/>
      <c r="G70" s="682"/>
      <c r="H70" s="680"/>
      <c r="I70" s="681"/>
      <c r="J70" s="681"/>
      <c r="K70" s="681"/>
      <c r="L70" s="681"/>
      <c r="M70" s="681"/>
      <c r="N70" s="681"/>
      <c r="O70" s="682"/>
      <c r="P70" s="39"/>
      <c r="Q70" s="829">
        <f>予防短期入所療養イ!Q71</f>
        <v>653</v>
      </c>
      <c r="R70" s="829"/>
      <c r="S70" s="426" t="s">
        <v>578</v>
      </c>
      <c r="T70" s="432"/>
      <c r="U70" s="691" t="s">
        <v>718</v>
      </c>
      <c r="V70" s="750"/>
      <c r="W70" s="750"/>
      <c r="X70" s="750"/>
      <c r="Y70" s="750"/>
      <c r="Z70" s="750"/>
      <c r="AA70" s="750"/>
      <c r="AB70" s="750"/>
      <c r="AC70" s="750"/>
      <c r="AD70" s="750"/>
      <c r="AE70" s="750"/>
      <c r="AF70" s="750"/>
      <c r="AG70" s="750"/>
      <c r="AH70" s="750"/>
      <c r="AI70" s="653" t="s">
        <v>248</v>
      </c>
      <c r="AJ70" s="888">
        <f>$AJ$6</f>
        <v>0.97</v>
      </c>
      <c r="AK70" s="889"/>
      <c r="AL70" s="442"/>
      <c r="AM70" s="609"/>
      <c r="AN70" s="609"/>
      <c r="AO70" s="609"/>
      <c r="AP70" s="609"/>
      <c r="AQ70" s="419"/>
      <c r="AR70" s="12">
        <f>ROUND(ROUND(Q70*AJ70,0)*$AO$59,0)</f>
        <v>443</v>
      </c>
      <c r="AS70" s="429"/>
    </row>
    <row r="71" spans="1:45" ht="16.5" customHeight="1" x14ac:dyDescent="0.15">
      <c r="A71" s="436">
        <v>25</v>
      </c>
      <c r="B71" s="436">
        <v>8703</v>
      </c>
      <c r="C71" s="35" t="s">
        <v>2236</v>
      </c>
      <c r="D71" s="538"/>
      <c r="E71" s="680"/>
      <c r="F71" s="681"/>
      <c r="G71" s="682"/>
      <c r="H71" s="680"/>
      <c r="I71" s="681"/>
      <c r="J71" s="681"/>
      <c r="K71" s="681"/>
      <c r="L71" s="681"/>
      <c r="M71" s="681"/>
      <c r="N71" s="681"/>
      <c r="O71" s="682"/>
      <c r="P71" s="246" t="s">
        <v>130</v>
      </c>
      <c r="Q71" s="174"/>
      <c r="R71" s="174"/>
      <c r="S71" s="14"/>
      <c r="T71" s="14"/>
      <c r="U71" s="623"/>
      <c r="V71" s="621"/>
      <c r="W71" s="621"/>
      <c r="X71" s="621"/>
      <c r="Y71" s="621"/>
      <c r="Z71" s="445"/>
      <c r="AA71" s="443"/>
      <c r="AB71" s="443"/>
      <c r="AC71" s="149"/>
      <c r="AD71" s="149"/>
      <c r="AE71" s="621"/>
      <c r="AF71" s="621"/>
      <c r="AG71" s="422"/>
      <c r="AH71" s="422"/>
      <c r="AI71" s="41"/>
      <c r="AJ71" s="41"/>
      <c r="AK71" s="38"/>
      <c r="AL71" s="442"/>
      <c r="AM71" s="609"/>
      <c r="AN71" s="609"/>
      <c r="AO71" s="609"/>
      <c r="AP71" s="609"/>
      <c r="AQ71" s="419"/>
      <c r="AR71" s="12">
        <f>ROUND(Q72*$AO$59,0)</f>
        <v>572</v>
      </c>
      <c r="AS71" s="429"/>
    </row>
    <row r="72" spans="1:45" ht="16.5" customHeight="1" x14ac:dyDescent="0.15">
      <c r="A72" s="436">
        <v>25</v>
      </c>
      <c r="B72" s="436">
        <v>8705</v>
      </c>
      <c r="C72" s="35" t="s">
        <v>2237</v>
      </c>
      <c r="D72" s="538"/>
      <c r="E72" s="680"/>
      <c r="F72" s="681"/>
      <c r="G72" s="682"/>
      <c r="H72" s="759"/>
      <c r="I72" s="760"/>
      <c r="J72" s="760"/>
      <c r="K72" s="760"/>
      <c r="L72" s="760"/>
      <c r="M72" s="760"/>
      <c r="N72" s="760"/>
      <c r="O72" s="761"/>
      <c r="P72" s="421"/>
      <c r="Q72" s="688">
        <f>予防短期入所療養イ!Q73</f>
        <v>817</v>
      </c>
      <c r="R72" s="688"/>
      <c r="S72" s="245" t="s">
        <v>578</v>
      </c>
      <c r="T72" s="245"/>
      <c r="U72" s="691" t="s">
        <v>718</v>
      </c>
      <c r="V72" s="750"/>
      <c r="W72" s="750"/>
      <c r="X72" s="750"/>
      <c r="Y72" s="750"/>
      <c r="Z72" s="750"/>
      <c r="AA72" s="750"/>
      <c r="AB72" s="750"/>
      <c r="AC72" s="750"/>
      <c r="AD72" s="750"/>
      <c r="AE72" s="750"/>
      <c r="AF72" s="750"/>
      <c r="AG72" s="750"/>
      <c r="AH72" s="750"/>
      <c r="AI72" s="653" t="s">
        <v>248</v>
      </c>
      <c r="AJ72" s="888">
        <f>$AJ$6</f>
        <v>0.97</v>
      </c>
      <c r="AK72" s="889"/>
      <c r="AL72" s="442"/>
      <c r="AM72" s="609"/>
      <c r="AN72" s="609"/>
      <c r="AO72" s="609"/>
      <c r="AP72" s="609"/>
      <c r="AQ72" s="419"/>
      <c r="AR72" s="12">
        <f>ROUND(ROUND(Q72*AJ72,0)*$AO$59,0)</f>
        <v>554</v>
      </c>
      <c r="AS72" s="6"/>
    </row>
    <row r="73" spans="1:45" ht="16.5" customHeight="1" x14ac:dyDescent="0.15">
      <c r="A73" s="436">
        <v>25</v>
      </c>
      <c r="B73" s="436">
        <v>8707</v>
      </c>
      <c r="C73" s="35" t="s">
        <v>2658</v>
      </c>
      <c r="D73" s="538"/>
      <c r="E73" s="680" t="s">
        <v>719</v>
      </c>
      <c r="F73" s="784"/>
      <c r="G73" s="785"/>
      <c r="H73" s="677" t="s">
        <v>2479</v>
      </c>
      <c r="I73" s="678"/>
      <c r="J73" s="678"/>
      <c r="K73" s="678"/>
      <c r="L73" s="678"/>
      <c r="M73" s="678"/>
      <c r="N73" s="678"/>
      <c r="O73" s="679"/>
      <c r="P73" s="453" t="s">
        <v>129</v>
      </c>
      <c r="Q73" s="439"/>
      <c r="R73" s="439"/>
      <c r="S73" s="37"/>
      <c r="T73" s="634"/>
      <c r="U73" s="623"/>
      <c r="V73" s="621"/>
      <c r="W73" s="621"/>
      <c r="X73" s="621"/>
      <c r="Y73" s="621"/>
      <c r="Z73" s="445"/>
      <c r="AA73" s="443"/>
      <c r="AB73" s="443"/>
      <c r="AC73" s="149"/>
      <c r="AD73" s="149"/>
      <c r="AE73" s="621"/>
      <c r="AF73" s="621"/>
      <c r="AG73" s="422"/>
      <c r="AH73" s="422"/>
      <c r="AI73" s="41"/>
      <c r="AJ73" s="41"/>
      <c r="AK73" s="38"/>
      <c r="AL73" s="442"/>
      <c r="AM73" s="609"/>
      <c r="AN73" s="609"/>
      <c r="AO73" s="609"/>
      <c r="AP73" s="609"/>
      <c r="AQ73" s="419"/>
      <c r="AR73" s="12">
        <f>ROUND(Q74*$AO$59,0)</f>
        <v>457</v>
      </c>
      <c r="AS73" s="6"/>
    </row>
    <row r="74" spans="1:45" ht="16.5" customHeight="1" x14ac:dyDescent="0.15">
      <c r="A74" s="436">
        <v>25</v>
      </c>
      <c r="B74" s="436">
        <v>8709</v>
      </c>
      <c r="C74" s="35" t="s">
        <v>2659</v>
      </c>
      <c r="D74" s="538"/>
      <c r="E74" s="796"/>
      <c r="F74" s="784"/>
      <c r="G74" s="785"/>
      <c r="H74" s="680"/>
      <c r="I74" s="681"/>
      <c r="J74" s="681"/>
      <c r="K74" s="681"/>
      <c r="L74" s="681"/>
      <c r="M74" s="681"/>
      <c r="N74" s="681"/>
      <c r="O74" s="682"/>
      <c r="P74" s="39"/>
      <c r="Q74" s="829">
        <f>予防短期入所療養イ!Q75</f>
        <v>653</v>
      </c>
      <c r="R74" s="829"/>
      <c r="S74" s="426" t="s">
        <v>578</v>
      </c>
      <c r="T74" s="432"/>
      <c r="U74" s="691" t="s">
        <v>718</v>
      </c>
      <c r="V74" s="750"/>
      <c r="W74" s="750"/>
      <c r="X74" s="750"/>
      <c r="Y74" s="750"/>
      <c r="Z74" s="750"/>
      <c r="AA74" s="750"/>
      <c r="AB74" s="750"/>
      <c r="AC74" s="750"/>
      <c r="AD74" s="750"/>
      <c r="AE74" s="750"/>
      <c r="AF74" s="750"/>
      <c r="AG74" s="750"/>
      <c r="AH74" s="750"/>
      <c r="AI74" s="653" t="s">
        <v>248</v>
      </c>
      <c r="AJ74" s="888">
        <f>$AJ$6</f>
        <v>0.97</v>
      </c>
      <c r="AK74" s="889"/>
      <c r="AL74" s="442"/>
      <c r="AM74" s="609"/>
      <c r="AN74" s="609"/>
      <c r="AO74" s="609"/>
      <c r="AP74" s="609"/>
      <c r="AQ74" s="419"/>
      <c r="AR74" s="12">
        <f>ROUND(ROUND(Q74*AJ74,0)*$AO$59,0)</f>
        <v>443</v>
      </c>
      <c r="AS74" s="6"/>
    </row>
    <row r="75" spans="1:45" ht="16.5" customHeight="1" x14ac:dyDescent="0.15">
      <c r="A75" s="436">
        <v>25</v>
      </c>
      <c r="B75" s="436">
        <v>8711</v>
      </c>
      <c r="C75" s="35" t="s">
        <v>2660</v>
      </c>
      <c r="D75" s="538"/>
      <c r="E75" s="796"/>
      <c r="F75" s="784"/>
      <c r="G75" s="785"/>
      <c r="H75" s="680"/>
      <c r="I75" s="681"/>
      <c r="J75" s="681"/>
      <c r="K75" s="681"/>
      <c r="L75" s="681"/>
      <c r="M75" s="681"/>
      <c r="N75" s="681"/>
      <c r="O75" s="682"/>
      <c r="P75" s="246" t="s">
        <v>130</v>
      </c>
      <c r="Q75" s="174"/>
      <c r="R75" s="174"/>
      <c r="S75" s="14"/>
      <c r="T75" s="14"/>
      <c r="U75" s="623"/>
      <c r="V75" s="621"/>
      <c r="W75" s="621"/>
      <c r="X75" s="621"/>
      <c r="Y75" s="621"/>
      <c r="Z75" s="445"/>
      <c r="AA75" s="443"/>
      <c r="AB75" s="443"/>
      <c r="AC75" s="149"/>
      <c r="AD75" s="149"/>
      <c r="AE75" s="621"/>
      <c r="AF75" s="621"/>
      <c r="AG75" s="422"/>
      <c r="AH75" s="422"/>
      <c r="AI75" s="41"/>
      <c r="AJ75" s="41"/>
      <c r="AK75" s="38"/>
      <c r="AL75" s="442"/>
      <c r="AM75" s="609"/>
      <c r="AN75" s="609"/>
      <c r="AO75" s="609"/>
      <c r="AP75" s="609"/>
      <c r="AQ75" s="419"/>
      <c r="AR75" s="12">
        <f>ROUND(Q76*$AO$59,0)</f>
        <v>572</v>
      </c>
      <c r="AS75" s="6"/>
    </row>
    <row r="76" spans="1:45" ht="16.5" customHeight="1" x14ac:dyDescent="0.15">
      <c r="A76" s="436">
        <v>25</v>
      </c>
      <c r="B76" s="436">
        <v>8713</v>
      </c>
      <c r="C76" s="35" t="s">
        <v>2661</v>
      </c>
      <c r="D76" s="538"/>
      <c r="E76" s="510"/>
      <c r="F76" s="511"/>
      <c r="G76" s="513"/>
      <c r="H76" s="759"/>
      <c r="I76" s="760"/>
      <c r="J76" s="760"/>
      <c r="K76" s="760"/>
      <c r="L76" s="760"/>
      <c r="M76" s="760"/>
      <c r="N76" s="760"/>
      <c r="O76" s="761"/>
      <c r="P76" s="421"/>
      <c r="Q76" s="688">
        <f>予防短期入所療養イ!Q77</f>
        <v>817</v>
      </c>
      <c r="R76" s="688"/>
      <c r="S76" s="245" t="s">
        <v>578</v>
      </c>
      <c r="T76" s="245"/>
      <c r="U76" s="691" t="s">
        <v>718</v>
      </c>
      <c r="V76" s="750"/>
      <c r="W76" s="750"/>
      <c r="X76" s="750"/>
      <c r="Y76" s="750"/>
      <c r="Z76" s="750"/>
      <c r="AA76" s="750"/>
      <c r="AB76" s="750"/>
      <c r="AC76" s="750"/>
      <c r="AD76" s="750"/>
      <c r="AE76" s="750"/>
      <c r="AF76" s="750"/>
      <c r="AG76" s="750"/>
      <c r="AH76" s="750"/>
      <c r="AI76" s="653" t="s">
        <v>248</v>
      </c>
      <c r="AJ76" s="888">
        <f>$AJ$6</f>
        <v>0.97</v>
      </c>
      <c r="AK76" s="889"/>
      <c r="AL76" s="442"/>
      <c r="AM76" s="609"/>
      <c r="AN76" s="609"/>
      <c r="AO76" s="609"/>
      <c r="AP76" s="609"/>
      <c r="AQ76" s="419"/>
      <c r="AR76" s="12">
        <f>ROUND(ROUND(Q76*AJ76,0)*$AO$59,0)</f>
        <v>554</v>
      </c>
      <c r="AS76" s="6"/>
    </row>
    <row r="77" spans="1:45" ht="16.5" customHeight="1" x14ac:dyDescent="0.15">
      <c r="A77" s="436">
        <v>25</v>
      </c>
      <c r="B77" s="436">
        <v>8819</v>
      </c>
      <c r="C77" s="35" t="s">
        <v>2238</v>
      </c>
      <c r="D77" s="538"/>
      <c r="E77" s="677" t="s">
        <v>1303</v>
      </c>
      <c r="F77" s="678"/>
      <c r="G77" s="679"/>
      <c r="H77" s="677" t="s">
        <v>2216</v>
      </c>
      <c r="I77" s="678"/>
      <c r="J77" s="678"/>
      <c r="K77" s="678"/>
      <c r="L77" s="678"/>
      <c r="M77" s="678"/>
      <c r="N77" s="678"/>
      <c r="O77" s="679"/>
      <c r="P77" s="453" t="s">
        <v>129</v>
      </c>
      <c r="Q77" s="439"/>
      <c r="R77" s="439"/>
      <c r="S77" s="37"/>
      <c r="T77" s="634"/>
      <c r="U77" s="623"/>
      <c r="V77" s="621"/>
      <c r="W77" s="621"/>
      <c r="X77" s="621"/>
      <c r="Y77" s="621"/>
      <c r="Z77" s="445"/>
      <c r="AA77" s="443"/>
      <c r="AB77" s="443"/>
      <c r="AC77" s="149"/>
      <c r="AD77" s="149"/>
      <c r="AE77" s="621"/>
      <c r="AF77" s="621"/>
      <c r="AG77" s="422"/>
      <c r="AH77" s="422"/>
      <c r="AI77" s="41"/>
      <c r="AJ77" s="41"/>
      <c r="AK77" s="38"/>
      <c r="AL77" s="442"/>
      <c r="AM77" s="609"/>
      <c r="AN77" s="609"/>
      <c r="AO77" s="609"/>
      <c r="AP77" s="609"/>
      <c r="AQ77" s="419"/>
      <c r="AR77" s="12">
        <f>ROUND(Q78*$AO$59,0)</f>
        <v>428</v>
      </c>
      <c r="AS77" s="429"/>
    </row>
    <row r="78" spans="1:45" ht="16.5" customHeight="1" x14ac:dyDescent="0.15">
      <c r="A78" s="436">
        <v>25</v>
      </c>
      <c r="B78" s="436">
        <v>8820</v>
      </c>
      <c r="C78" s="35" t="s">
        <v>2239</v>
      </c>
      <c r="D78" s="538"/>
      <c r="E78" s="680"/>
      <c r="F78" s="681"/>
      <c r="G78" s="682"/>
      <c r="H78" s="680"/>
      <c r="I78" s="681"/>
      <c r="J78" s="681"/>
      <c r="K78" s="681"/>
      <c r="L78" s="681"/>
      <c r="M78" s="681"/>
      <c r="N78" s="681"/>
      <c r="O78" s="682"/>
      <c r="P78" s="39"/>
      <c r="Q78" s="829">
        <f>予防短期入所療養イ!Q79</f>
        <v>611</v>
      </c>
      <c r="R78" s="829"/>
      <c r="S78" s="426" t="s">
        <v>578</v>
      </c>
      <c r="T78" s="432"/>
      <c r="U78" s="691" t="s">
        <v>718</v>
      </c>
      <c r="V78" s="750"/>
      <c r="W78" s="750"/>
      <c r="X78" s="750"/>
      <c r="Y78" s="750"/>
      <c r="Z78" s="750"/>
      <c r="AA78" s="750"/>
      <c r="AB78" s="750"/>
      <c r="AC78" s="750"/>
      <c r="AD78" s="750"/>
      <c r="AE78" s="750"/>
      <c r="AF78" s="750"/>
      <c r="AG78" s="750"/>
      <c r="AH78" s="750"/>
      <c r="AI78" s="653" t="s">
        <v>248</v>
      </c>
      <c r="AJ78" s="888">
        <f>$AJ$6</f>
        <v>0.97</v>
      </c>
      <c r="AK78" s="889"/>
      <c r="AL78" s="442"/>
      <c r="AM78" s="609"/>
      <c r="AN78" s="609"/>
      <c r="AO78" s="609"/>
      <c r="AP78" s="609"/>
      <c r="AQ78" s="419"/>
      <c r="AR78" s="12">
        <f>ROUND(ROUND(Q78*AJ78,0)*$AO$59,0)</f>
        <v>415</v>
      </c>
      <c r="AS78" s="429"/>
    </row>
    <row r="79" spans="1:45" ht="16.5" customHeight="1" x14ac:dyDescent="0.15">
      <c r="A79" s="436">
        <v>25</v>
      </c>
      <c r="B79" s="436">
        <v>8821</v>
      </c>
      <c r="C79" s="35" t="s">
        <v>2240</v>
      </c>
      <c r="D79" s="538"/>
      <c r="E79" s="680"/>
      <c r="F79" s="681"/>
      <c r="G79" s="682"/>
      <c r="H79" s="680"/>
      <c r="I79" s="681"/>
      <c r="J79" s="681"/>
      <c r="K79" s="681"/>
      <c r="L79" s="681"/>
      <c r="M79" s="681"/>
      <c r="N79" s="681"/>
      <c r="O79" s="682"/>
      <c r="P79" s="246" t="s">
        <v>130</v>
      </c>
      <c r="Q79" s="174"/>
      <c r="R79" s="174"/>
      <c r="S79" s="14"/>
      <c r="T79" s="14"/>
      <c r="U79" s="623"/>
      <c r="V79" s="621"/>
      <c r="W79" s="621"/>
      <c r="X79" s="621"/>
      <c r="Y79" s="621"/>
      <c r="Z79" s="445"/>
      <c r="AA79" s="443"/>
      <c r="AB79" s="443"/>
      <c r="AC79" s="149"/>
      <c r="AD79" s="149"/>
      <c r="AE79" s="621"/>
      <c r="AF79" s="621"/>
      <c r="AG79" s="422"/>
      <c r="AH79" s="422"/>
      <c r="AI79" s="41"/>
      <c r="AJ79" s="41"/>
      <c r="AK79" s="38"/>
      <c r="AL79" s="442"/>
      <c r="AM79" s="609"/>
      <c r="AN79" s="609"/>
      <c r="AO79" s="609"/>
      <c r="AP79" s="609"/>
      <c r="AQ79" s="419"/>
      <c r="AR79" s="12">
        <f>ROUND(Q80*$AO$59,0)</f>
        <v>539</v>
      </c>
      <c r="AS79" s="429"/>
    </row>
    <row r="80" spans="1:45" ht="16.5" customHeight="1" x14ac:dyDescent="0.15">
      <c r="A80" s="436">
        <v>25</v>
      </c>
      <c r="B80" s="436">
        <v>8822</v>
      </c>
      <c r="C80" s="35" t="s">
        <v>2241</v>
      </c>
      <c r="D80" s="538"/>
      <c r="E80" s="680"/>
      <c r="F80" s="681"/>
      <c r="G80" s="682"/>
      <c r="H80" s="759"/>
      <c r="I80" s="760"/>
      <c r="J80" s="760"/>
      <c r="K80" s="760"/>
      <c r="L80" s="760"/>
      <c r="M80" s="760"/>
      <c r="N80" s="760"/>
      <c r="O80" s="761"/>
      <c r="P80" s="421"/>
      <c r="Q80" s="688">
        <f>予防短期入所療養イ!Q81</f>
        <v>770</v>
      </c>
      <c r="R80" s="688"/>
      <c r="S80" s="245" t="s">
        <v>578</v>
      </c>
      <c r="T80" s="245"/>
      <c r="U80" s="691" t="s">
        <v>718</v>
      </c>
      <c r="V80" s="750"/>
      <c r="W80" s="750"/>
      <c r="X80" s="750"/>
      <c r="Y80" s="750"/>
      <c r="Z80" s="750"/>
      <c r="AA80" s="750"/>
      <c r="AB80" s="750"/>
      <c r="AC80" s="750"/>
      <c r="AD80" s="750"/>
      <c r="AE80" s="750"/>
      <c r="AF80" s="750"/>
      <c r="AG80" s="750"/>
      <c r="AH80" s="750"/>
      <c r="AI80" s="653" t="s">
        <v>248</v>
      </c>
      <c r="AJ80" s="888">
        <f>$AJ$6</f>
        <v>0.97</v>
      </c>
      <c r="AK80" s="889"/>
      <c r="AL80" s="442"/>
      <c r="AM80" s="609"/>
      <c r="AN80" s="609"/>
      <c r="AO80" s="609"/>
      <c r="AP80" s="609"/>
      <c r="AQ80" s="419"/>
      <c r="AR80" s="12">
        <f>ROUND(ROUND(Q80*AJ80,0)*$AO$59,0)</f>
        <v>523</v>
      </c>
      <c r="AS80" s="6"/>
    </row>
    <row r="81" spans="1:45" ht="16.5" customHeight="1" x14ac:dyDescent="0.15">
      <c r="A81" s="436">
        <v>25</v>
      </c>
      <c r="B81" s="436">
        <v>8823</v>
      </c>
      <c r="C81" s="35" t="s">
        <v>2662</v>
      </c>
      <c r="D81" s="538"/>
      <c r="E81" s="680" t="s">
        <v>1461</v>
      </c>
      <c r="F81" s="784"/>
      <c r="G81" s="785"/>
      <c r="H81" s="677" t="s">
        <v>2480</v>
      </c>
      <c r="I81" s="678"/>
      <c r="J81" s="678"/>
      <c r="K81" s="678"/>
      <c r="L81" s="678"/>
      <c r="M81" s="678"/>
      <c r="N81" s="678"/>
      <c r="O81" s="679"/>
      <c r="P81" s="453" t="s">
        <v>129</v>
      </c>
      <c r="Q81" s="439"/>
      <c r="R81" s="439"/>
      <c r="S81" s="37"/>
      <c r="T81" s="634"/>
      <c r="U81" s="623"/>
      <c r="V81" s="621"/>
      <c r="W81" s="621"/>
      <c r="X81" s="621"/>
      <c r="Y81" s="621"/>
      <c r="Z81" s="445"/>
      <c r="AA81" s="443"/>
      <c r="AB81" s="443"/>
      <c r="AC81" s="149"/>
      <c r="AD81" s="149"/>
      <c r="AE81" s="621"/>
      <c r="AF81" s="621"/>
      <c r="AG81" s="422"/>
      <c r="AH81" s="422"/>
      <c r="AI81" s="41"/>
      <c r="AJ81" s="41"/>
      <c r="AK81" s="38"/>
      <c r="AL81" s="442"/>
      <c r="AM81" s="418"/>
      <c r="AN81" s="616"/>
      <c r="AO81" s="418"/>
      <c r="AP81" s="418"/>
      <c r="AQ81" s="419"/>
      <c r="AR81" s="12">
        <f>ROUND(Q82*$AO$59,0)</f>
        <v>428</v>
      </c>
      <c r="AS81" s="429"/>
    </row>
    <row r="82" spans="1:45" ht="16.5" customHeight="1" x14ac:dyDescent="0.15">
      <c r="A82" s="436">
        <v>25</v>
      </c>
      <c r="B82" s="436">
        <v>8824</v>
      </c>
      <c r="C82" s="35" t="s">
        <v>2663</v>
      </c>
      <c r="D82" s="538"/>
      <c r="E82" s="796"/>
      <c r="F82" s="784"/>
      <c r="G82" s="785"/>
      <c r="H82" s="680"/>
      <c r="I82" s="681"/>
      <c r="J82" s="681"/>
      <c r="K82" s="681"/>
      <c r="L82" s="681"/>
      <c r="M82" s="681"/>
      <c r="N82" s="681"/>
      <c r="O82" s="682"/>
      <c r="P82" s="39"/>
      <c r="Q82" s="829">
        <f>予防短期入所療養イ!Q83</f>
        <v>611</v>
      </c>
      <c r="R82" s="829"/>
      <c r="S82" s="426" t="s">
        <v>578</v>
      </c>
      <c r="T82" s="432"/>
      <c r="U82" s="691" t="s">
        <v>718</v>
      </c>
      <c r="V82" s="750"/>
      <c r="W82" s="750"/>
      <c r="X82" s="750"/>
      <c r="Y82" s="750"/>
      <c r="Z82" s="750"/>
      <c r="AA82" s="750"/>
      <c r="AB82" s="750"/>
      <c r="AC82" s="750"/>
      <c r="AD82" s="750"/>
      <c r="AE82" s="750"/>
      <c r="AF82" s="750"/>
      <c r="AG82" s="750"/>
      <c r="AH82" s="750"/>
      <c r="AI82" s="653" t="s">
        <v>248</v>
      </c>
      <c r="AJ82" s="888">
        <f>$AJ$6</f>
        <v>0.97</v>
      </c>
      <c r="AK82" s="889"/>
      <c r="AL82" s="442"/>
      <c r="AM82" s="418"/>
      <c r="AN82" s="616"/>
      <c r="AO82" s="418"/>
      <c r="AP82" s="418"/>
      <c r="AQ82" s="419"/>
      <c r="AR82" s="12">
        <f>ROUND(ROUND(Q82*AJ82,0)*$AO$59,0)</f>
        <v>415</v>
      </c>
      <c r="AS82" s="429"/>
    </row>
    <row r="83" spans="1:45" ht="16.5" customHeight="1" x14ac:dyDescent="0.15">
      <c r="A83" s="436">
        <v>25</v>
      </c>
      <c r="B83" s="436">
        <v>8825</v>
      </c>
      <c r="C83" s="35" t="s">
        <v>2664</v>
      </c>
      <c r="D83" s="538"/>
      <c r="E83" s="796"/>
      <c r="F83" s="784"/>
      <c r="G83" s="785"/>
      <c r="H83" s="680"/>
      <c r="I83" s="681"/>
      <c r="J83" s="681"/>
      <c r="K83" s="681"/>
      <c r="L83" s="681"/>
      <c r="M83" s="681"/>
      <c r="N83" s="681"/>
      <c r="O83" s="682"/>
      <c r="P83" s="246" t="s">
        <v>130</v>
      </c>
      <c r="Q83" s="174"/>
      <c r="R83" s="174"/>
      <c r="S83" s="14"/>
      <c r="T83" s="14"/>
      <c r="U83" s="623"/>
      <c r="V83" s="621"/>
      <c r="W83" s="621"/>
      <c r="X83" s="621"/>
      <c r="Y83" s="621"/>
      <c r="Z83" s="445"/>
      <c r="AA83" s="443"/>
      <c r="AB83" s="443"/>
      <c r="AC83" s="149"/>
      <c r="AD83" s="149"/>
      <c r="AE83" s="621"/>
      <c r="AF83" s="621"/>
      <c r="AG83" s="422"/>
      <c r="AH83" s="422"/>
      <c r="AI83" s="41"/>
      <c r="AJ83" s="41"/>
      <c r="AK83" s="38"/>
      <c r="AL83" s="442"/>
      <c r="AM83" s="418"/>
      <c r="AN83" s="616"/>
      <c r="AO83" s="418"/>
      <c r="AP83" s="418"/>
      <c r="AQ83" s="419"/>
      <c r="AR83" s="12">
        <f>ROUND(Q84*$AO$59,0)</f>
        <v>539</v>
      </c>
      <c r="AS83" s="429"/>
    </row>
    <row r="84" spans="1:45" ht="16.5" customHeight="1" x14ac:dyDescent="0.15">
      <c r="A84" s="436">
        <v>25</v>
      </c>
      <c r="B84" s="436">
        <v>8826</v>
      </c>
      <c r="C84" s="35" t="s">
        <v>2665</v>
      </c>
      <c r="D84" s="585"/>
      <c r="E84" s="803"/>
      <c r="F84" s="804"/>
      <c r="G84" s="805"/>
      <c r="H84" s="759"/>
      <c r="I84" s="760"/>
      <c r="J84" s="760"/>
      <c r="K84" s="760"/>
      <c r="L84" s="760"/>
      <c r="M84" s="760"/>
      <c r="N84" s="760"/>
      <c r="O84" s="761"/>
      <c r="P84" s="39"/>
      <c r="Q84" s="829">
        <f>予防短期入所療養イ!Q85</f>
        <v>770</v>
      </c>
      <c r="R84" s="829"/>
      <c r="S84" s="426" t="s">
        <v>578</v>
      </c>
      <c r="T84" s="426"/>
      <c r="U84" s="691" t="s">
        <v>718</v>
      </c>
      <c r="V84" s="750"/>
      <c r="W84" s="750"/>
      <c r="X84" s="750"/>
      <c r="Y84" s="750"/>
      <c r="Z84" s="750"/>
      <c r="AA84" s="750"/>
      <c r="AB84" s="750"/>
      <c r="AC84" s="750"/>
      <c r="AD84" s="750"/>
      <c r="AE84" s="750"/>
      <c r="AF84" s="750"/>
      <c r="AG84" s="750"/>
      <c r="AH84" s="750"/>
      <c r="AI84" s="653" t="s">
        <v>248</v>
      </c>
      <c r="AJ84" s="888">
        <f>$AJ$6</f>
        <v>0.97</v>
      </c>
      <c r="AK84" s="889"/>
      <c r="AL84" s="446"/>
      <c r="AM84" s="417"/>
      <c r="AN84" s="524"/>
      <c r="AO84" s="417"/>
      <c r="AP84" s="417"/>
      <c r="AQ84" s="420"/>
      <c r="AR84" s="12">
        <f>ROUND(ROUND(Q84*AJ84,0)*$AO$59,0)</f>
        <v>523</v>
      </c>
      <c r="AS84" s="11"/>
    </row>
    <row r="85" spans="1:45" ht="16.5" customHeight="1" x14ac:dyDescent="0.15">
      <c r="A85" s="436">
        <v>25</v>
      </c>
      <c r="B85" s="436">
        <v>8511</v>
      </c>
      <c r="C85" s="35" t="s">
        <v>411</v>
      </c>
      <c r="D85" s="710" t="s">
        <v>720</v>
      </c>
      <c r="E85" s="779" t="s">
        <v>335</v>
      </c>
      <c r="F85" s="780"/>
      <c r="G85" s="781"/>
      <c r="H85" s="779" t="s">
        <v>1784</v>
      </c>
      <c r="I85" s="780"/>
      <c r="J85" s="780"/>
      <c r="K85" s="780"/>
      <c r="L85" s="780"/>
      <c r="M85" s="780"/>
      <c r="N85" s="780"/>
      <c r="O85" s="781"/>
      <c r="P85" s="453" t="s">
        <v>129</v>
      </c>
      <c r="Q85" s="439"/>
      <c r="R85" s="439"/>
      <c r="S85" s="37"/>
      <c r="T85" s="634"/>
      <c r="U85" s="623"/>
      <c r="V85" s="621"/>
      <c r="W85" s="621"/>
      <c r="X85" s="621"/>
      <c r="Y85" s="621"/>
      <c r="Z85" s="445"/>
      <c r="AA85" s="443"/>
      <c r="AB85" s="443"/>
      <c r="AC85" s="149"/>
      <c r="AD85" s="149"/>
      <c r="AE85" s="621"/>
      <c r="AF85" s="621"/>
      <c r="AG85" s="422"/>
      <c r="AH85" s="422"/>
      <c r="AI85" s="422"/>
      <c r="AJ85" s="621"/>
      <c r="AK85" s="38"/>
      <c r="AL85" s="163"/>
      <c r="AM85" s="2"/>
      <c r="AN85" s="36"/>
      <c r="AO85" s="416"/>
      <c r="AP85" s="561"/>
      <c r="AQ85" s="36"/>
      <c r="AR85" s="12">
        <f>ROUND(ROUND($Q86*$AM$99,0)*$AP$99,0)</f>
        <v>424</v>
      </c>
      <c r="AS85" s="7" t="s">
        <v>717</v>
      </c>
    </row>
    <row r="86" spans="1:45" ht="16.5" customHeight="1" x14ac:dyDescent="0.15">
      <c r="A86" s="436">
        <v>25</v>
      </c>
      <c r="B86" s="436">
        <v>8513</v>
      </c>
      <c r="C86" s="35" t="s">
        <v>412</v>
      </c>
      <c r="D86" s="711"/>
      <c r="E86" s="779"/>
      <c r="F86" s="780"/>
      <c r="G86" s="781"/>
      <c r="H86" s="779"/>
      <c r="I86" s="780"/>
      <c r="J86" s="780"/>
      <c r="K86" s="780"/>
      <c r="L86" s="780"/>
      <c r="M86" s="780"/>
      <c r="N86" s="780"/>
      <c r="O86" s="781"/>
      <c r="P86" s="39"/>
      <c r="Q86" s="829">
        <f>予防短期入所療養イ!Q87</f>
        <v>624</v>
      </c>
      <c r="R86" s="829"/>
      <c r="S86" s="426" t="s">
        <v>578</v>
      </c>
      <c r="T86" s="432"/>
      <c r="U86" s="691" t="s">
        <v>718</v>
      </c>
      <c r="V86" s="750"/>
      <c r="W86" s="750"/>
      <c r="X86" s="750"/>
      <c r="Y86" s="750"/>
      <c r="Z86" s="750"/>
      <c r="AA86" s="750"/>
      <c r="AB86" s="750"/>
      <c r="AC86" s="750"/>
      <c r="AD86" s="750"/>
      <c r="AE86" s="750"/>
      <c r="AF86" s="750"/>
      <c r="AG86" s="750"/>
      <c r="AH86" s="750"/>
      <c r="AI86" s="653" t="s">
        <v>248</v>
      </c>
      <c r="AJ86" s="888">
        <f>$AJ$6</f>
        <v>0.97</v>
      </c>
      <c r="AK86" s="889"/>
      <c r="AL86" s="66"/>
      <c r="AM86" s="34"/>
      <c r="AN86" s="419"/>
      <c r="AO86" s="418"/>
      <c r="AP86" s="616"/>
      <c r="AQ86" s="419"/>
      <c r="AR86" s="12">
        <f>ROUND(ROUND(ROUND($Q86*$AJ86,0)*$AM$99,0)*$AP$99,0)</f>
        <v>411</v>
      </c>
      <c r="AS86" s="429"/>
    </row>
    <row r="87" spans="1:45" ht="16.5" customHeight="1" x14ac:dyDescent="0.15">
      <c r="A87" s="436">
        <v>25</v>
      </c>
      <c r="B87" s="436">
        <v>8521</v>
      </c>
      <c r="C87" s="35" t="s">
        <v>413</v>
      </c>
      <c r="D87" s="711"/>
      <c r="E87" s="779"/>
      <c r="F87" s="780"/>
      <c r="G87" s="781"/>
      <c r="H87" s="779"/>
      <c r="I87" s="780"/>
      <c r="J87" s="780"/>
      <c r="K87" s="780"/>
      <c r="L87" s="780"/>
      <c r="M87" s="780"/>
      <c r="N87" s="780"/>
      <c r="O87" s="781"/>
      <c r="P87" s="246" t="s">
        <v>130</v>
      </c>
      <c r="Q87" s="174"/>
      <c r="R87" s="174"/>
      <c r="S87" s="14"/>
      <c r="T87" s="14"/>
      <c r="U87" s="623"/>
      <c r="V87" s="621"/>
      <c r="W87" s="621"/>
      <c r="X87" s="621"/>
      <c r="Y87" s="621"/>
      <c r="Z87" s="445"/>
      <c r="AA87" s="443"/>
      <c r="AB87" s="443"/>
      <c r="AC87" s="149"/>
      <c r="AD87" s="149"/>
      <c r="AE87" s="621"/>
      <c r="AF87" s="651"/>
      <c r="AG87" s="445"/>
      <c r="AH87" s="422"/>
      <c r="AI87" s="422"/>
      <c r="AJ87" s="621"/>
      <c r="AK87" s="38"/>
      <c r="AL87" s="814" t="s">
        <v>159</v>
      </c>
      <c r="AM87" s="855"/>
      <c r="AN87" s="856"/>
      <c r="AO87" s="850" t="s">
        <v>724</v>
      </c>
      <c r="AP87" s="850"/>
      <c r="AQ87" s="856"/>
      <c r="AR87" s="12">
        <f>ROUND(ROUND($Q88*$AM$99,0)*$AP$99,0)</f>
        <v>535</v>
      </c>
      <c r="AS87" s="429"/>
    </row>
    <row r="88" spans="1:45" ht="16.5" customHeight="1" x14ac:dyDescent="0.15">
      <c r="A88" s="436">
        <v>25</v>
      </c>
      <c r="B88" s="436">
        <v>8523</v>
      </c>
      <c r="C88" s="35" t="s">
        <v>414</v>
      </c>
      <c r="D88" s="711"/>
      <c r="E88" s="779"/>
      <c r="F88" s="780"/>
      <c r="G88" s="781"/>
      <c r="H88" s="779"/>
      <c r="I88" s="780"/>
      <c r="J88" s="780"/>
      <c r="K88" s="780"/>
      <c r="L88" s="780"/>
      <c r="M88" s="780"/>
      <c r="N88" s="780"/>
      <c r="O88" s="781"/>
      <c r="P88" s="421"/>
      <c r="Q88" s="688">
        <f>予防短期入所療養イ!Q89</f>
        <v>789</v>
      </c>
      <c r="R88" s="688"/>
      <c r="S88" s="245" t="s">
        <v>578</v>
      </c>
      <c r="T88" s="245"/>
      <c r="U88" s="691" t="s">
        <v>725</v>
      </c>
      <c r="V88" s="750"/>
      <c r="W88" s="750"/>
      <c r="X88" s="750"/>
      <c r="Y88" s="750"/>
      <c r="Z88" s="750"/>
      <c r="AA88" s="750"/>
      <c r="AB88" s="750"/>
      <c r="AC88" s="750"/>
      <c r="AD88" s="750"/>
      <c r="AE88" s="750"/>
      <c r="AF88" s="750"/>
      <c r="AG88" s="750"/>
      <c r="AH88" s="750"/>
      <c r="AI88" s="653" t="s">
        <v>248</v>
      </c>
      <c r="AJ88" s="888">
        <f>$AJ$6</f>
        <v>0.97</v>
      </c>
      <c r="AK88" s="889"/>
      <c r="AL88" s="857"/>
      <c r="AM88" s="855"/>
      <c r="AN88" s="856"/>
      <c r="AO88" s="850"/>
      <c r="AP88" s="850"/>
      <c r="AQ88" s="856"/>
      <c r="AR88" s="12">
        <f>ROUND(ROUND(ROUND($Q88*$AJ88,0)*$AM$99,0)*$AP$99,0)</f>
        <v>520</v>
      </c>
      <c r="AS88" s="6"/>
    </row>
    <row r="89" spans="1:45" ht="16.5" customHeight="1" x14ac:dyDescent="0.15">
      <c r="A89" s="62">
        <v>25</v>
      </c>
      <c r="B89" s="436">
        <v>8071</v>
      </c>
      <c r="C89" s="83" t="s">
        <v>415</v>
      </c>
      <c r="D89" s="711"/>
      <c r="E89" s="677"/>
      <c r="F89" s="678"/>
      <c r="G89" s="679"/>
      <c r="H89" s="677" t="s">
        <v>336</v>
      </c>
      <c r="I89" s="678"/>
      <c r="J89" s="678"/>
      <c r="K89" s="678"/>
      <c r="L89" s="678"/>
      <c r="M89" s="678"/>
      <c r="N89" s="678"/>
      <c r="O89" s="679"/>
      <c r="P89" s="453" t="s">
        <v>129</v>
      </c>
      <c r="Q89" s="439"/>
      <c r="R89" s="439"/>
      <c r="S89" s="37"/>
      <c r="T89" s="634"/>
      <c r="U89" s="623"/>
      <c r="V89" s="621"/>
      <c r="W89" s="621"/>
      <c r="X89" s="621"/>
      <c r="Y89" s="621"/>
      <c r="Z89" s="445"/>
      <c r="AA89" s="443"/>
      <c r="AB89" s="443"/>
      <c r="AC89" s="149"/>
      <c r="AD89" s="149"/>
      <c r="AE89" s="621"/>
      <c r="AF89" s="621"/>
      <c r="AG89" s="422"/>
      <c r="AH89" s="422"/>
      <c r="AI89" s="422"/>
      <c r="AJ89" s="621"/>
      <c r="AK89" s="38"/>
      <c r="AL89" s="857"/>
      <c r="AM89" s="855"/>
      <c r="AN89" s="856"/>
      <c r="AO89" s="850"/>
      <c r="AP89" s="850"/>
      <c r="AQ89" s="856"/>
      <c r="AR89" s="355">
        <f>ROUND(ROUND($Q90*$AM$99,0)*$AP$99,0)</f>
        <v>462</v>
      </c>
      <c r="AS89" s="402"/>
    </row>
    <row r="90" spans="1:45" ht="16.5" customHeight="1" x14ac:dyDescent="0.15">
      <c r="A90" s="436">
        <v>25</v>
      </c>
      <c r="B90" s="436">
        <v>8072</v>
      </c>
      <c r="C90" s="35" t="s">
        <v>416</v>
      </c>
      <c r="D90" s="711"/>
      <c r="E90" s="535"/>
      <c r="F90" s="536"/>
      <c r="G90" s="587"/>
      <c r="H90" s="680"/>
      <c r="I90" s="681"/>
      <c r="J90" s="681"/>
      <c r="K90" s="681"/>
      <c r="L90" s="681"/>
      <c r="M90" s="681"/>
      <c r="N90" s="681"/>
      <c r="O90" s="682"/>
      <c r="P90" s="39"/>
      <c r="Q90" s="829">
        <f>予防短期入所療養イ!Q91</f>
        <v>680</v>
      </c>
      <c r="R90" s="829"/>
      <c r="S90" s="426" t="s">
        <v>578</v>
      </c>
      <c r="T90" s="432"/>
      <c r="U90" s="691" t="s">
        <v>718</v>
      </c>
      <c r="V90" s="750"/>
      <c r="W90" s="750"/>
      <c r="X90" s="750"/>
      <c r="Y90" s="750"/>
      <c r="Z90" s="750"/>
      <c r="AA90" s="750"/>
      <c r="AB90" s="750"/>
      <c r="AC90" s="750"/>
      <c r="AD90" s="750"/>
      <c r="AE90" s="750"/>
      <c r="AF90" s="750"/>
      <c r="AG90" s="750"/>
      <c r="AH90" s="750"/>
      <c r="AI90" s="653" t="s">
        <v>248</v>
      </c>
      <c r="AJ90" s="888">
        <f>$AJ$6</f>
        <v>0.97</v>
      </c>
      <c r="AK90" s="889"/>
      <c r="AL90" s="857"/>
      <c r="AM90" s="855"/>
      <c r="AN90" s="856"/>
      <c r="AO90" s="850"/>
      <c r="AP90" s="850"/>
      <c r="AQ90" s="856"/>
      <c r="AR90" s="12">
        <f>ROUND(ROUND(ROUND($Q90*$AJ90,0)*$AM$99,0)*$AP$99,0)</f>
        <v>448</v>
      </c>
      <c r="AS90" s="429"/>
    </row>
    <row r="91" spans="1:45" ht="16.5" customHeight="1" x14ac:dyDescent="0.15">
      <c r="A91" s="436">
        <v>25</v>
      </c>
      <c r="B91" s="436">
        <v>8073</v>
      </c>
      <c r="C91" s="35" t="s">
        <v>417</v>
      </c>
      <c r="D91" s="711"/>
      <c r="E91" s="535"/>
      <c r="F91" s="536"/>
      <c r="G91" s="587"/>
      <c r="H91" s="680"/>
      <c r="I91" s="681"/>
      <c r="J91" s="681"/>
      <c r="K91" s="681"/>
      <c r="L91" s="681"/>
      <c r="M91" s="681"/>
      <c r="N91" s="681"/>
      <c r="O91" s="682"/>
      <c r="P91" s="246" t="s">
        <v>130</v>
      </c>
      <c r="Q91" s="174"/>
      <c r="R91" s="174"/>
      <c r="S91" s="14"/>
      <c r="T91" s="14"/>
      <c r="U91" s="623"/>
      <c r="V91" s="621"/>
      <c r="W91" s="621"/>
      <c r="X91" s="621"/>
      <c r="Y91" s="621"/>
      <c r="Z91" s="445"/>
      <c r="AA91" s="443"/>
      <c r="AB91" s="443"/>
      <c r="AC91" s="149"/>
      <c r="AD91" s="149"/>
      <c r="AE91" s="621"/>
      <c r="AF91" s="651"/>
      <c r="AG91" s="445"/>
      <c r="AH91" s="422"/>
      <c r="AI91" s="422"/>
      <c r="AJ91" s="621"/>
      <c r="AK91" s="38"/>
      <c r="AL91" s="857"/>
      <c r="AM91" s="855"/>
      <c r="AN91" s="856"/>
      <c r="AO91" s="850"/>
      <c r="AP91" s="850"/>
      <c r="AQ91" s="856"/>
      <c r="AR91" s="12">
        <f>ROUND(ROUND($Q92*$AM$99,0)*$AP$99,0)</f>
        <v>574</v>
      </c>
      <c r="AS91" s="429"/>
    </row>
    <row r="92" spans="1:45" ht="16.5" customHeight="1" x14ac:dyDescent="0.15">
      <c r="A92" s="436">
        <v>25</v>
      </c>
      <c r="B92" s="436">
        <v>8074</v>
      </c>
      <c r="C92" s="35" t="s">
        <v>418</v>
      </c>
      <c r="D92" s="711"/>
      <c r="E92" s="535"/>
      <c r="F92" s="536"/>
      <c r="G92" s="587"/>
      <c r="H92" s="759"/>
      <c r="I92" s="760"/>
      <c r="J92" s="760"/>
      <c r="K92" s="760"/>
      <c r="L92" s="760"/>
      <c r="M92" s="760"/>
      <c r="N92" s="760"/>
      <c r="O92" s="761"/>
      <c r="P92" s="421"/>
      <c r="Q92" s="688">
        <f>予防短期入所療養イ!Q93</f>
        <v>846</v>
      </c>
      <c r="R92" s="688"/>
      <c r="S92" s="245" t="s">
        <v>578</v>
      </c>
      <c r="T92" s="245"/>
      <c r="U92" s="691" t="s">
        <v>718</v>
      </c>
      <c r="V92" s="750"/>
      <c r="W92" s="750"/>
      <c r="X92" s="750"/>
      <c r="Y92" s="750"/>
      <c r="Z92" s="750"/>
      <c r="AA92" s="750"/>
      <c r="AB92" s="750"/>
      <c r="AC92" s="750"/>
      <c r="AD92" s="750"/>
      <c r="AE92" s="750"/>
      <c r="AF92" s="750"/>
      <c r="AG92" s="750"/>
      <c r="AH92" s="750"/>
      <c r="AI92" s="653" t="s">
        <v>248</v>
      </c>
      <c r="AJ92" s="888">
        <f>$AJ$6</f>
        <v>0.97</v>
      </c>
      <c r="AK92" s="889"/>
      <c r="AL92" s="857"/>
      <c r="AM92" s="855"/>
      <c r="AN92" s="856"/>
      <c r="AO92" s="850"/>
      <c r="AP92" s="850"/>
      <c r="AQ92" s="856"/>
      <c r="AR92" s="12">
        <f>ROUND(ROUND(ROUND($Q92*$AJ92,0)*$AM$99,0)*$AP$99,0)</f>
        <v>558</v>
      </c>
      <c r="AS92" s="6"/>
    </row>
    <row r="93" spans="1:45" ht="16.5" customHeight="1" x14ac:dyDescent="0.15">
      <c r="A93" s="436">
        <v>25</v>
      </c>
      <c r="B93" s="436">
        <v>8611</v>
      </c>
      <c r="C93" s="35" t="s">
        <v>2666</v>
      </c>
      <c r="D93" s="711"/>
      <c r="E93" s="510"/>
      <c r="F93" s="511"/>
      <c r="G93" s="513"/>
      <c r="H93" s="677" t="s">
        <v>2477</v>
      </c>
      <c r="I93" s="678"/>
      <c r="J93" s="678"/>
      <c r="K93" s="678"/>
      <c r="L93" s="678"/>
      <c r="M93" s="678"/>
      <c r="N93" s="678"/>
      <c r="O93" s="679"/>
      <c r="P93" s="453" t="s">
        <v>129</v>
      </c>
      <c r="Q93" s="439"/>
      <c r="R93" s="439"/>
      <c r="S93" s="37"/>
      <c r="T93" s="634"/>
      <c r="U93" s="623"/>
      <c r="V93" s="621"/>
      <c r="W93" s="621"/>
      <c r="X93" s="621"/>
      <c r="Y93" s="621"/>
      <c r="Z93" s="445"/>
      <c r="AA93" s="443"/>
      <c r="AB93" s="443"/>
      <c r="AC93" s="149"/>
      <c r="AD93" s="149"/>
      <c r="AE93" s="621"/>
      <c r="AF93" s="564"/>
      <c r="AG93" s="445"/>
      <c r="AH93" s="422"/>
      <c r="AI93" s="422"/>
      <c r="AJ93" s="621"/>
      <c r="AK93" s="38"/>
      <c r="AL93" s="857"/>
      <c r="AM93" s="855"/>
      <c r="AN93" s="856"/>
      <c r="AO93" s="850"/>
      <c r="AP93" s="850"/>
      <c r="AQ93" s="856"/>
      <c r="AR93" s="12">
        <f>ROUND(ROUND($Q94*$AM$99,0)*$AP$99,0)</f>
        <v>424</v>
      </c>
      <c r="AS93" s="6"/>
    </row>
    <row r="94" spans="1:45" ht="16.5" customHeight="1" x14ac:dyDescent="0.15">
      <c r="A94" s="436">
        <v>25</v>
      </c>
      <c r="B94" s="436">
        <v>8613</v>
      </c>
      <c r="C94" s="35" t="s">
        <v>2667</v>
      </c>
      <c r="D94" s="711"/>
      <c r="E94" s="510"/>
      <c r="F94" s="511"/>
      <c r="G94" s="513"/>
      <c r="H94" s="680"/>
      <c r="I94" s="681"/>
      <c r="J94" s="681"/>
      <c r="K94" s="681"/>
      <c r="L94" s="681"/>
      <c r="M94" s="681"/>
      <c r="N94" s="681"/>
      <c r="O94" s="682"/>
      <c r="P94" s="39"/>
      <c r="Q94" s="829">
        <f>予防短期入所療養イ!Q95</f>
        <v>624</v>
      </c>
      <c r="R94" s="829"/>
      <c r="S94" s="426" t="s">
        <v>578</v>
      </c>
      <c r="T94" s="432"/>
      <c r="U94" s="691" t="s">
        <v>718</v>
      </c>
      <c r="V94" s="750"/>
      <c r="W94" s="750"/>
      <c r="X94" s="750"/>
      <c r="Y94" s="750"/>
      <c r="Z94" s="750"/>
      <c r="AA94" s="750"/>
      <c r="AB94" s="750"/>
      <c r="AC94" s="750"/>
      <c r="AD94" s="750"/>
      <c r="AE94" s="750"/>
      <c r="AF94" s="750"/>
      <c r="AG94" s="750"/>
      <c r="AH94" s="750"/>
      <c r="AI94" s="653" t="s">
        <v>248</v>
      </c>
      <c r="AJ94" s="888">
        <f>$AJ$6</f>
        <v>0.97</v>
      </c>
      <c r="AK94" s="889"/>
      <c r="AL94" s="857"/>
      <c r="AM94" s="855"/>
      <c r="AN94" s="856"/>
      <c r="AO94" s="850"/>
      <c r="AP94" s="850"/>
      <c r="AQ94" s="856"/>
      <c r="AR94" s="12">
        <f>ROUND(ROUND(ROUND($Q94*$AJ94,0)*$AM$99,0)*$AP$99,0)</f>
        <v>411</v>
      </c>
      <c r="AS94" s="6"/>
    </row>
    <row r="95" spans="1:45" ht="16.5" customHeight="1" x14ac:dyDescent="0.15">
      <c r="A95" s="436">
        <v>25</v>
      </c>
      <c r="B95" s="436">
        <v>8621</v>
      </c>
      <c r="C95" s="35" t="s">
        <v>2668</v>
      </c>
      <c r="D95" s="711"/>
      <c r="E95" s="510"/>
      <c r="F95" s="511"/>
      <c r="G95" s="513"/>
      <c r="H95" s="680"/>
      <c r="I95" s="681"/>
      <c r="J95" s="681"/>
      <c r="K95" s="681"/>
      <c r="L95" s="681"/>
      <c r="M95" s="681"/>
      <c r="N95" s="681"/>
      <c r="O95" s="682"/>
      <c r="P95" s="246" t="s">
        <v>130</v>
      </c>
      <c r="Q95" s="174"/>
      <c r="R95" s="174"/>
      <c r="S95" s="14"/>
      <c r="T95" s="14"/>
      <c r="U95" s="623"/>
      <c r="V95" s="621"/>
      <c r="W95" s="621"/>
      <c r="X95" s="621"/>
      <c r="Y95" s="621"/>
      <c r="Z95" s="445"/>
      <c r="AA95" s="443"/>
      <c r="AB95" s="443"/>
      <c r="AC95" s="149"/>
      <c r="AD95" s="149"/>
      <c r="AE95" s="621"/>
      <c r="AF95" s="621"/>
      <c r="AG95" s="422"/>
      <c r="AH95" s="422"/>
      <c r="AI95" s="422"/>
      <c r="AJ95" s="621"/>
      <c r="AK95" s="38"/>
      <c r="AL95" s="857"/>
      <c r="AM95" s="855"/>
      <c r="AN95" s="856"/>
      <c r="AO95" s="850"/>
      <c r="AP95" s="850"/>
      <c r="AQ95" s="856"/>
      <c r="AR95" s="12">
        <f>ROUND(ROUND($Q96*$AM$99,0)*$AP$99,0)</f>
        <v>535</v>
      </c>
      <c r="AS95" s="6"/>
    </row>
    <row r="96" spans="1:45" ht="16.5" customHeight="1" x14ac:dyDescent="0.15">
      <c r="A96" s="436">
        <v>25</v>
      </c>
      <c r="B96" s="436">
        <v>8623</v>
      </c>
      <c r="C96" s="35" t="s">
        <v>2669</v>
      </c>
      <c r="D96" s="711"/>
      <c r="E96" s="510"/>
      <c r="F96" s="511"/>
      <c r="G96" s="513"/>
      <c r="H96" s="759"/>
      <c r="I96" s="760"/>
      <c r="J96" s="760"/>
      <c r="K96" s="760"/>
      <c r="L96" s="760"/>
      <c r="M96" s="760"/>
      <c r="N96" s="760"/>
      <c r="O96" s="761"/>
      <c r="P96" s="421"/>
      <c r="Q96" s="688">
        <f>予防短期入所療養イ!Q97</f>
        <v>789</v>
      </c>
      <c r="R96" s="688"/>
      <c r="S96" s="245" t="s">
        <v>578</v>
      </c>
      <c r="T96" s="245"/>
      <c r="U96" s="691" t="s">
        <v>718</v>
      </c>
      <c r="V96" s="750"/>
      <c r="W96" s="750"/>
      <c r="X96" s="750"/>
      <c r="Y96" s="750"/>
      <c r="Z96" s="750"/>
      <c r="AA96" s="750"/>
      <c r="AB96" s="750"/>
      <c r="AC96" s="750"/>
      <c r="AD96" s="750"/>
      <c r="AE96" s="750"/>
      <c r="AF96" s="750"/>
      <c r="AG96" s="750"/>
      <c r="AH96" s="750"/>
      <c r="AI96" s="653" t="s">
        <v>248</v>
      </c>
      <c r="AJ96" s="888">
        <f>$AJ$6</f>
        <v>0.97</v>
      </c>
      <c r="AK96" s="889"/>
      <c r="AL96" s="857"/>
      <c r="AM96" s="855"/>
      <c r="AN96" s="856"/>
      <c r="AO96" s="850"/>
      <c r="AP96" s="850"/>
      <c r="AQ96" s="856"/>
      <c r="AR96" s="12">
        <f>ROUND(ROUND(ROUND($Q96*$AJ96,0)*$AM$99,0)*$AP$99,0)</f>
        <v>520</v>
      </c>
      <c r="AS96" s="6"/>
    </row>
    <row r="97" spans="1:45" ht="16.5" customHeight="1" x14ac:dyDescent="0.15">
      <c r="A97" s="436">
        <v>25</v>
      </c>
      <c r="B97" s="436">
        <v>8081</v>
      </c>
      <c r="C97" s="35" t="s">
        <v>2670</v>
      </c>
      <c r="D97" s="711"/>
      <c r="E97" s="510"/>
      <c r="F97" s="511"/>
      <c r="G97" s="513"/>
      <c r="H97" s="677" t="s">
        <v>2478</v>
      </c>
      <c r="I97" s="678"/>
      <c r="J97" s="678"/>
      <c r="K97" s="678"/>
      <c r="L97" s="678"/>
      <c r="M97" s="678"/>
      <c r="N97" s="678"/>
      <c r="O97" s="679"/>
      <c r="P97" s="453" t="s">
        <v>129</v>
      </c>
      <c r="Q97" s="439"/>
      <c r="R97" s="439"/>
      <c r="S97" s="37"/>
      <c r="T97" s="634"/>
      <c r="U97" s="623"/>
      <c r="V97" s="621"/>
      <c r="W97" s="621"/>
      <c r="X97" s="621"/>
      <c r="Y97" s="621"/>
      <c r="Z97" s="445"/>
      <c r="AA97" s="443"/>
      <c r="AB97" s="443"/>
      <c r="AC97" s="149"/>
      <c r="AD97" s="149"/>
      <c r="AE97" s="621"/>
      <c r="AF97" s="564"/>
      <c r="AG97" s="445"/>
      <c r="AH97" s="422"/>
      <c r="AI97" s="422"/>
      <c r="AJ97" s="621"/>
      <c r="AK97" s="38"/>
      <c r="AL97" s="857"/>
      <c r="AM97" s="855"/>
      <c r="AN97" s="856"/>
      <c r="AO97" s="850"/>
      <c r="AP97" s="850"/>
      <c r="AQ97" s="856"/>
      <c r="AR97" s="12">
        <f>ROUND(ROUND($Q98*$AM$99,0)*$AP$99,0)</f>
        <v>462</v>
      </c>
      <c r="AS97" s="6"/>
    </row>
    <row r="98" spans="1:45" ht="16.5" customHeight="1" x14ac:dyDescent="0.15">
      <c r="A98" s="436">
        <v>25</v>
      </c>
      <c r="B98" s="436">
        <v>8082</v>
      </c>
      <c r="C98" s="35" t="s">
        <v>2671</v>
      </c>
      <c r="D98" s="711"/>
      <c r="E98" s="535"/>
      <c r="F98" s="536"/>
      <c r="G98" s="587"/>
      <c r="H98" s="680"/>
      <c r="I98" s="681"/>
      <c r="J98" s="681"/>
      <c r="K98" s="681"/>
      <c r="L98" s="681"/>
      <c r="M98" s="681"/>
      <c r="N98" s="681"/>
      <c r="O98" s="682"/>
      <c r="P98" s="39"/>
      <c r="Q98" s="829">
        <f>予防短期入所療養イ!Q99</f>
        <v>680</v>
      </c>
      <c r="R98" s="829"/>
      <c r="S98" s="426" t="s">
        <v>578</v>
      </c>
      <c r="T98" s="432"/>
      <c r="U98" s="691" t="s">
        <v>718</v>
      </c>
      <c r="V98" s="750"/>
      <c r="W98" s="750"/>
      <c r="X98" s="750"/>
      <c r="Y98" s="750"/>
      <c r="Z98" s="750"/>
      <c r="AA98" s="750"/>
      <c r="AB98" s="750"/>
      <c r="AC98" s="750"/>
      <c r="AD98" s="750"/>
      <c r="AE98" s="750"/>
      <c r="AF98" s="750"/>
      <c r="AG98" s="750"/>
      <c r="AH98" s="750"/>
      <c r="AI98" s="653" t="s">
        <v>248</v>
      </c>
      <c r="AJ98" s="888">
        <f>$AJ$6</f>
        <v>0.97</v>
      </c>
      <c r="AK98" s="889"/>
      <c r="AL98" s="510"/>
      <c r="AM98" s="511"/>
      <c r="AN98" s="513"/>
      <c r="AO98" s="510"/>
      <c r="AP98" s="511"/>
      <c r="AQ98" s="513"/>
      <c r="AR98" s="12">
        <f>ROUND(ROUND(ROUND($Q98*$AJ98,0)*$AM$99,0)*$AP$99,0)</f>
        <v>448</v>
      </c>
      <c r="AS98" s="6"/>
    </row>
    <row r="99" spans="1:45" ht="16.5" customHeight="1" x14ac:dyDescent="0.15">
      <c r="A99" s="436">
        <v>25</v>
      </c>
      <c r="B99" s="436">
        <v>8083</v>
      </c>
      <c r="C99" s="35" t="s">
        <v>2672</v>
      </c>
      <c r="D99" s="711"/>
      <c r="E99" s="535"/>
      <c r="F99" s="536"/>
      <c r="G99" s="587"/>
      <c r="H99" s="680"/>
      <c r="I99" s="681"/>
      <c r="J99" s="681"/>
      <c r="K99" s="681"/>
      <c r="L99" s="681"/>
      <c r="M99" s="681"/>
      <c r="N99" s="681"/>
      <c r="O99" s="682"/>
      <c r="P99" s="246" t="s">
        <v>130</v>
      </c>
      <c r="Q99" s="174"/>
      <c r="R99" s="174"/>
      <c r="S99" s="14"/>
      <c r="T99" s="14"/>
      <c r="U99" s="623"/>
      <c r="V99" s="621"/>
      <c r="W99" s="621"/>
      <c r="X99" s="621"/>
      <c r="Y99" s="621"/>
      <c r="Z99" s="445"/>
      <c r="AA99" s="443"/>
      <c r="AB99" s="443"/>
      <c r="AC99" s="149"/>
      <c r="AD99" s="149"/>
      <c r="AE99" s="621"/>
      <c r="AF99" s="621"/>
      <c r="AG99" s="422"/>
      <c r="AH99" s="422"/>
      <c r="AI99" s="422"/>
      <c r="AJ99" s="621"/>
      <c r="AK99" s="38"/>
      <c r="AL99" s="68" t="s">
        <v>27</v>
      </c>
      <c r="AM99" s="718">
        <f>$AO$19</f>
        <v>0.7</v>
      </c>
      <c r="AN99" s="744"/>
      <c r="AO99" s="545" t="s">
        <v>248</v>
      </c>
      <c r="AP99" s="718">
        <v>0.97</v>
      </c>
      <c r="AQ99" s="744"/>
      <c r="AR99" s="12">
        <f>ROUND(ROUND($Q100*$AM$99,0)*$AP$99,0)</f>
        <v>574</v>
      </c>
      <c r="AS99" s="6"/>
    </row>
    <row r="100" spans="1:45" ht="16.5" customHeight="1" x14ac:dyDescent="0.15">
      <c r="A100" s="436">
        <v>25</v>
      </c>
      <c r="B100" s="436">
        <v>8084</v>
      </c>
      <c r="C100" s="35" t="s">
        <v>2673</v>
      </c>
      <c r="D100" s="711"/>
      <c r="E100" s="586"/>
      <c r="F100" s="161"/>
      <c r="G100" s="588"/>
      <c r="H100" s="759"/>
      <c r="I100" s="760"/>
      <c r="J100" s="760"/>
      <c r="K100" s="760"/>
      <c r="L100" s="760"/>
      <c r="M100" s="760"/>
      <c r="N100" s="760"/>
      <c r="O100" s="761"/>
      <c r="P100" s="39"/>
      <c r="Q100" s="829">
        <f>予防短期入所療養イ!Q101</f>
        <v>846</v>
      </c>
      <c r="R100" s="829"/>
      <c r="S100" s="426" t="s">
        <v>578</v>
      </c>
      <c r="T100" s="426"/>
      <c r="U100" s="691" t="s">
        <v>718</v>
      </c>
      <c r="V100" s="750"/>
      <c r="W100" s="750"/>
      <c r="X100" s="750"/>
      <c r="Y100" s="750"/>
      <c r="Z100" s="750"/>
      <c r="AA100" s="750"/>
      <c r="AB100" s="750"/>
      <c r="AC100" s="750"/>
      <c r="AD100" s="750"/>
      <c r="AE100" s="750"/>
      <c r="AF100" s="750"/>
      <c r="AG100" s="750"/>
      <c r="AH100" s="750"/>
      <c r="AI100" s="653" t="s">
        <v>248</v>
      </c>
      <c r="AJ100" s="888">
        <f>$AJ$6</f>
        <v>0.97</v>
      </c>
      <c r="AK100" s="889"/>
      <c r="AL100" s="596"/>
      <c r="AM100" s="594"/>
      <c r="AN100" s="595"/>
      <c r="AO100" s="593"/>
      <c r="AP100" s="593"/>
      <c r="AQ100" s="595"/>
      <c r="AR100" s="12">
        <f>ROUND(ROUND(ROUND($Q100*$AJ100,0)*$AM$99,0)*$AP$99,0)</f>
        <v>558</v>
      </c>
      <c r="AS100" s="6"/>
    </row>
    <row r="101" spans="1:45" ht="16.5" customHeight="1" x14ac:dyDescent="0.15">
      <c r="A101" s="62">
        <v>25</v>
      </c>
      <c r="B101" s="62">
        <v>8715</v>
      </c>
      <c r="C101" s="83" t="s">
        <v>2242</v>
      </c>
      <c r="D101" s="711"/>
      <c r="E101" s="677" t="s">
        <v>713</v>
      </c>
      <c r="F101" s="678"/>
      <c r="G101" s="679"/>
      <c r="H101" s="677" t="s">
        <v>2214</v>
      </c>
      <c r="I101" s="678"/>
      <c r="J101" s="678"/>
      <c r="K101" s="678"/>
      <c r="L101" s="678"/>
      <c r="M101" s="678"/>
      <c r="N101" s="678"/>
      <c r="O101" s="679"/>
      <c r="P101" s="246" t="s">
        <v>129</v>
      </c>
      <c r="Q101" s="245"/>
      <c r="R101" s="245"/>
      <c r="S101" s="14"/>
      <c r="T101" s="638"/>
      <c r="U101" s="446"/>
      <c r="V101" s="607"/>
      <c r="W101" s="607"/>
      <c r="X101" s="607"/>
      <c r="Y101" s="607"/>
      <c r="Z101" s="426"/>
      <c r="AA101" s="40"/>
      <c r="AB101" s="40"/>
      <c r="AC101" s="157"/>
      <c r="AD101" s="157"/>
      <c r="AE101" s="607"/>
      <c r="AF101" s="607"/>
      <c r="AG101" s="417"/>
      <c r="AH101" s="417"/>
      <c r="AI101" s="417"/>
      <c r="AJ101" s="607"/>
      <c r="AK101" s="420"/>
      <c r="AL101" s="596"/>
      <c r="AM101" s="594"/>
      <c r="AN101" s="595"/>
      <c r="AO101" s="593"/>
      <c r="AP101" s="593"/>
      <c r="AQ101" s="595"/>
      <c r="AR101" s="355">
        <f>ROUND(ROUND($Q102*$AM$99,0)*$AP$99,0)</f>
        <v>443</v>
      </c>
      <c r="AS101" s="429"/>
    </row>
    <row r="102" spans="1:45" ht="16.5" customHeight="1" x14ac:dyDescent="0.15">
      <c r="A102" s="436">
        <v>25</v>
      </c>
      <c r="B102" s="436">
        <v>8717</v>
      </c>
      <c r="C102" s="35" t="s">
        <v>2243</v>
      </c>
      <c r="D102" s="711"/>
      <c r="E102" s="680"/>
      <c r="F102" s="681"/>
      <c r="G102" s="682"/>
      <c r="H102" s="680"/>
      <c r="I102" s="681"/>
      <c r="J102" s="681"/>
      <c r="K102" s="681"/>
      <c r="L102" s="681"/>
      <c r="M102" s="681"/>
      <c r="N102" s="681"/>
      <c r="O102" s="682"/>
      <c r="P102" s="39"/>
      <c r="Q102" s="829">
        <f>予防短期入所療養イ!Q103</f>
        <v>653</v>
      </c>
      <c r="R102" s="829"/>
      <c r="S102" s="426" t="s">
        <v>578</v>
      </c>
      <c r="T102" s="432"/>
      <c r="U102" s="691" t="s">
        <v>718</v>
      </c>
      <c r="V102" s="750"/>
      <c r="W102" s="750"/>
      <c r="X102" s="750"/>
      <c r="Y102" s="750"/>
      <c r="Z102" s="750"/>
      <c r="AA102" s="750"/>
      <c r="AB102" s="750"/>
      <c r="AC102" s="750"/>
      <c r="AD102" s="750"/>
      <c r="AE102" s="750"/>
      <c r="AF102" s="750"/>
      <c r="AG102" s="750"/>
      <c r="AH102" s="750"/>
      <c r="AI102" s="653" t="s">
        <v>248</v>
      </c>
      <c r="AJ102" s="888">
        <f>$AJ$6</f>
        <v>0.97</v>
      </c>
      <c r="AK102" s="889"/>
      <c r="AL102" s="574"/>
      <c r="AM102" s="594"/>
      <c r="AN102" s="595"/>
      <c r="AO102" s="593"/>
      <c r="AP102" s="593"/>
      <c r="AQ102" s="595"/>
      <c r="AR102" s="12">
        <f>ROUND(ROUND(ROUND($Q102*$AJ102,0)*$AM$99,0)*$AP$99,0)</f>
        <v>430</v>
      </c>
      <c r="AS102" s="429"/>
    </row>
    <row r="103" spans="1:45" ht="16.5" customHeight="1" x14ac:dyDescent="0.15">
      <c r="A103" s="436">
        <v>25</v>
      </c>
      <c r="B103" s="436">
        <v>8719</v>
      </c>
      <c r="C103" s="35" t="s">
        <v>2244</v>
      </c>
      <c r="D103" s="711"/>
      <c r="E103" s="680"/>
      <c r="F103" s="681"/>
      <c r="G103" s="682"/>
      <c r="H103" s="680"/>
      <c r="I103" s="681"/>
      <c r="J103" s="681"/>
      <c r="K103" s="681"/>
      <c r="L103" s="681"/>
      <c r="M103" s="681"/>
      <c r="N103" s="681"/>
      <c r="O103" s="682"/>
      <c r="P103" s="246" t="s">
        <v>130</v>
      </c>
      <c r="Q103" s="174"/>
      <c r="R103" s="174"/>
      <c r="S103" s="14"/>
      <c r="T103" s="14"/>
      <c r="U103" s="623"/>
      <c r="V103" s="621"/>
      <c r="W103" s="621"/>
      <c r="X103" s="621"/>
      <c r="Y103" s="621"/>
      <c r="Z103" s="445"/>
      <c r="AA103" s="443"/>
      <c r="AB103" s="443"/>
      <c r="AC103" s="149"/>
      <c r="AD103" s="149"/>
      <c r="AE103" s="621"/>
      <c r="AF103" s="621"/>
      <c r="AG103" s="422"/>
      <c r="AH103" s="422"/>
      <c r="AI103" s="422"/>
      <c r="AJ103" s="621"/>
      <c r="AK103" s="38"/>
      <c r="AL103" s="596"/>
      <c r="AM103" s="594"/>
      <c r="AN103" s="595"/>
      <c r="AO103" s="593"/>
      <c r="AP103" s="593"/>
      <c r="AQ103" s="595"/>
      <c r="AR103" s="12">
        <f>ROUND(ROUND($Q104*$AM$99,0)*$AP$99,0)</f>
        <v>555</v>
      </c>
      <c r="AS103" s="429"/>
    </row>
    <row r="104" spans="1:45" ht="16.5" customHeight="1" x14ac:dyDescent="0.15">
      <c r="A104" s="436">
        <v>25</v>
      </c>
      <c r="B104" s="436">
        <v>8721</v>
      </c>
      <c r="C104" s="35" t="s">
        <v>2245</v>
      </c>
      <c r="D104" s="711"/>
      <c r="E104" s="680"/>
      <c r="F104" s="681"/>
      <c r="G104" s="682"/>
      <c r="H104" s="759"/>
      <c r="I104" s="760"/>
      <c r="J104" s="760"/>
      <c r="K104" s="760"/>
      <c r="L104" s="760"/>
      <c r="M104" s="760"/>
      <c r="N104" s="760"/>
      <c r="O104" s="761"/>
      <c r="P104" s="421"/>
      <c r="Q104" s="688">
        <f>予防短期入所療養イ!Q105</f>
        <v>817</v>
      </c>
      <c r="R104" s="688"/>
      <c r="S104" s="245" t="s">
        <v>578</v>
      </c>
      <c r="T104" s="245"/>
      <c r="U104" s="691" t="s">
        <v>718</v>
      </c>
      <c r="V104" s="750"/>
      <c r="W104" s="750"/>
      <c r="X104" s="750"/>
      <c r="Y104" s="750"/>
      <c r="Z104" s="750"/>
      <c r="AA104" s="750"/>
      <c r="AB104" s="750"/>
      <c r="AC104" s="750"/>
      <c r="AD104" s="750"/>
      <c r="AE104" s="750"/>
      <c r="AF104" s="750"/>
      <c r="AG104" s="750"/>
      <c r="AH104" s="750"/>
      <c r="AI104" s="653" t="s">
        <v>248</v>
      </c>
      <c r="AJ104" s="888">
        <f>$AJ$6</f>
        <v>0.97</v>
      </c>
      <c r="AK104" s="889"/>
      <c r="AL104" s="596"/>
      <c r="AM104" s="594"/>
      <c r="AN104" s="595"/>
      <c r="AO104" s="593"/>
      <c r="AP104" s="593"/>
      <c r="AQ104" s="595"/>
      <c r="AR104" s="12">
        <f>ROUND(ROUND(ROUND($Q104*$AJ104,0)*$AM$99,0)*$AP$99,0)</f>
        <v>537</v>
      </c>
      <c r="AS104" s="6"/>
    </row>
    <row r="105" spans="1:45" ht="16.5" customHeight="1" x14ac:dyDescent="0.15">
      <c r="A105" s="436">
        <v>25</v>
      </c>
      <c r="B105" s="436">
        <v>8723</v>
      </c>
      <c r="C105" s="35" t="s">
        <v>2674</v>
      </c>
      <c r="D105" s="538"/>
      <c r="E105" s="680" t="s">
        <v>710</v>
      </c>
      <c r="F105" s="784"/>
      <c r="G105" s="785"/>
      <c r="H105" s="677" t="s">
        <v>2479</v>
      </c>
      <c r="I105" s="678"/>
      <c r="J105" s="678"/>
      <c r="K105" s="678"/>
      <c r="L105" s="678"/>
      <c r="M105" s="678"/>
      <c r="N105" s="678"/>
      <c r="O105" s="679"/>
      <c r="P105" s="453" t="s">
        <v>129</v>
      </c>
      <c r="Q105" s="439"/>
      <c r="R105" s="439"/>
      <c r="S105" s="37"/>
      <c r="T105" s="634"/>
      <c r="U105" s="623"/>
      <c r="V105" s="621"/>
      <c r="W105" s="621"/>
      <c r="X105" s="621"/>
      <c r="Y105" s="621"/>
      <c r="Z105" s="445"/>
      <c r="AA105" s="443"/>
      <c r="AB105" s="443"/>
      <c r="AC105" s="149"/>
      <c r="AD105" s="149"/>
      <c r="AE105" s="621"/>
      <c r="AF105" s="621"/>
      <c r="AG105" s="422"/>
      <c r="AH105" s="422"/>
      <c r="AI105" s="422"/>
      <c r="AJ105" s="621"/>
      <c r="AK105" s="38"/>
      <c r="AL105" s="596"/>
      <c r="AM105" s="594"/>
      <c r="AN105" s="595"/>
      <c r="AO105" s="593"/>
      <c r="AP105" s="593"/>
      <c r="AQ105" s="595"/>
      <c r="AR105" s="12">
        <f>ROUND(ROUND($Q106*$AM$99,0)*$AP$99,0)</f>
        <v>443</v>
      </c>
      <c r="AS105" s="6"/>
    </row>
    <row r="106" spans="1:45" ht="16.5" customHeight="1" x14ac:dyDescent="0.15">
      <c r="A106" s="436">
        <v>25</v>
      </c>
      <c r="B106" s="436">
        <v>8725</v>
      </c>
      <c r="C106" s="35" t="s">
        <v>2675</v>
      </c>
      <c r="D106" s="538"/>
      <c r="E106" s="796"/>
      <c r="F106" s="784"/>
      <c r="G106" s="785"/>
      <c r="H106" s="680"/>
      <c r="I106" s="681"/>
      <c r="J106" s="681"/>
      <c r="K106" s="681"/>
      <c r="L106" s="681"/>
      <c r="M106" s="681"/>
      <c r="N106" s="681"/>
      <c r="O106" s="682"/>
      <c r="P106" s="39"/>
      <c r="Q106" s="829">
        <f>予防短期入所療養イ!Q107</f>
        <v>653</v>
      </c>
      <c r="R106" s="829"/>
      <c r="S106" s="426" t="s">
        <v>578</v>
      </c>
      <c r="T106" s="432"/>
      <c r="U106" s="691" t="s">
        <v>718</v>
      </c>
      <c r="V106" s="750"/>
      <c r="W106" s="750"/>
      <c r="X106" s="750"/>
      <c r="Y106" s="750"/>
      <c r="Z106" s="750"/>
      <c r="AA106" s="750"/>
      <c r="AB106" s="750"/>
      <c r="AC106" s="750"/>
      <c r="AD106" s="750"/>
      <c r="AE106" s="750"/>
      <c r="AF106" s="750"/>
      <c r="AG106" s="750"/>
      <c r="AH106" s="750"/>
      <c r="AI106" s="653" t="s">
        <v>248</v>
      </c>
      <c r="AJ106" s="888">
        <f>$AJ$6</f>
        <v>0.97</v>
      </c>
      <c r="AK106" s="889"/>
      <c r="AL106" s="596"/>
      <c r="AM106" s="594"/>
      <c r="AN106" s="595"/>
      <c r="AO106" s="593"/>
      <c r="AP106" s="593"/>
      <c r="AQ106" s="595"/>
      <c r="AR106" s="12">
        <f>ROUND(ROUND(ROUND($Q106*$AJ106,0)*$AM$99,0)*$AP$99,0)</f>
        <v>430</v>
      </c>
      <c r="AS106" s="6"/>
    </row>
    <row r="107" spans="1:45" ht="16.5" customHeight="1" x14ac:dyDescent="0.15">
      <c r="A107" s="436">
        <v>25</v>
      </c>
      <c r="B107" s="436">
        <v>8727</v>
      </c>
      <c r="C107" s="35" t="s">
        <v>2676</v>
      </c>
      <c r="D107" s="538"/>
      <c r="E107" s="796"/>
      <c r="F107" s="784"/>
      <c r="G107" s="785"/>
      <c r="H107" s="680"/>
      <c r="I107" s="681"/>
      <c r="J107" s="681"/>
      <c r="K107" s="681"/>
      <c r="L107" s="681"/>
      <c r="M107" s="681"/>
      <c r="N107" s="681"/>
      <c r="O107" s="682"/>
      <c r="P107" s="246" t="s">
        <v>130</v>
      </c>
      <c r="Q107" s="174"/>
      <c r="R107" s="174"/>
      <c r="S107" s="14"/>
      <c r="T107" s="14"/>
      <c r="U107" s="623"/>
      <c r="V107" s="621"/>
      <c r="W107" s="621"/>
      <c r="X107" s="621"/>
      <c r="Y107" s="621"/>
      <c r="Z107" s="445"/>
      <c r="AA107" s="443"/>
      <c r="AB107" s="443"/>
      <c r="AC107" s="149"/>
      <c r="AD107" s="149"/>
      <c r="AE107" s="621"/>
      <c r="AF107" s="621"/>
      <c r="AG107" s="422"/>
      <c r="AH107" s="422"/>
      <c r="AI107" s="422"/>
      <c r="AJ107" s="621"/>
      <c r="AK107" s="38"/>
      <c r="AL107" s="596"/>
      <c r="AM107" s="594"/>
      <c r="AN107" s="595"/>
      <c r="AO107" s="593"/>
      <c r="AP107" s="593"/>
      <c r="AQ107" s="595"/>
      <c r="AR107" s="12">
        <f>ROUND(ROUND($Q108*$AM$99,0)*$AP$99,0)</f>
        <v>555</v>
      </c>
      <c r="AS107" s="6"/>
    </row>
    <row r="108" spans="1:45" ht="16.5" customHeight="1" x14ac:dyDescent="0.15">
      <c r="A108" s="436">
        <v>25</v>
      </c>
      <c r="B108" s="436">
        <v>8729</v>
      </c>
      <c r="C108" s="35" t="s">
        <v>2677</v>
      </c>
      <c r="D108" s="538"/>
      <c r="E108" s="510"/>
      <c r="F108" s="511"/>
      <c r="G108" s="513"/>
      <c r="H108" s="759"/>
      <c r="I108" s="760"/>
      <c r="J108" s="760"/>
      <c r="K108" s="760"/>
      <c r="L108" s="760"/>
      <c r="M108" s="760"/>
      <c r="N108" s="760"/>
      <c r="O108" s="761"/>
      <c r="P108" s="421"/>
      <c r="Q108" s="688">
        <f>予防短期入所療養イ!Q109</f>
        <v>817</v>
      </c>
      <c r="R108" s="688"/>
      <c r="S108" s="245" t="s">
        <v>578</v>
      </c>
      <c r="T108" s="245"/>
      <c r="U108" s="691" t="s">
        <v>718</v>
      </c>
      <c r="V108" s="750"/>
      <c r="W108" s="750"/>
      <c r="X108" s="750"/>
      <c r="Y108" s="750"/>
      <c r="Z108" s="750"/>
      <c r="AA108" s="750"/>
      <c r="AB108" s="750"/>
      <c r="AC108" s="750"/>
      <c r="AD108" s="750"/>
      <c r="AE108" s="750"/>
      <c r="AF108" s="750"/>
      <c r="AG108" s="750"/>
      <c r="AH108" s="750"/>
      <c r="AI108" s="653" t="s">
        <v>248</v>
      </c>
      <c r="AJ108" s="888">
        <f>$AJ$6</f>
        <v>0.97</v>
      </c>
      <c r="AK108" s="889"/>
      <c r="AL108" s="596"/>
      <c r="AM108" s="594"/>
      <c r="AN108" s="595"/>
      <c r="AO108" s="593"/>
      <c r="AP108" s="593"/>
      <c r="AQ108" s="595"/>
      <c r="AR108" s="12">
        <f>ROUND(ROUND(ROUND($Q108*$AJ108,0)*$AM$99,0)*$AP$99,0)</f>
        <v>537</v>
      </c>
      <c r="AS108" s="6"/>
    </row>
    <row r="109" spans="1:45" ht="16.5" customHeight="1" x14ac:dyDescent="0.15">
      <c r="A109" s="436">
        <v>25</v>
      </c>
      <c r="B109" s="436">
        <v>8731</v>
      </c>
      <c r="C109" s="35" t="s">
        <v>2246</v>
      </c>
      <c r="D109" s="538"/>
      <c r="E109" s="677" t="s">
        <v>714</v>
      </c>
      <c r="F109" s="678"/>
      <c r="G109" s="679"/>
      <c r="H109" s="677" t="s">
        <v>2214</v>
      </c>
      <c r="I109" s="678"/>
      <c r="J109" s="678"/>
      <c r="K109" s="678"/>
      <c r="L109" s="678"/>
      <c r="M109" s="678"/>
      <c r="N109" s="678"/>
      <c r="O109" s="679"/>
      <c r="P109" s="453" t="s">
        <v>129</v>
      </c>
      <c r="Q109" s="439"/>
      <c r="R109" s="439"/>
      <c r="S109" s="37"/>
      <c r="T109" s="634"/>
      <c r="U109" s="623"/>
      <c r="V109" s="621"/>
      <c r="W109" s="621"/>
      <c r="X109" s="621"/>
      <c r="Y109" s="621"/>
      <c r="Z109" s="445"/>
      <c r="AA109" s="443"/>
      <c r="AB109" s="443"/>
      <c r="AC109" s="149"/>
      <c r="AD109" s="149"/>
      <c r="AE109" s="621"/>
      <c r="AF109" s="621"/>
      <c r="AG109" s="422"/>
      <c r="AH109" s="422"/>
      <c r="AI109" s="422"/>
      <c r="AJ109" s="621"/>
      <c r="AK109" s="38"/>
      <c r="AL109" s="527"/>
      <c r="AM109" s="609"/>
      <c r="AN109" s="528"/>
      <c r="AO109" s="609"/>
      <c r="AP109" s="609"/>
      <c r="AQ109" s="528"/>
      <c r="AR109" s="12">
        <f>ROUND(ROUND($Q110*$AM$99,0)*$AP$99,0)</f>
        <v>443</v>
      </c>
      <c r="AS109" s="429"/>
    </row>
    <row r="110" spans="1:45" ht="16.5" customHeight="1" x14ac:dyDescent="0.15">
      <c r="A110" s="436">
        <v>25</v>
      </c>
      <c r="B110" s="436">
        <v>8733</v>
      </c>
      <c r="C110" s="35" t="s">
        <v>2247</v>
      </c>
      <c r="D110" s="538"/>
      <c r="E110" s="680"/>
      <c r="F110" s="681"/>
      <c r="G110" s="682"/>
      <c r="H110" s="680"/>
      <c r="I110" s="681"/>
      <c r="J110" s="681"/>
      <c r="K110" s="681"/>
      <c r="L110" s="681"/>
      <c r="M110" s="681"/>
      <c r="N110" s="681"/>
      <c r="O110" s="682"/>
      <c r="P110" s="39"/>
      <c r="Q110" s="829">
        <f>予防短期入所療養イ!Q111</f>
        <v>653</v>
      </c>
      <c r="R110" s="829"/>
      <c r="S110" s="426" t="s">
        <v>578</v>
      </c>
      <c r="T110" s="432"/>
      <c r="U110" s="691" t="s">
        <v>718</v>
      </c>
      <c r="V110" s="750"/>
      <c r="W110" s="750"/>
      <c r="X110" s="750"/>
      <c r="Y110" s="750"/>
      <c r="Z110" s="750"/>
      <c r="AA110" s="750"/>
      <c r="AB110" s="750"/>
      <c r="AC110" s="750"/>
      <c r="AD110" s="750"/>
      <c r="AE110" s="750"/>
      <c r="AF110" s="750"/>
      <c r="AG110" s="750"/>
      <c r="AH110" s="750"/>
      <c r="AI110" s="653" t="s">
        <v>248</v>
      </c>
      <c r="AJ110" s="888">
        <f>$AJ$6</f>
        <v>0.97</v>
      </c>
      <c r="AK110" s="889"/>
      <c r="AL110" s="527"/>
      <c r="AM110" s="609"/>
      <c r="AN110" s="528"/>
      <c r="AO110" s="609"/>
      <c r="AP110" s="609"/>
      <c r="AQ110" s="528"/>
      <c r="AR110" s="12">
        <f>ROUND(ROUND(ROUND($Q110*$AJ110,0)*$AM$99,0)*$AP$99,0)</f>
        <v>430</v>
      </c>
      <c r="AS110" s="429"/>
    </row>
    <row r="111" spans="1:45" ht="16.5" customHeight="1" x14ac:dyDescent="0.15">
      <c r="A111" s="436">
        <v>25</v>
      </c>
      <c r="B111" s="436">
        <v>8735</v>
      </c>
      <c r="C111" s="35" t="s">
        <v>2248</v>
      </c>
      <c r="D111" s="538"/>
      <c r="E111" s="680"/>
      <c r="F111" s="681"/>
      <c r="G111" s="682"/>
      <c r="H111" s="680"/>
      <c r="I111" s="681"/>
      <c r="J111" s="681"/>
      <c r="K111" s="681"/>
      <c r="L111" s="681"/>
      <c r="M111" s="681"/>
      <c r="N111" s="681"/>
      <c r="O111" s="682"/>
      <c r="P111" s="246" t="s">
        <v>130</v>
      </c>
      <c r="Q111" s="174"/>
      <c r="R111" s="174"/>
      <c r="S111" s="14"/>
      <c r="T111" s="14"/>
      <c r="U111" s="623"/>
      <c r="V111" s="621"/>
      <c r="W111" s="621"/>
      <c r="X111" s="621"/>
      <c r="Y111" s="621"/>
      <c r="Z111" s="445"/>
      <c r="AA111" s="443"/>
      <c r="AB111" s="443"/>
      <c r="AC111" s="149"/>
      <c r="AD111" s="149"/>
      <c r="AE111" s="621"/>
      <c r="AF111" s="621"/>
      <c r="AG111" s="422"/>
      <c r="AH111" s="422"/>
      <c r="AI111" s="422"/>
      <c r="AJ111" s="621"/>
      <c r="AK111" s="38"/>
      <c r="AL111" s="527"/>
      <c r="AM111" s="609"/>
      <c r="AN111" s="528"/>
      <c r="AO111" s="609"/>
      <c r="AP111" s="609"/>
      <c r="AQ111" s="528"/>
      <c r="AR111" s="12">
        <f>ROUND(ROUND($Q112*$AM$99,0)*$AP$99,0)</f>
        <v>555</v>
      </c>
      <c r="AS111" s="429"/>
    </row>
    <row r="112" spans="1:45" ht="16.5" customHeight="1" x14ac:dyDescent="0.15">
      <c r="A112" s="436">
        <v>25</v>
      </c>
      <c r="B112" s="436">
        <v>8737</v>
      </c>
      <c r="C112" s="35" t="s">
        <v>2249</v>
      </c>
      <c r="D112" s="538"/>
      <c r="E112" s="680"/>
      <c r="F112" s="681"/>
      <c r="G112" s="682"/>
      <c r="H112" s="759"/>
      <c r="I112" s="760"/>
      <c r="J112" s="760"/>
      <c r="K112" s="760"/>
      <c r="L112" s="760"/>
      <c r="M112" s="760"/>
      <c r="N112" s="760"/>
      <c r="O112" s="761"/>
      <c r="P112" s="421"/>
      <c r="Q112" s="688">
        <f>予防短期入所療養イ!Q113</f>
        <v>817</v>
      </c>
      <c r="R112" s="688"/>
      <c r="S112" s="245" t="s">
        <v>578</v>
      </c>
      <c r="T112" s="245"/>
      <c r="U112" s="691" t="s">
        <v>718</v>
      </c>
      <c r="V112" s="750"/>
      <c r="W112" s="750"/>
      <c r="X112" s="750"/>
      <c r="Y112" s="750"/>
      <c r="Z112" s="750"/>
      <c r="AA112" s="750"/>
      <c r="AB112" s="750"/>
      <c r="AC112" s="750"/>
      <c r="AD112" s="750"/>
      <c r="AE112" s="750"/>
      <c r="AF112" s="750"/>
      <c r="AG112" s="750"/>
      <c r="AH112" s="750"/>
      <c r="AI112" s="653" t="s">
        <v>248</v>
      </c>
      <c r="AJ112" s="888">
        <f>$AJ$6</f>
        <v>0.97</v>
      </c>
      <c r="AK112" s="889"/>
      <c r="AL112" s="527"/>
      <c r="AM112" s="609"/>
      <c r="AN112" s="528"/>
      <c r="AO112" s="609"/>
      <c r="AP112" s="609"/>
      <c r="AQ112" s="528"/>
      <c r="AR112" s="12">
        <f>ROUND(ROUND(ROUND($Q112*$AJ112,0)*$AM$99,0)*$AP$99,0)</f>
        <v>537</v>
      </c>
      <c r="AS112" s="6"/>
    </row>
    <row r="113" spans="1:45" ht="16.5" customHeight="1" x14ac:dyDescent="0.15">
      <c r="A113" s="436">
        <v>25</v>
      </c>
      <c r="B113" s="436">
        <v>8739</v>
      </c>
      <c r="C113" s="35" t="s">
        <v>2678</v>
      </c>
      <c r="D113" s="538"/>
      <c r="E113" s="680" t="s">
        <v>719</v>
      </c>
      <c r="F113" s="784"/>
      <c r="G113" s="785"/>
      <c r="H113" s="677" t="s">
        <v>2479</v>
      </c>
      <c r="I113" s="678"/>
      <c r="J113" s="678"/>
      <c r="K113" s="678"/>
      <c r="L113" s="678"/>
      <c r="M113" s="678"/>
      <c r="N113" s="678"/>
      <c r="O113" s="679"/>
      <c r="P113" s="453" t="s">
        <v>129</v>
      </c>
      <c r="Q113" s="439"/>
      <c r="R113" s="439"/>
      <c r="S113" s="37"/>
      <c r="T113" s="634"/>
      <c r="U113" s="623"/>
      <c r="V113" s="621"/>
      <c r="W113" s="621"/>
      <c r="X113" s="621"/>
      <c r="Y113" s="621"/>
      <c r="Z113" s="445"/>
      <c r="AA113" s="443"/>
      <c r="AB113" s="443"/>
      <c r="AC113" s="149"/>
      <c r="AD113" s="149"/>
      <c r="AE113" s="621"/>
      <c r="AF113" s="621"/>
      <c r="AG113" s="422"/>
      <c r="AH113" s="422"/>
      <c r="AI113" s="422"/>
      <c r="AJ113" s="621"/>
      <c r="AK113" s="38"/>
      <c r="AL113" s="527"/>
      <c r="AM113" s="609"/>
      <c r="AN113" s="528"/>
      <c r="AO113" s="609"/>
      <c r="AP113" s="609"/>
      <c r="AQ113" s="528"/>
      <c r="AR113" s="12">
        <f>ROUND(ROUND($Q114*$AM$99,0)*$AP$99,0)</f>
        <v>443</v>
      </c>
      <c r="AS113" s="6"/>
    </row>
    <row r="114" spans="1:45" ht="16.5" customHeight="1" x14ac:dyDescent="0.15">
      <c r="A114" s="436">
        <v>25</v>
      </c>
      <c r="B114" s="436">
        <v>8741</v>
      </c>
      <c r="C114" s="35" t="s">
        <v>2679</v>
      </c>
      <c r="D114" s="538"/>
      <c r="E114" s="796"/>
      <c r="F114" s="784"/>
      <c r="G114" s="785"/>
      <c r="H114" s="680"/>
      <c r="I114" s="681"/>
      <c r="J114" s="681"/>
      <c r="K114" s="681"/>
      <c r="L114" s="681"/>
      <c r="M114" s="681"/>
      <c r="N114" s="681"/>
      <c r="O114" s="682"/>
      <c r="P114" s="39"/>
      <c r="Q114" s="829">
        <f>予防短期入所療養イ!Q115</f>
        <v>653</v>
      </c>
      <c r="R114" s="829"/>
      <c r="S114" s="426" t="s">
        <v>578</v>
      </c>
      <c r="T114" s="432"/>
      <c r="U114" s="691" t="s">
        <v>718</v>
      </c>
      <c r="V114" s="750"/>
      <c r="W114" s="750"/>
      <c r="X114" s="750"/>
      <c r="Y114" s="750"/>
      <c r="Z114" s="750"/>
      <c r="AA114" s="750"/>
      <c r="AB114" s="750"/>
      <c r="AC114" s="750"/>
      <c r="AD114" s="750"/>
      <c r="AE114" s="750"/>
      <c r="AF114" s="750"/>
      <c r="AG114" s="750"/>
      <c r="AH114" s="750"/>
      <c r="AI114" s="653" t="s">
        <v>248</v>
      </c>
      <c r="AJ114" s="888">
        <f>$AJ$6</f>
        <v>0.97</v>
      </c>
      <c r="AK114" s="889"/>
      <c r="AL114" s="527"/>
      <c r="AM114" s="609"/>
      <c r="AN114" s="528"/>
      <c r="AO114" s="609"/>
      <c r="AP114" s="609"/>
      <c r="AQ114" s="528"/>
      <c r="AR114" s="12">
        <f>ROUND(ROUND(ROUND($Q114*$AJ114,0)*$AM$99,0)*$AP$99,0)</f>
        <v>430</v>
      </c>
      <c r="AS114" s="6"/>
    </row>
    <row r="115" spans="1:45" ht="16.5" customHeight="1" x14ac:dyDescent="0.15">
      <c r="A115" s="436">
        <v>25</v>
      </c>
      <c r="B115" s="436">
        <v>8743</v>
      </c>
      <c r="C115" s="35" t="s">
        <v>2680</v>
      </c>
      <c r="D115" s="538"/>
      <c r="E115" s="796"/>
      <c r="F115" s="784"/>
      <c r="G115" s="785"/>
      <c r="H115" s="680"/>
      <c r="I115" s="681"/>
      <c r="J115" s="681"/>
      <c r="K115" s="681"/>
      <c r="L115" s="681"/>
      <c r="M115" s="681"/>
      <c r="N115" s="681"/>
      <c r="O115" s="682"/>
      <c r="P115" s="246" t="s">
        <v>130</v>
      </c>
      <c r="Q115" s="174"/>
      <c r="R115" s="174"/>
      <c r="S115" s="14"/>
      <c r="T115" s="14"/>
      <c r="U115" s="623"/>
      <c r="V115" s="621"/>
      <c r="W115" s="621"/>
      <c r="X115" s="621"/>
      <c r="Y115" s="621"/>
      <c r="Z115" s="445"/>
      <c r="AA115" s="443"/>
      <c r="AB115" s="443"/>
      <c r="AC115" s="149"/>
      <c r="AD115" s="149"/>
      <c r="AE115" s="621"/>
      <c r="AF115" s="621"/>
      <c r="AG115" s="422"/>
      <c r="AH115" s="422"/>
      <c r="AI115" s="422"/>
      <c r="AJ115" s="621"/>
      <c r="AK115" s="38"/>
      <c r="AL115" s="527"/>
      <c r="AM115" s="609"/>
      <c r="AN115" s="528"/>
      <c r="AO115" s="609"/>
      <c r="AP115" s="609"/>
      <c r="AQ115" s="528"/>
      <c r="AR115" s="12">
        <f>ROUND(ROUND($Q116*$AM$99,0)*$AP$99,0)</f>
        <v>555</v>
      </c>
      <c r="AS115" s="6"/>
    </row>
    <row r="116" spans="1:45" ht="16.5" customHeight="1" x14ac:dyDescent="0.15">
      <c r="A116" s="436">
        <v>25</v>
      </c>
      <c r="B116" s="436">
        <v>8745</v>
      </c>
      <c r="C116" s="35" t="s">
        <v>2681</v>
      </c>
      <c r="D116" s="538"/>
      <c r="E116" s="510"/>
      <c r="F116" s="511"/>
      <c r="G116" s="513"/>
      <c r="H116" s="759"/>
      <c r="I116" s="760"/>
      <c r="J116" s="760"/>
      <c r="K116" s="760"/>
      <c r="L116" s="760"/>
      <c r="M116" s="760"/>
      <c r="N116" s="760"/>
      <c r="O116" s="761"/>
      <c r="P116" s="39"/>
      <c r="Q116" s="829">
        <f>予防短期入所療養イ!Q117</f>
        <v>817</v>
      </c>
      <c r="R116" s="829"/>
      <c r="S116" s="426" t="s">
        <v>578</v>
      </c>
      <c r="T116" s="426"/>
      <c r="U116" s="691" t="s">
        <v>718</v>
      </c>
      <c r="V116" s="750"/>
      <c r="W116" s="750"/>
      <c r="X116" s="750"/>
      <c r="Y116" s="750"/>
      <c r="Z116" s="750"/>
      <c r="AA116" s="750"/>
      <c r="AB116" s="750"/>
      <c r="AC116" s="750"/>
      <c r="AD116" s="750"/>
      <c r="AE116" s="750"/>
      <c r="AF116" s="750"/>
      <c r="AG116" s="750"/>
      <c r="AH116" s="750"/>
      <c r="AI116" s="653" t="s">
        <v>248</v>
      </c>
      <c r="AJ116" s="888">
        <f>$AJ$6</f>
        <v>0.97</v>
      </c>
      <c r="AK116" s="889"/>
      <c r="AL116" s="527"/>
      <c r="AM116" s="609"/>
      <c r="AN116" s="528"/>
      <c r="AO116" s="609"/>
      <c r="AP116" s="609"/>
      <c r="AQ116" s="528"/>
      <c r="AR116" s="12">
        <f>ROUND(ROUND(ROUND($Q116*$AJ116,0)*$AM$99,0)*$AP$99,0)</f>
        <v>537</v>
      </c>
      <c r="AS116" s="6"/>
    </row>
    <row r="117" spans="1:45" ht="16.5" customHeight="1" x14ac:dyDescent="0.15">
      <c r="A117" s="436">
        <v>25</v>
      </c>
      <c r="B117" s="436">
        <v>8827</v>
      </c>
      <c r="C117" s="35" t="s">
        <v>2250</v>
      </c>
      <c r="D117" s="538"/>
      <c r="E117" s="677" t="s">
        <v>1303</v>
      </c>
      <c r="F117" s="678"/>
      <c r="G117" s="679"/>
      <c r="H117" s="677" t="s">
        <v>2216</v>
      </c>
      <c r="I117" s="678"/>
      <c r="J117" s="678"/>
      <c r="K117" s="678"/>
      <c r="L117" s="678"/>
      <c r="M117" s="678"/>
      <c r="N117" s="678"/>
      <c r="O117" s="679"/>
      <c r="P117" s="453" t="s">
        <v>129</v>
      </c>
      <c r="Q117" s="439"/>
      <c r="R117" s="439"/>
      <c r="S117" s="37"/>
      <c r="T117" s="634"/>
      <c r="U117" s="623"/>
      <c r="V117" s="621"/>
      <c r="W117" s="621"/>
      <c r="X117" s="621"/>
      <c r="Y117" s="621"/>
      <c r="Z117" s="445"/>
      <c r="AA117" s="443"/>
      <c r="AB117" s="443"/>
      <c r="AC117" s="149"/>
      <c r="AD117" s="149"/>
      <c r="AE117" s="621"/>
      <c r="AF117" s="621"/>
      <c r="AG117" s="422"/>
      <c r="AH117" s="422"/>
      <c r="AI117" s="422"/>
      <c r="AJ117" s="621"/>
      <c r="AK117" s="38"/>
      <c r="AL117" s="527"/>
      <c r="AM117" s="609"/>
      <c r="AN117" s="528"/>
      <c r="AO117" s="609"/>
      <c r="AP117" s="609"/>
      <c r="AQ117" s="528"/>
      <c r="AR117" s="12">
        <f>ROUND(ROUND($Q118*$AM$99,0)*$AP$99,0)</f>
        <v>415</v>
      </c>
      <c r="AS117" s="429"/>
    </row>
    <row r="118" spans="1:45" ht="16.5" customHeight="1" x14ac:dyDescent="0.15">
      <c r="A118" s="436">
        <v>25</v>
      </c>
      <c r="B118" s="436">
        <v>8828</v>
      </c>
      <c r="C118" s="35" t="s">
        <v>2251</v>
      </c>
      <c r="D118" s="538"/>
      <c r="E118" s="680"/>
      <c r="F118" s="681"/>
      <c r="G118" s="682"/>
      <c r="H118" s="680"/>
      <c r="I118" s="681"/>
      <c r="J118" s="681"/>
      <c r="K118" s="681"/>
      <c r="L118" s="681"/>
      <c r="M118" s="681"/>
      <c r="N118" s="681"/>
      <c r="O118" s="682"/>
      <c r="P118" s="39"/>
      <c r="Q118" s="829">
        <f>予防短期入所療養イ!Q119</f>
        <v>611</v>
      </c>
      <c r="R118" s="829"/>
      <c r="S118" s="426" t="s">
        <v>578</v>
      </c>
      <c r="T118" s="432"/>
      <c r="U118" s="691" t="s">
        <v>718</v>
      </c>
      <c r="V118" s="750"/>
      <c r="W118" s="750"/>
      <c r="X118" s="750"/>
      <c r="Y118" s="750"/>
      <c r="Z118" s="750"/>
      <c r="AA118" s="750"/>
      <c r="AB118" s="750"/>
      <c r="AC118" s="750"/>
      <c r="AD118" s="750"/>
      <c r="AE118" s="750"/>
      <c r="AF118" s="750"/>
      <c r="AG118" s="750"/>
      <c r="AH118" s="750"/>
      <c r="AI118" s="653" t="s">
        <v>248</v>
      </c>
      <c r="AJ118" s="888">
        <f>$AJ$6</f>
        <v>0.97</v>
      </c>
      <c r="AK118" s="889"/>
      <c r="AL118" s="527"/>
      <c r="AM118" s="609"/>
      <c r="AN118" s="528"/>
      <c r="AO118" s="609"/>
      <c r="AP118" s="609"/>
      <c r="AQ118" s="528"/>
      <c r="AR118" s="12">
        <f>ROUND(ROUND(ROUND($Q118*$AJ118,0)*$AM$99,0)*$AP$99,0)</f>
        <v>403</v>
      </c>
      <c r="AS118" s="429"/>
    </row>
    <row r="119" spans="1:45" ht="16.5" customHeight="1" x14ac:dyDescent="0.15">
      <c r="A119" s="436">
        <v>25</v>
      </c>
      <c r="B119" s="436">
        <v>8829</v>
      </c>
      <c r="C119" s="35" t="s">
        <v>2252</v>
      </c>
      <c r="D119" s="538"/>
      <c r="E119" s="680"/>
      <c r="F119" s="681"/>
      <c r="G119" s="682"/>
      <c r="H119" s="680"/>
      <c r="I119" s="681"/>
      <c r="J119" s="681"/>
      <c r="K119" s="681"/>
      <c r="L119" s="681"/>
      <c r="M119" s="681"/>
      <c r="N119" s="681"/>
      <c r="O119" s="682"/>
      <c r="P119" s="246" t="s">
        <v>130</v>
      </c>
      <c r="Q119" s="174"/>
      <c r="R119" s="174"/>
      <c r="S119" s="14"/>
      <c r="T119" s="14"/>
      <c r="U119" s="623"/>
      <c r="V119" s="621"/>
      <c r="W119" s="621"/>
      <c r="X119" s="621"/>
      <c r="Y119" s="621"/>
      <c r="Z119" s="445"/>
      <c r="AA119" s="443"/>
      <c r="AB119" s="443"/>
      <c r="AC119" s="149"/>
      <c r="AD119" s="149"/>
      <c r="AE119" s="621"/>
      <c r="AF119" s="621"/>
      <c r="AG119" s="422"/>
      <c r="AH119" s="422"/>
      <c r="AI119" s="422"/>
      <c r="AJ119" s="621"/>
      <c r="AK119" s="38"/>
      <c r="AL119" s="527"/>
      <c r="AM119" s="609"/>
      <c r="AN119" s="528"/>
      <c r="AO119" s="609"/>
      <c r="AP119" s="609"/>
      <c r="AQ119" s="528"/>
      <c r="AR119" s="12">
        <f>ROUND(ROUND($Q120*$AM$99,0)*$AP$99,0)</f>
        <v>523</v>
      </c>
      <c r="AS119" s="429"/>
    </row>
    <row r="120" spans="1:45" ht="16.5" customHeight="1" x14ac:dyDescent="0.15">
      <c r="A120" s="436">
        <v>25</v>
      </c>
      <c r="B120" s="436">
        <v>8830</v>
      </c>
      <c r="C120" s="35" t="s">
        <v>2253</v>
      </c>
      <c r="D120" s="538"/>
      <c r="E120" s="680"/>
      <c r="F120" s="681"/>
      <c r="G120" s="682"/>
      <c r="H120" s="759"/>
      <c r="I120" s="760"/>
      <c r="J120" s="760"/>
      <c r="K120" s="760"/>
      <c r="L120" s="760"/>
      <c r="M120" s="760"/>
      <c r="N120" s="760"/>
      <c r="O120" s="761"/>
      <c r="P120" s="421"/>
      <c r="Q120" s="688">
        <f>予防短期入所療養イ!Q121</f>
        <v>770</v>
      </c>
      <c r="R120" s="688"/>
      <c r="S120" s="245" t="s">
        <v>578</v>
      </c>
      <c r="T120" s="245"/>
      <c r="U120" s="691" t="s">
        <v>718</v>
      </c>
      <c r="V120" s="750"/>
      <c r="W120" s="750"/>
      <c r="X120" s="750"/>
      <c r="Y120" s="750"/>
      <c r="Z120" s="750"/>
      <c r="AA120" s="750"/>
      <c r="AB120" s="750"/>
      <c r="AC120" s="750"/>
      <c r="AD120" s="750"/>
      <c r="AE120" s="750"/>
      <c r="AF120" s="750"/>
      <c r="AG120" s="750"/>
      <c r="AH120" s="750"/>
      <c r="AI120" s="653" t="s">
        <v>248</v>
      </c>
      <c r="AJ120" s="888">
        <f>$AJ$6</f>
        <v>0.97</v>
      </c>
      <c r="AK120" s="889"/>
      <c r="AL120" s="527"/>
      <c r="AM120" s="609"/>
      <c r="AN120" s="528"/>
      <c r="AO120" s="609"/>
      <c r="AP120" s="609"/>
      <c r="AQ120" s="528"/>
      <c r="AR120" s="12">
        <f>ROUND(ROUND(ROUND($Q120*$AJ120,0)*$AM$99,0)*$AP$99,0)</f>
        <v>507</v>
      </c>
      <c r="AS120" s="6"/>
    </row>
    <row r="121" spans="1:45" ht="16.5" customHeight="1" x14ac:dyDescent="0.15">
      <c r="A121" s="436">
        <v>25</v>
      </c>
      <c r="B121" s="436">
        <v>8831</v>
      </c>
      <c r="C121" s="35" t="s">
        <v>2682</v>
      </c>
      <c r="D121" s="538"/>
      <c r="E121" s="680" t="s">
        <v>1461</v>
      </c>
      <c r="F121" s="784"/>
      <c r="G121" s="785"/>
      <c r="H121" s="677" t="s">
        <v>2481</v>
      </c>
      <c r="I121" s="678"/>
      <c r="J121" s="678"/>
      <c r="K121" s="678"/>
      <c r="L121" s="678"/>
      <c r="M121" s="678"/>
      <c r="N121" s="678"/>
      <c r="O121" s="679"/>
      <c r="P121" s="453" t="s">
        <v>129</v>
      </c>
      <c r="Q121" s="439"/>
      <c r="R121" s="439"/>
      <c r="S121" s="37"/>
      <c r="T121" s="634"/>
      <c r="U121" s="623"/>
      <c r="V121" s="621"/>
      <c r="W121" s="621"/>
      <c r="X121" s="621"/>
      <c r="Y121" s="621"/>
      <c r="Z121" s="445"/>
      <c r="AA121" s="443"/>
      <c r="AB121" s="443"/>
      <c r="AC121" s="149"/>
      <c r="AD121" s="149"/>
      <c r="AE121" s="621"/>
      <c r="AF121" s="621"/>
      <c r="AG121" s="422"/>
      <c r="AH121" s="422"/>
      <c r="AI121" s="422"/>
      <c r="AJ121" s="621"/>
      <c r="AK121" s="38"/>
      <c r="AL121" s="66"/>
      <c r="AM121" s="34"/>
      <c r="AN121" s="419"/>
      <c r="AO121" s="418"/>
      <c r="AP121" s="616"/>
      <c r="AQ121" s="419"/>
      <c r="AR121" s="12">
        <f>ROUND(ROUND($Q122*$AM$99,0)*$AP$99,0)</f>
        <v>415</v>
      </c>
      <c r="AS121" s="429"/>
    </row>
    <row r="122" spans="1:45" ht="16.5" customHeight="1" x14ac:dyDescent="0.15">
      <c r="A122" s="436">
        <v>25</v>
      </c>
      <c r="B122" s="436">
        <v>8832</v>
      </c>
      <c r="C122" s="35" t="s">
        <v>2683</v>
      </c>
      <c r="D122" s="538"/>
      <c r="E122" s="796"/>
      <c r="F122" s="784"/>
      <c r="G122" s="785"/>
      <c r="H122" s="680"/>
      <c r="I122" s="681"/>
      <c r="J122" s="681"/>
      <c r="K122" s="681"/>
      <c r="L122" s="681"/>
      <c r="M122" s="681"/>
      <c r="N122" s="681"/>
      <c r="O122" s="682"/>
      <c r="P122" s="39"/>
      <c r="Q122" s="829">
        <f>予防短期入所療養イ!Q123</f>
        <v>611</v>
      </c>
      <c r="R122" s="829"/>
      <c r="S122" s="426" t="s">
        <v>578</v>
      </c>
      <c r="T122" s="432"/>
      <c r="U122" s="691" t="s">
        <v>718</v>
      </c>
      <c r="V122" s="750"/>
      <c r="W122" s="750"/>
      <c r="X122" s="750"/>
      <c r="Y122" s="750"/>
      <c r="Z122" s="750"/>
      <c r="AA122" s="750"/>
      <c r="AB122" s="750"/>
      <c r="AC122" s="750"/>
      <c r="AD122" s="750"/>
      <c r="AE122" s="750"/>
      <c r="AF122" s="750"/>
      <c r="AG122" s="750"/>
      <c r="AH122" s="750"/>
      <c r="AI122" s="653" t="s">
        <v>248</v>
      </c>
      <c r="AJ122" s="888">
        <f>$AJ$6</f>
        <v>0.97</v>
      </c>
      <c r="AK122" s="889"/>
      <c r="AL122" s="66"/>
      <c r="AM122" s="34"/>
      <c r="AN122" s="419"/>
      <c r="AO122" s="418"/>
      <c r="AP122" s="616"/>
      <c r="AQ122" s="419"/>
      <c r="AR122" s="12">
        <f>ROUND(ROUND(ROUND($Q122*$AJ122,0)*$AM$99,0)*$AP$99,0)</f>
        <v>403</v>
      </c>
      <c r="AS122" s="429"/>
    </row>
    <row r="123" spans="1:45" ht="16.5" customHeight="1" x14ac:dyDescent="0.15">
      <c r="A123" s="436">
        <v>25</v>
      </c>
      <c r="B123" s="436">
        <v>8833</v>
      </c>
      <c r="C123" s="35" t="s">
        <v>2684</v>
      </c>
      <c r="D123" s="538"/>
      <c r="E123" s="796"/>
      <c r="F123" s="784"/>
      <c r="G123" s="785"/>
      <c r="H123" s="680"/>
      <c r="I123" s="681"/>
      <c r="J123" s="681"/>
      <c r="K123" s="681"/>
      <c r="L123" s="681"/>
      <c r="M123" s="681"/>
      <c r="N123" s="681"/>
      <c r="O123" s="682"/>
      <c r="P123" s="246" t="s">
        <v>130</v>
      </c>
      <c r="Q123" s="174"/>
      <c r="R123" s="174"/>
      <c r="S123" s="14"/>
      <c r="T123" s="14"/>
      <c r="U123" s="623"/>
      <c r="V123" s="621"/>
      <c r="W123" s="621"/>
      <c r="X123" s="621"/>
      <c r="Y123" s="621"/>
      <c r="Z123" s="445"/>
      <c r="AA123" s="443"/>
      <c r="AB123" s="443"/>
      <c r="AC123" s="149"/>
      <c r="AD123" s="149"/>
      <c r="AE123" s="621"/>
      <c r="AF123" s="621"/>
      <c r="AG123" s="422"/>
      <c r="AH123" s="422"/>
      <c r="AI123" s="422"/>
      <c r="AJ123" s="621"/>
      <c r="AK123" s="38"/>
      <c r="AL123" s="66"/>
      <c r="AM123" s="34"/>
      <c r="AN123" s="419"/>
      <c r="AO123" s="418"/>
      <c r="AP123" s="616"/>
      <c r="AQ123" s="419"/>
      <c r="AR123" s="12">
        <f>ROUND(ROUND($Q124*$AM$99,0)*$AP$99,0)</f>
        <v>523</v>
      </c>
      <c r="AS123" s="429"/>
    </row>
    <row r="124" spans="1:45" ht="16.5" customHeight="1" x14ac:dyDescent="0.15">
      <c r="A124" s="436">
        <v>25</v>
      </c>
      <c r="B124" s="436">
        <v>8834</v>
      </c>
      <c r="C124" s="35" t="s">
        <v>2685</v>
      </c>
      <c r="D124" s="585"/>
      <c r="E124" s="803"/>
      <c r="F124" s="804"/>
      <c r="G124" s="805"/>
      <c r="H124" s="759"/>
      <c r="I124" s="760"/>
      <c r="J124" s="760"/>
      <c r="K124" s="760"/>
      <c r="L124" s="760"/>
      <c r="M124" s="760"/>
      <c r="N124" s="760"/>
      <c r="O124" s="761"/>
      <c r="P124" s="39"/>
      <c r="Q124" s="829">
        <f>予防短期入所療養イ!Q125</f>
        <v>770</v>
      </c>
      <c r="R124" s="829"/>
      <c r="S124" s="426" t="s">
        <v>578</v>
      </c>
      <c r="T124" s="426"/>
      <c r="U124" s="691" t="s">
        <v>718</v>
      </c>
      <c r="V124" s="750"/>
      <c r="W124" s="750"/>
      <c r="X124" s="750"/>
      <c r="Y124" s="750"/>
      <c r="Z124" s="750"/>
      <c r="AA124" s="750"/>
      <c r="AB124" s="750"/>
      <c r="AC124" s="750"/>
      <c r="AD124" s="750"/>
      <c r="AE124" s="750"/>
      <c r="AF124" s="750"/>
      <c r="AG124" s="750"/>
      <c r="AH124" s="750"/>
      <c r="AI124" s="653" t="s">
        <v>248</v>
      </c>
      <c r="AJ124" s="888">
        <f>$AJ$6</f>
        <v>0.97</v>
      </c>
      <c r="AK124" s="889"/>
      <c r="AL124" s="78"/>
      <c r="AM124" s="46"/>
      <c r="AN124" s="420"/>
      <c r="AO124" s="417"/>
      <c r="AP124" s="524"/>
      <c r="AQ124" s="420"/>
      <c r="AR124" s="12">
        <f>ROUND(ROUND(ROUND($Q124*$AJ124,0)*$AM$99,0)*$AP$99,0)</f>
        <v>507</v>
      </c>
      <c r="AS124" s="11"/>
    </row>
  </sheetData>
  <mergeCells count="242">
    <mergeCell ref="D45:D64"/>
    <mergeCell ref="D85:D104"/>
    <mergeCell ref="U104:AH104"/>
    <mergeCell ref="E101:G104"/>
    <mergeCell ref="H89:O92"/>
    <mergeCell ref="H101:O104"/>
    <mergeCell ref="H93:O96"/>
    <mergeCell ref="E109:G112"/>
    <mergeCell ref="H109:O112"/>
    <mergeCell ref="H73:O76"/>
    <mergeCell ref="U62:AH62"/>
    <mergeCell ref="E69:G72"/>
    <mergeCell ref="H69:O72"/>
    <mergeCell ref="U66:AH66"/>
    <mergeCell ref="Q68:R68"/>
    <mergeCell ref="E61:G64"/>
    <mergeCell ref="E105:G107"/>
    <mergeCell ref="E65:G67"/>
    <mergeCell ref="U76:AH76"/>
    <mergeCell ref="Q76:R76"/>
    <mergeCell ref="E73:G75"/>
    <mergeCell ref="Q104:R104"/>
    <mergeCell ref="U102:AH102"/>
    <mergeCell ref="H65:O68"/>
    <mergeCell ref="AJ18:AK18"/>
    <mergeCell ref="AJ20:AK20"/>
    <mergeCell ref="Q24:R24"/>
    <mergeCell ref="U56:AH56"/>
    <mergeCell ref="Q62:R62"/>
    <mergeCell ref="Q70:R70"/>
    <mergeCell ref="Q38:R38"/>
    <mergeCell ref="U38:AH38"/>
    <mergeCell ref="AJ38:AK38"/>
    <mergeCell ref="Q40:R40"/>
    <mergeCell ref="U40:AH40"/>
    <mergeCell ref="AJ40:AK40"/>
    <mergeCell ref="U64:AH64"/>
    <mergeCell ref="Q66:R66"/>
    <mergeCell ref="Q64:R64"/>
    <mergeCell ref="AJ70:AK70"/>
    <mergeCell ref="AJ32:AK32"/>
    <mergeCell ref="U26:AH26"/>
    <mergeCell ref="U28:AH28"/>
    <mergeCell ref="AJ64:AK64"/>
    <mergeCell ref="AJ42:AK42"/>
    <mergeCell ref="Q44:R44"/>
    <mergeCell ref="U44:AH44"/>
    <mergeCell ref="AJ44:AK44"/>
    <mergeCell ref="H9:O12"/>
    <mergeCell ref="H13:O16"/>
    <mergeCell ref="H33:O36"/>
    <mergeCell ref="H61:O64"/>
    <mergeCell ref="H25:O28"/>
    <mergeCell ref="H53:O56"/>
    <mergeCell ref="H17:O20"/>
    <mergeCell ref="H57:O60"/>
    <mergeCell ref="E45:G49"/>
    <mergeCell ref="H45:O48"/>
    <mergeCell ref="H49:O52"/>
    <mergeCell ref="E29:G32"/>
    <mergeCell ref="H29:O32"/>
    <mergeCell ref="E37:G40"/>
    <mergeCell ref="E41:G44"/>
    <mergeCell ref="E21:G24"/>
    <mergeCell ref="H21:O24"/>
    <mergeCell ref="H37:O40"/>
    <mergeCell ref="H41:O44"/>
    <mergeCell ref="E25:G27"/>
    <mergeCell ref="E33:G35"/>
    <mergeCell ref="Q34:R34"/>
    <mergeCell ref="Q28:R28"/>
    <mergeCell ref="AJ30:AK30"/>
    <mergeCell ref="AJ28:AK28"/>
    <mergeCell ref="U68:AH68"/>
    <mergeCell ref="U70:AH70"/>
    <mergeCell ref="U74:AH74"/>
    <mergeCell ref="Q72:R72"/>
    <mergeCell ref="U72:AH72"/>
    <mergeCell ref="Q74:R74"/>
    <mergeCell ref="U36:AH36"/>
    <mergeCell ref="Q42:R42"/>
    <mergeCell ref="U42:AH42"/>
    <mergeCell ref="AJ68:AK68"/>
    <mergeCell ref="AJ62:AK62"/>
    <mergeCell ref="AJ66:AK66"/>
    <mergeCell ref="AJ74:AK74"/>
    <mergeCell ref="AJ72:AK72"/>
    <mergeCell ref="U20:AH20"/>
    <mergeCell ref="U18:AH18"/>
    <mergeCell ref="AM46:AP58"/>
    <mergeCell ref="AO19:AP19"/>
    <mergeCell ref="AJ34:AK34"/>
    <mergeCell ref="D5:D20"/>
    <mergeCell ref="Q100:R100"/>
    <mergeCell ref="U100:AH100"/>
    <mergeCell ref="Q60:R60"/>
    <mergeCell ref="U60:AH60"/>
    <mergeCell ref="H97:O100"/>
    <mergeCell ref="E5:G9"/>
    <mergeCell ref="H5:O8"/>
    <mergeCell ref="Q58:R58"/>
    <mergeCell ref="U58:AH58"/>
    <mergeCell ref="U10:AH10"/>
    <mergeCell ref="Q12:R12"/>
    <mergeCell ref="U12:AH12"/>
    <mergeCell ref="Q48:R48"/>
    <mergeCell ref="Q30:R30"/>
    <mergeCell ref="Q20:R20"/>
    <mergeCell ref="U30:AH30"/>
    <mergeCell ref="U32:AH32"/>
    <mergeCell ref="Q98:R98"/>
    <mergeCell ref="AJ76:AK76"/>
    <mergeCell ref="AJ50:AK50"/>
    <mergeCell ref="AJ56:AK56"/>
    <mergeCell ref="AJ58:AK58"/>
    <mergeCell ref="AJ60:AK60"/>
    <mergeCell ref="AM6:AP18"/>
    <mergeCell ref="AO59:AP59"/>
    <mergeCell ref="Q56:R56"/>
    <mergeCell ref="Q36:R36"/>
    <mergeCell ref="Q32:R32"/>
    <mergeCell ref="Q52:R52"/>
    <mergeCell ref="U52:AH52"/>
    <mergeCell ref="AJ52:AK52"/>
    <mergeCell ref="Q10:R10"/>
    <mergeCell ref="U16:AH16"/>
    <mergeCell ref="U46:AH46"/>
    <mergeCell ref="U48:AH48"/>
    <mergeCell ref="U54:AH54"/>
    <mergeCell ref="U50:AH50"/>
    <mergeCell ref="U34:AH34"/>
    <mergeCell ref="U22:AH22"/>
    <mergeCell ref="U24:AH24"/>
    <mergeCell ref="Q18:R18"/>
    <mergeCell ref="Q50:R50"/>
    <mergeCell ref="AP99:AQ99"/>
    <mergeCell ref="AO87:AQ97"/>
    <mergeCell ref="Q94:R94"/>
    <mergeCell ref="AJ94:AK94"/>
    <mergeCell ref="AM99:AN99"/>
    <mergeCell ref="Q96:R96"/>
    <mergeCell ref="U90:AH90"/>
    <mergeCell ref="AJ90:AK90"/>
    <mergeCell ref="U92:AH92"/>
    <mergeCell ref="AJ92:AK92"/>
    <mergeCell ref="Q92:R92"/>
    <mergeCell ref="AJ98:AK98"/>
    <mergeCell ref="AL87:AN97"/>
    <mergeCell ref="AJ96:AK96"/>
    <mergeCell ref="U96:AH96"/>
    <mergeCell ref="U98:AH98"/>
    <mergeCell ref="Q90:R90"/>
    <mergeCell ref="U94:AH94"/>
    <mergeCell ref="Q6:R6"/>
    <mergeCell ref="Q54:R54"/>
    <mergeCell ref="AJ48:AK48"/>
    <mergeCell ref="Q46:R46"/>
    <mergeCell ref="Q8:R8"/>
    <mergeCell ref="AJ46:AK46"/>
    <mergeCell ref="AJ16:AK16"/>
    <mergeCell ref="Q14:R14"/>
    <mergeCell ref="AJ14:AK14"/>
    <mergeCell ref="Q16:R16"/>
    <mergeCell ref="U6:AH6"/>
    <mergeCell ref="U8:AH8"/>
    <mergeCell ref="AJ6:AK6"/>
    <mergeCell ref="AJ54:AK54"/>
    <mergeCell ref="AJ8:AK8"/>
    <mergeCell ref="AJ10:AK10"/>
    <mergeCell ref="AJ12:AK12"/>
    <mergeCell ref="U14:AH14"/>
    <mergeCell ref="AJ36:AK36"/>
    <mergeCell ref="Q22:R22"/>
    <mergeCell ref="AJ22:AK22"/>
    <mergeCell ref="AJ26:AK26"/>
    <mergeCell ref="AJ24:AK24"/>
    <mergeCell ref="Q26:R26"/>
    <mergeCell ref="AJ86:AK86"/>
    <mergeCell ref="Q88:R88"/>
    <mergeCell ref="AJ88:AK88"/>
    <mergeCell ref="Q86:R86"/>
    <mergeCell ref="U86:AH86"/>
    <mergeCell ref="U88:AH88"/>
    <mergeCell ref="E85:G89"/>
    <mergeCell ref="H85:O88"/>
    <mergeCell ref="AJ116:AK116"/>
    <mergeCell ref="Q110:R110"/>
    <mergeCell ref="Q106:R106"/>
    <mergeCell ref="AJ106:AK106"/>
    <mergeCell ref="U110:AH110"/>
    <mergeCell ref="U112:AH112"/>
    <mergeCell ref="Q108:R108"/>
    <mergeCell ref="U106:AH106"/>
    <mergeCell ref="U108:AH108"/>
    <mergeCell ref="E113:G115"/>
    <mergeCell ref="E117:G120"/>
    <mergeCell ref="E121:G124"/>
    <mergeCell ref="H77:O80"/>
    <mergeCell ref="Q78:R78"/>
    <mergeCell ref="U78:AH78"/>
    <mergeCell ref="AJ78:AK78"/>
    <mergeCell ref="Q80:R80"/>
    <mergeCell ref="U80:AH80"/>
    <mergeCell ref="AJ80:AK80"/>
    <mergeCell ref="H81:O84"/>
    <mergeCell ref="Q82:R82"/>
    <mergeCell ref="U82:AH82"/>
    <mergeCell ref="AJ82:AK82"/>
    <mergeCell ref="Q84:R84"/>
    <mergeCell ref="U84:AH84"/>
    <mergeCell ref="AJ84:AK84"/>
    <mergeCell ref="E77:G80"/>
    <mergeCell ref="E81:G84"/>
    <mergeCell ref="AJ100:AK100"/>
    <mergeCell ref="AJ104:AK104"/>
    <mergeCell ref="AJ102:AK102"/>
    <mergeCell ref="Q102:R102"/>
    <mergeCell ref="H105:O108"/>
    <mergeCell ref="AJ108:AK108"/>
    <mergeCell ref="H121:O124"/>
    <mergeCell ref="Q122:R122"/>
    <mergeCell ref="U122:AH122"/>
    <mergeCell ref="AJ122:AK122"/>
    <mergeCell ref="Q124:R124"/>
    <mergeCell ref="U124:AH124"/>
    <mergeCell ref="AJ124:AK124"/>
    <mergeCell ref="AJ110:AK110"/>
    <mergeCell ref="Q112:R112"/>
    <mergeCell ref="Q116:R116"/>
    <mergeCell ref="Q114:R114"/>
    <mergeCell ref="AJ114:AK114"/>
    <mergeCell ref="U114:AH114"/>
    <mergeCell ref="AJ112:AK112"/>
    <mergeCell ref="H117:O120"/>
    <mergeCell ref="Q118:R118"/>
    <mergeCell ref="U118:AH118"/>
    <mergeCell ref="AJ118:AK118"/>
    <mergeCell ref="Q120:R120"/>
    <mergeCell ref="U120:AH120"/>
    <mergeCell ref="AJ120:AK120"/>
    <mergeCell ref="H113:O116"/>
    <mergeCell ref="U116:AH116"/>
  </mergeCells>
  <phoneticPr fontId="3"/>
  <printOptions horizontalCentered="1"/>
  <pageMargins left="0.39370078740157483" right="0.39370078740157483" top="0.78740157480314965" bottom="0.59055118110236227" header="0.51181102362204722" footer="0.31496062992125984"/>
  <pageSetup paperSize="9" scale="63" firstPageNumber="41" orientation="portrait" useFirstPageNumber="1" r:id="rId1"/>
  <headerFooter alignWithMargins="0">
    <oddHeader>&amp;R&amp;9介護予防短期入所療養介護</oddHeader>
    <oddFooter>&amp;C&amp;14&amp;P</oddFooter>
  </headerFooter>
  <rowBreaks count="2" manualBreakCount="2">
    <brk id="44" max="44" man="1"/>
    <brk id="84" max="4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dimension ref="A1:AS124"/>
  <sheetViews>
    <sheetView view="pageBreakPreview" zoomScaleNormal="75" zoomScaleSheetLayoutView="100" workbookViewId="0"/>
  </sheetViews>
  <sheetFormatPr defaultColWidth="9" defaultRowHeight="14.25" x14ac:dyDescent="0.15"/>
  <cols>
    <col min="1" max="1" width="4.625" style="251" customWidth="1"/>
    <col min="2" max="2" width="7.5" style="251" customWidth="1"/>
    <col min="3" max="3" width="28.625" style="251" customWidth="1"/>
    <col min="4" max="6" width="3.125" style="251" customWidth="1"/>
    <col min="7" max="7" width="4.875" style="251" customWidth="1"/>
    <col min="8" max="8" width="2.125" style="251" customWidth="1"/>
    <col min="9" max="15" width="2.375" style="251" customWidth="1"/>
    <col min="16" max="17" width="2.5" style="251" customWidth="1"/>
    <col min="18" max="18" width="2" style="251" customWidth="1"/>
    <col min="19" max="19" width="2.375" style="251" customWidth="1"/>
    <col min="20" max="20" width="1.875" style="251" customWidth="1"/>
    <col min="21" max="21" width="2.375" style="251" customWidth="1"/>
    <col min="22" max="22" width="2.125" style="24" customWidth="1"/>
    <col min="23" max="23" width="2.375" style="24" customWidth="1"/>
    <col min="24" max="24" width="2.375" style="251" customWidth="1"/>
    <col min="25" max="25" width="1" style="251" customWidth="1"/>
    <col min="26" max="26" width="2.875" style="24" customWidth="1"/>
    <col min="27" max="27" width="2.375" style="24" customWidth="1"/>
    <col min="28" max="28" width="1.875" style="24" customWidth="1"/>
    <col min="29" max="29" width="2.625" style="24" customWidth="1"/>
    <col min="30" max="30" width="1" style="24" customWidth="1"/>
    <col min="31" max="31" width="2.375" style="251" customWidth="1"/>
    <col min="32" max="32" width="3" style="251" customWidth="1"/>
    <col min="33" max="33" width="2" style="251" customWidth="1"/>
    <col min="34" max="34" width="2.875" style="24" customWidth="1"/>
    <col min="35" max="38" width="2.375" style="251" customWidth="1"/>
    <col min="39" max="39" width="2.375" style="24" customWidth="1"/>
    <col min="40" max="43" width="2.375" style="251" customWidth="1"/>
    <col min="44" max="44" width="7.625" style="27" customWidth="1"/>
    <col min="45" max="45" width="7.625" style="251" customWidth="1"/>
    <col min="46" max="46" width="2.875" style="251" customWidth="1"/>
    <col min="47" max="16384" width="9" style="251"/>
  </cols>
  <sheetData>
    <row r="1" spans="1:45" ht="17.25" x14ac:dyDescent="0.2">
      <c r="B1" s="15" t="s">
        <v>271</v>
      </c>
      <c r="AO1" s="637"/>
      <c r="AP1" s="637"/>
      <c r="AQ1" s="637"/>
    </row>
    <row r="2" spans="1:45" ht="7.5" customHeight="1" x14ac:dyDescent="0.2">
      <c r="A2" s="15"/>
      <c r="AO2" s="637"/>
      <c r="AP2" s="637"/>
      <c r="AQ2" s="637"/>
    </row>
    <row r="3" spans="1:45" ht="16.5" customHeight="1" x14ac:dyDescent="0.15">
      <c r="A3" s="405" t="s">
        <v>582</v>
      </c>
      <c r="B3" s="198"/>
      <c r="C3" s="1" t="s">
        <v>583</v>
      </c>
      <c r="D3" s="415"/>
      <c r="E3" s="633"/>
      <c r="F3" s="633"/>
      <c r="G3" s="633"/>
      <c r="H3" s="633"/>
      <c r="I3" s="633"/>
      <c r="J3" s="633"/>
      <c r="K3" s="633"/>
      <c r="L3" s="633"/>
      <c r="M3" s="633"/>
      <c r="N3" s="633"/>
      <c r="O3" s="633"/>
      <c r="P3" s="633"/>
      <c r="Q3" s="633"/>
      <c r="R3" s="633"/>
      <c r="S3" s="633"/>
      <c r="T3" s="633"/>
      <c r="U3" s="633"/>
      <c r="V3" s="2" t="s">
        <v>584</v>
      </c>
      <c r="W3" s="633"/>
      <c r="X3" s="633"/>
      <c r="Y3" s="633"/>
      <c r="Z3" s="416"/>
      <c r="AA3" s="416"/>
      <c r="AB3" s="633"/>
      <c r="AC3" s="633"/>
      <c r="AD3" s="633"/>
      <c r="AE3" s="633"/>
      <c r="AF3" s="416"/>
      <c r="AG3" s="416"/>
      <c r="AH3" s="633"/>
      <c r="AI3" s="633"/>
      <c r="AJ3" s="633"/>
      <c r="AK3" s="633"/>
      <c r="AL3" s="416"/>
      <c r="AM3" s="633"/>
      <c r="AN3" s="633"/>
      <c r="AO3" s="633"/>
      <c r="AP3" s="633"/>
      <c r="AQ3" s="634"/>
      <c r="AR3" s="406" t="s">
        <v>726</v>
      </c>
      <c r="AS3" s="406" t="s">
        <v>727</v>
      </c>
    </row>
    <row r="4" spans="1:45" ht="16.5" customHeight="1" x14ac:dyDescent="0.15">
      <c r="A4" s="3" t="s">
        <v>585</v>
      </c>
      <c r="B4" s="4" t="s">
        <v>586</v>
      </c>
      <c r="C4" s="432"/>
      <c r="D4" s="446"/>
      <c r="E4" s="607"/>
      <c r="F4" s="607"/>
      <c r="G4" s="607"/>
      <c r="H4" s="607"/>
      <c r="I4" s="607"/>
      <c r="J4" s="607"/>
      <c r="K4" s="607"/>
      <c r="L4" s="607"/>
      <c r="M4" s="607"/>
      <c r="N4" s="607"/>
      <c r="O4" s="607"/>
      <c r="P4" s="607"/>
      <c r="Q4" s="607"/>
      <c r="R4" s="607"/>
      <c r="S4" s="607"/>
      <c r="T4" s="607"/>
      <c r="U4" s="607"/>
      <c r="V4" s="607"/>
      <c r="W4" s="607"/>
      <c r="X4" s="607"/>
      <c r="Y4" s="607"/>
      <c r="Z4" s="417"/>
      <c r="AA4" s="417"/>
      <c r="AB4" s="607"/>
      <c r="AC4" s="607"/>
      <c r="AD4" s="607"/>
      <c r="AE4" s="607"/>
      <c r="AF4" s="417"/>
      <c r="AG4" s="417"/>
      <c r="AH4" s="607"/>
      <c r="AI4" s="607"/>
      <c r="AJ4" s="607"/>
      <c r="AK4" s="607"/>
      <c r="AL4" s="417"/>
      <c r="AM4" s="607"/>
      <c r="AN4" s="607"/>
      <c r="AO4" s="607"/>
      <c r="AP4" s="607"/>
      <c r="AQ4" s="432"/>
      <c r="AR4" s="5" t="s">
        <v>577</v>
      </c>
      <c r="AS4" s="5" t="s">
        <v>578</v>
      </c>
    </row>
    <row r="5" spans="1:45" ht="16.5" customHeight="1" x14ac:dyDescent="0.15">
      <c r="A5" s="436">
        <v>25</v>
      </c>
      <c r="B5" s="433">
        <v>9011</v>
      </c>
      <c r="C5" s="35" t="s">
        <v>419</v>
      </c>
      <c r="D5" s="710" t="s">
        <v>333</v>
      </c>
      <c r="E5" s="677" t="s">
        <v>334</v>
      </c>
      <c r="F5" s="678"/>
      <c r="G5" s="679"/>
      <c r="H5" s="677" t="s">
        <v>1781</v>
      </c>
      <c r="I5" s="678"/>
      <c r="J5" s="678"/>
      <c r="K5" s="678"/>
      <c r="L5" s="678"/>
      <c r="M5" s="678"/>
      <c r="N5" s="678"/>
      <c r="O5" s="679"/>
      <c r="P5" s="453" t="s">
        <v>129</v>
      </c>
      <c r="Q5" s="439"/>
      <c r="R5" s="439"/>
      <c r="S5" s="37"/>
      <c r="T5" s="634"/>
      <c r="U5" s="623"/>
      <c r="V5" s="621"/>
      <c r="W5" s="621"/>
      <c r="X5" s="621"/>
      <c r="Y5" s="445"/>
      <c r="Z5" s="443"/>
      <c r="AA5" s="443"/>
      <c r="AB5" s="422"/>
      <c r="AC5" s="653"/>
      <c r="AD5" s="653"/>
      <c r="AE5" s="41"/>
      <c r="AF5" s="422"/>
      <c r="AG5" s="422"/>
      <c r="AH5" s="422"/>
      <c r="AI5" s="422"/>
      <c r="AJ5" s="422"/>
      <c r="AK5" s="422"/>
      <c r="AL5" s="427"/>
      <c r="AM5" s="561"/>
      <c r="AN5" s="416"/>
      <c r="AO5" s="416"/>
      <c r="AP5" s="416"/>
      <c r="AQ5" s="36"/>
      <c r="AR5" s="12">
        <f>ROUND(Q6*$AO$21,0)</f>
        <v>405</v>
      </c>
      <c r="AS5" s="7" t="s">
        <v>717</v>
      </c>
    </row>
    <row r="6" spans="1:45" ht="16.5" customHeight="1" x14ac:dyDescent="0.15">
      <c r="A6" s="436">
        <v>25</v>
      </c>
      <c r="B6" s="433">
        <v>9015</v>
      </c>
      <c r="C6" s="35" t="s">
        <v>420</v>
      </c>
      <c r="D6" s="711"/>
      <c r="E6" s="680"/>
      <c r="F6" s="681"/>
      <c r="G6" s="682"/>
      <c r="H6" s="680"/>
      <c r="I6" s="681"/>
      <c r="J6" s="681"/>
      <c r="K6" s="681"/>
      <c r="L6" s="681"/>
      <c r="M6" s="681"/>
      <c r="N6" s="681"/>
      <c r="O6" s="682"/>
      <c r="P6" s="39"/>
      <c r="Q6" s="829">
        <f>予防短期入所療養イ!Q7</f>
        <v>579</v>
      </c>
      <c r="R6" s="829"/>
      <c r="S6" s="426" t="s">
        <v>578</v>
      </c>
      <c r="T6" s="432"/>
      <c r="U6" s="691" t="s">
        <v>718</v>
      </c>
      <c r="V6" s="750"/>
      <c r="W6" s="750"/>
      <c r="X6" s="750"/>
      <c r="Y6" s="750"/>
      <c r="Z6" s="750"/>
      <c r="AA6" s="750"/>
      <c r="AB6" s="750"/>
      <c r="AC6" s="750"/>
      <c r="AD6" s="750"/>
      <c r="AE6" s="750"/>
      <c r="AF6" s="750"/>
      <c r="AG6" s="750"/>
      <c r="AH6" s="750"/>
      <c r="AI6" s="653" t="s">
        <v>248</v>
      </c>
      <c r="AJ6" s="888">
        <v>0.97</v>
      </c>
      <c r="AK6" s="888"/>
      <c r="AL6" s="574"/>
      <c r="AM6" s="850" t="s">
        <v>272</v>
      </c>
      <c r="AN6" s="850"/>
      <c r="AO6" s="850"/>
      <c r="AP6" s="850"/>
      <c r="AQ6" s="419"/>
      <c r="AR6" s="12">
        <f>ROUND(ROUND(Q6*AJ6,0)*$AO$21,0)</f>
        <v>393</v>
      </c>
      <c r="AS6" s="6"/>
    </row>
    <row r="7" spans="1:45" ht="16.5" customHeight="1" x14ac:dyDescent="0.15">
      <c r="A7" s="436">
        <v>25</v>
      </c>
      <c r="B7" s="433">
        <v>9021</v>
      </c>
      <c r="C7" s="49" t="s">
        <v>421</v>
      </c>
      <c r="D7" s="711"/>
      <c r="E7" s="680"/>
      <c r="F7" s="681"/>
      <c r="G7" s="682"/>
      <c r="H7" s="680"/>
      <c r="I7" s="681"/>
      <c r="J7" s="681"/>
      <c r="K7" s="681"/>
      <c r="L7" s="681"/>
      <c r="M7" s="681"/>
      <c r="N7" s="681"/>
      <c r="O7" s="682"/>
      <c r="P7" s="246" t="s">
        <v>130</v>
      </c>
      <c r="Q7" s="174"/>
      <c r="R7" s="174"/>
      <c r="S7" s="14"/>
      <c r="T7" s="14"/>
      <c r="U7" s="623"/>
      <c r="V7" s="621"/>
      <c r="W7" s="621"/>
      <c r="X7" s="621"/>
      <c r="Y7" s="621"/>
      <c r="Z7" s="445"/>
      <c r="AA7" s="443"/>
      <c r="AB7" s="443"/>
      <c r="AC7" s="149"/>
      <c r="AD7" s="149"/>
      <c r="AE7" s="41"/>
      <c r="AF7" s="422"/>
      <c r="AG7" s="152"/>
      <c r="AH7" s="422"/>
      <c r="AI7" s="41"/>
      <c r="AJ7" s="41"/>
      <c r="AK7" s="422"/>
      <c r="AL7" s="574"/>
      <c r="AM7" s="850"/>
      <c r="AN7" s="850"/>
      <c r="AO7" s="850"/>
      <c r="AP7" s="850"/>
      <c r="AQ7" s="419"/>
      <c r="AR7" s="12">
        <f>ROUND(Q8*$AO$21,0)</f>
        <v>508</v>
      </c>
      <c r="AS7" s="6"/>
    </row>
    <row r="8" spans="1:45" ht="16.5" customHeight="1" x14ac:dyDescent="0.15">
      <c r="A8" s="436">
        <v>25</v>
      </c>
      <c r="B8" s="433">
        <v>9025</v>
      </c>
      <c r="C8" s="49" t="s">
        <v>422</v>
      </c>
      <c r="D8" s="711"/>
      <c r="E8" s="680"/>
      <c r="F8" s="681"/>
      <c r="G8" s="682"/>
      <c r="H8" s="759"/>
      <c r="I8" s="760"/>
      <c r="J8" s="760"/>
      <c r="K8" s="760"/>
      <c r="L8" s="760"/>
      <c r="M8" s="760"/>
      <c r="N8" s="760"/>
      <c r="O8" s="761"/>
      <c r="P8" s="421"/>
      <c r="Q8" s="688">
        <f>予防短期入所療養イ!Q9</f>
        <v>726</v>
      </c>
      <c r="R8" s="688"/>
      <c r="S8" s="245" t="s">
        <v>578</v>
      </c>
      <c r="T8" s="245"/>
      <c r="U8" s="691" t="s">
        <v>718</v>
      </c>
      <c r="V8" s="750"/>
      <c r="W8" s="750"/>
      <c r="X8" s="750"/>
      <c r="Y8" s="750"/>
      <c r="Z8" s="750"/>
      <c r="AA8" s="750"/>
      <c r="AB8" s="750"/>
      <c r="AC8" s="750"/>
      <c r="AD8" s="750"/>
      <c r="AE8" s="750"/>
      <c r="AF8" s="750"/>
      <c r="AG8" s="750"/>
      <c r="AH8" s="750"/>
      <c r="AI8" s="653" t="s">
        <v>248</v>
      </c>
      <c r="AJ8" s="888">
        <f>$AJ$6</f>
        <v>0.97</v>
      </c>
      <c r="AK8" s="888"/>
      <c r="AL8" s="574"/>
      <c r="AM8" s="850"/>
      <c r="AN8" s="850"/>
      <c r="AO8" s="850"/>
      <c r="AP8" s="850"/>
      <c r="AQ8" s="419"/>
      <c r="AR8" s="12">
        <f>ROUND(ROUND(Q8*AJ8,0)*$AO$21,0)</f>
        <v>493</v>
      </c>
      <c r="AS8" s="6"/>
    </row>
    <row r="9" spans="1:45" ht="16.5" customHeight="1" x14ac:dyDescent="0.15">
      <c r="A9" s="436">
        <v>25</v>
      </c>
      <c r="B9" s="433">
        <v>9031</v>
      </c>
      <c r="C9" s="35" t="s">
        <v>423</v>
      </c>
      <c r="D9" s="711"/>
      <c r="E9" s="680"/>
      <c r="F9" s="681"/>
      <c r="G9" s="682"/>
      <c r="H9" s="677" t="s">
        <v>337</v>
      </c>
      <c r="I9" s="678"/>
      <c r="J9" s="678"/>
      <c r="K9" s="678"/>
      <c r="L9" s="678"/>
      <c r="M9" s="678"/>
      <c r="N9" s="678"/>
      <c r="O9" s="679"/>
      <c r="P9" s="453" t="s">
        <v>129</v>
      </c>
      <c r="Q9" s="439"/>
      <c r="R9" s="439"/>
      <c r="S9" s="37"/>
      <c r="T9" s="634"/>
      <c r="U9" s="623"/>
      <c r="V9" s="621"/>
      <c r="W9" s="621"/>
      <c r="X9" s="621"/>
      <c r="Y9" s="445"/>
      <c r="Z9" s="443"/>
      <c r="AA9" s="443"/>
      <c r="AB9" s="422"/>
      <c r="AC9" s="653"/>
      <c r="AD9" s="653"/>
      <c r="AE9" s="41"/>
      <c r="AF9" s="422"/>
      <c r="AG9" s="422"/>
      <c r="AH9" s="422"/>
      <c r="AI9" s="422"/>
      <c r="AJ9" s="422"/>
      <c r="AK9" s="422"/>
      <c r="AL9" s="421"/>
      <c r="AM9" s="850"/>
      <c r="AN9" s="850"/>
      <c r="AO9" s="850"/>
      <c r="AP9" s="850"/>
      <c r="AQ9" s="419"/>
      <c r="AR9" s="12">
        <f>ROUND(Q10*$AO$21,0)</f>
        <v>442</v>
      </c>
      <c r="AS9" s="402"/>
    </row>
    <row r="10" spans="1:45" ht="16.5" customHeight="1" x14ac:dyDescent="0.15">
      <c r="A10" s="436">
        <v>25</v>
      </c>
      <c r="B10" s="433">
        <v>9032</v>
      </c>
      <c r="C10" s="35" t="s">
        <v>424</v>
      </c>
      <c r="D10" s="711"/>
      <c r="E10" s="535"/>
      <c r="F10" s="159"/>
      <c r="G10" s="587"/>
      <c r="H10" s="680"/>
      <c r="I10" s="681"/>
      <c r="J10" s="681"/>
      <c r="K10" s="681"/>
      <c r="L10" s="681"/>
      <c r="M10" s="681"/>
      <c r="N10" s="681"/>
      <c r="O10" s="682"/>
      <c r="P10" s="39"/>
      <c r="Q10" s="829">
        <f>予防短期入所療養イ!Q11</f>
        <v>632</v>
      </c>
      <c r="R10" s="829"/>
      <c r="S10" s="426" t="s">
        <v>578</v>
      </c>
      <c r="T10" s="432"/>
      <c r="U10" s="691" t="s">
        <v>718</v>
      </c>
      <c r="V10" s="750"/>
      <c r="W10" s="750"/>
      <c r="X10" s="750"/>
      <c r="Y10" s="750"/>
      <c r="Z10" s="750"/>
      <c r="AA10" s="750"/>
      <c r="AB10" s="750"/>
      <c r="AC10" s="750"/>
      <c r="AD10" s="750"/>
      <c r="AE10" s="750"/>
      <c r="AF10" s="750"/>
      <c r="AG10" s="750"/>
      <c r="AH10" s="750"/>
      <c r="AI10" s="653" t="s">
        <v>248</v>
      </c>
      <c r="AJ10" s="888">
        <f>$AJ$6</f>
        <v>0.97</v>
      </c>
      <c r="AK10" s="888"/>
      <c r="AL10" s="574"/>
      <c r="AM10" s="850"/>
      <c r="AN10" s="850"/>
      <c r="AO10" s="850"/>
      <c r="AP10" s="850"/>
      <c r="AQ10" s="419"/>
      <c r="AR10" s="12">
        <f>ROUND(ROUND(Q10*AJ10,0)*$AO$21,0)</f>
        <v>429</v>
      </c>
      <c r="AS10" s="6"/>
    </row>
    <row r="11" spans="1:45" ht="16.5" customHeight="1" x14ac:dyDescent="0.15">
      <c r="A11" s="436">
        <v>25</v>
      </c>
      <c r="B11" s="433">
        <v>9033</v>
      </c>
      <c r="C11" s="49" t="s">
        <v>425</v>
      </c>
      <c r="D11" s="711"/>
      <c r="E11" s="535"/>
      <c r="F11" s="159"/>
      <c r="G11" s="587"/>
      <c r="H11" s="680"/>
      <c r="I11" s="681"/>
      <c r="J11" s="681"/>
      <c r="K11" s="681"/>
      <c r="L11" s="681"/>
      <c r="M11" s="681"/>
      <c r="N11" s="681"/>
      <c r="O11" s="682"/>
      <c r="P11" s="246" t="s">
        <v>130</v>
      </c>
      <c r="Q11" s="174"/>
      <c r="R11" s="174"/>
      <c r="S11" s="14"/>
      <c r="T11" s="14"/>
      <c r="U11" s="623"/>
      <c r="V11" s="621"/>
      <c r="W11" s="621"/>
      <c r="X11" s="621"/>
      <c r="Y11" s="621"/>
      <c r="Z11" s="445"/>
      <c r="AA11" s="443"/>
      <c r="AB11" s="443"/>
      <c r="AC11" s="149"/>
      <c r="AD11" s="149"/>
      <c r="AE11" s="41"/>
      <c r="AF11" s="422"/>
      <c r="AG11" s="152"/>
      <c r="AH11" s="422"/>
      <c r="AI11" s="41"/>
      <c r="AJ11" s="41"/>
      <c r="AK11" s="422"/>
      <c r="AL11" s="574"/>
      <c r="AM11" s="850"/>
      <c r="AN11" s="850"/>
      <c r="AO11" s="850"/>
      <c r="AP11" s="850"/>
      <c r="AQ11" s="419"/>
      <c r="AR11" s="12">
        <f>ROUND(Q12*$AO$21,0)</f>
        <v>545</v>
      </c>
      <c r="AS11" s="6"/>
    </row>
    <row r="12" spans="1:45" ht="16.5" customHeight="1" x14ac:dyDescent="0.15">
      <c r="A12" s="436">
        <v>25</v>
      </c>
      <c r="B12" s="433">
        <v>9034</v>
      </c>
      <c r="C12" s="49" t="s">
        <v>426</v>
      </c>
      <c r="D12" s="711"/>
      <c r="E12" s="535"/>
      <c r="F12" s="159"/>
      <c r="G12" s="587"/>
      <c r="H12" s="759"/>
      <c r="I12" s="760"/>
      <c r="J12" s="760"/>
      <c r="K12" s="760"/>
      <c r="L12" s="760"/>
      <c r="M12" s="760"/>
      <c r="N12" s="760"/>
      <c r="O12" s="761"/>
      <c r="P12" s="421"/>
      <c r="Q12" s="688">
        <f>予防短期入所療養イ!Q13</f>
        <v>778</v>
      </c>
      <c r="R12" s="688"/>
      <c r="S12" s="245" t="s">
        <v>578</v>
      </c>
      <c r="T12" s="245"/>
      <c r="U12" s="691" t="s">
        <v>718</v>
      </c>
      <c r="V12" s="750"/>
      <c r="W12" s="750"/>
      <c r="X12" s="750"/>
      <c r="Y12" s="750"/>
      <c r="Z12" s="750"/>
      <c r="AA12" s="750"/>
      <c r="AB12" s="750"/>
      <c r="AC12" s="750"/>
      <c r="AD12" s="750"/>
      <c r="AE12" s="750"/>
      <c r="AF12" s="750"/>
      <c r="AG12" s="750"/>
      <c r="AH12" s="750"/>
      <c r="AI12" s="653" t="s">
        <v>248</v>
      </c>
      <c r="AJ12" s="888">
        <f>$AJ$6</f>
        <v>0.97</v>
      </c>
      <c r="AK12" s="888"/>
      <c r="AL12" s="574"/>
      <c r="AM12" s="850"/>
      <c r="AN12" s="850"/>
      <c r="AO12" s="850"/>
      <c r="AP12" s="850"/>
      <c r="AQ12" s="419"/>
      <c r="AR12" s="12">
        <f>ROUND(ROUND(Q12*AJ12,0)*$AO$21,0)</f>
        <v>529</v>
      </c>
      <c r="AS12" s="6"/>
    </row>
    <row r="13" spans="1:45" ht="16.5" customHeight="1" x14ac:dyDescent="0.15">
      <c r="A13" s="436">
        <v>25</v>
      </c>
      <c r="B13" s="433">
        <v>9211</v>
      </c>
      <c r="C13" s="35" t="s">
        <v>370</v>
      </c>
      <c r="D13" s="711"/>
      <c r="E13" s="510"/>
      <c r="F13" s="511"/>
      <c r="G13" s="513"/>
      <c r="H13" s="677" t="s">
        <v>1782</v>
      </c>
      <c r="I13" s="678"/>
      <c r="J13" s="678"/>
      <c r="K13" s="678"/>
      <c r="L13" s="678"/>
      <c r="M13" s="678"/>
      <c r="N13" s="678"/>
      <c r="O13" s="679"/>
      <c r="P13" s="453" t="s">
        <v>129</v>
      </c>
      <c r="Q13" s="439"/>
      <c r="R13" s="439"/>
      <c r="S13" s="37"/>
      <c r="T13" s="634"/>
      <c r="U13" s="623"/>
      <c r="V13" s="621"/>
      <c r="W13" s="621"/>
      <c r="X13" s="621"/>
      <c r="Y13" s="621"/>
      <c r="Z13" s="445"/>
      <c r="AA13" s="443"/>
      <c r="AB13" s="443"/>
      <c r="AC13" s="150"/>
      <c r="AD13" s="150"/>
      <c r="AE13" s="143"/>
      <c r="AF13" s="422"/>
      <c r="AG13" s="152"/>
      <c r="AH13" s="422"/>
      <c r="AI13" s="422"/>
      <c r="AJ13" s="422"/>
      <c r="AK13" s="422"/>
      <c r="AL13" s="574"/>
      <c r="AM13" s="850"/>
      <c r="AN13" s="850"/>
      <c r="AO13" s="850"/>
      <c r="AP13" s="850"/>
      <c r="AQ13" s="419"/>
      <c r="AR13" s="12">
        <f>ROUND(Q14*$AO$21,0)</f>
        <v>429</v>
      </c>
      <c r="AS13" s="402"/>
    </row>
    <row r="14" spans="1:45" ht="16.5" customHeight="1" x14ac:dyDescent="0.15">
      <c r="A14" s="436">
        <v>25</v>
      </c>
      <c r="B14" s="433">
        <v>9215</v>
      </c>
      <c r="C14" s="35" t="s">
        <v>371</v>
      </c>
      <c r="D14" s="711"/>
      <c r="E14" s="510"/>
      <c r="F14" s="511"/>
      <c r="G14" s="513"/>
      <c r="H14" s="680"/>
      <c r="I14" s="681"/>
      <c r="J14" s="681"/>
      <c r="K14" s="681"/>
      <c r="L14" s="681"/>
      <c r="M14" s="681"/>
      <c r="N14" s="681"/>
      <c r="O14" s="682"/>
      <c r="P14" s="39"/>
      <c r="Q14" s="829">
        <f>予防短期入所療養イ!Q15</f>
        <v>613</v>
      </c>
      <c r="R14" s="829"/>
      <c r="S14" s="426" t="s">
        <v>578</v>
      </c>
      <c r="T14" s="432"/>
      <c r="U14" s="691" t="s">
        <v>718</v>
      </c>
      <c r="V14" s="750"/>
      <c r="W14" s="750"/>
      <c r="X14" s="750"/>
      <c r="Y14" s="750"/>
      <c r="Z14" s="750"/>
      <c r="AA14" s="750"/>
      <c r="AB14" s="750"/>
      <c r="AC14" s="750"/>
      <c r="AD14" s="750"/>
      <c r="AE14" s="750"/>
      <c r="AF14" s="750"/>
      <c r="AG14" s="750"/>
      <c r="AH14" s="750"/>
      <c r="AI14" s="653" t="s">
        <v>248</v>
      </c>
      <c r="AJ14" s="888">
        <f>$AJ$6</f>
        <v>0.97</v>
      </c>
      <c r="AK14" s="888"/>
      <c r="AL14" s="574"/>
      <c r="AM14" s="850"/>
      <c r="AN14" s="850"/>
      <c r="AO14" s="850"/>
      <c r="AP14" s="850"/>
      <c r="AQ14" s="419"/>
      <c r="AR14" s="12">
        <f>ROUND(ROUND(Q14*AJ14,0)*$AO$21,0)</f>
        <v>417</v>
      </c>
      <c r="AS14" s="6"/>
    </row>
    <row r="15" spans="1:45" ht="16.5" customHeight="1" x14ac:dyDescent="0.15">
      <c r="A15" s="436">
        <v>25</v>
      </c>
      <c r="B15" s="433">
        <v>9221</v>
      </c>
      <c r="C15" s="49" t="s">
        <v>372</v>
      </c>
      <c r="D15" s="711"/>
      <c r="E15" s="510"/>
      <c r="F15" s="511"/>
      <c r="G15" s="513"/>
      <c r="H15" s="680"/>
      <c r="I15" s="681"/>
      <c r="J15" s="681"/>
      <c r="K15" s="681"/>
      <c r="L15" s="681"/>
      <c r="M15" s="681"/>
      <c r="N15" s="681"/>
      <c r="O15" s="682"/>
      <c r="P15" s="246" t="s">
        <v>130</v>
      </c>
      <c r="Q15" s="174"/>
      <c r="R15" s="174"/>
      <c r="S15" s="14"/>
      <c r="T15" s="14"/>
      <c r="U15" s="623"/>
      <c r="V15" s="621"/>
      <c r="W15" s="621"/>
      <c r="X15" s="621"/>
      <c r="Y15" s="621"/>
      <c r="Z15" s="445"/>
      <c r="AA15" s="443"/>
      <c r="AB15" s="443"/>
      <c r="AC15" s="150"/>
      <c r="AD15" s="150"/>
      <c r="AE15" s="143"/>
      <c r="AF15" s="422"/>
      <c r="AG15" s="152"/>
      <c r="AH15" s="422"/>
      <c r="AI15" s="41"/>
      <c r="AJ15" s="41"/>
      <c r="AK15" s="422"/>
      <c r="AL15" s="574"/>
      <c r="AM15" s="850"/>
      <c r="AN15" s="850"/>
      <c r="AO15" s="850"/>
      <c r="AP15" s="850"/>
      <c r="AQ15" s="419"/>
      <c r="AR15" s="12">
        <f>ROUND(Q16*$AO$21,0)</f>
        <v>542</v>
      </c>
      <c r="AS15" s="6"/>
    </row>
    <row r="16" spans="1:45" ht="16.5" customHeight="1" x14ac:dyDescent="0.15">
      <c r="A16" s="436">
        <v>25</v>
      </c>
      <c r="B16" s="433">
        <v>9225</v>
      </c>
      <c r="C16" s="49" t="s">
        <v>373</v>
      </c>
      <c r="D16" s="711"/>
      <c r="E16" s="510"/>
      <c r="F16" s="511"/>
      <c r="G16" s="513"/>
      <c r="H16" s="759"/>
      <c r="I16" s="760"/>
      <c r="J16" s="760"/>
      <c r="K16" s="760"/>
      <c r="L16" s="760"/>
      <c r="M16" s="760"/>
      <c r="N16" s="760"/>
      <c r="O16" s="761"/>
      <c r="P16" s="421"/>
      <c r="Q16" s="688">
        <f>予防短期入所療養イ!Q17</f>
        <v>774</v>
      </c>
      <c r="R16" s="688"/>
      <c r="S16" s="245" t="s">
        <v>578</v>
      </c>
      <c r="T16" s="245"/>
      <c r="U16" s="691" t="s">
        <v>718</v>
      </c>
      <c r="V16" s="750"/>
      <c r="W16" s="750"/>
      <c r="X16" s="750"/>
      <c r="Y16" s="750"/>
      <c r="Z16" s="750"/>
      <c r="AA16" s="750"/>
      <c r="AB16" s="750"/>
      <c r="AC16" s="750"/>
      <c r="AD16" s="750"/>
      <c r="AE16" s="750"/>
      <c r="AF16" s="750"/>
      <c r="AG16" s="750"/>
      <c r="AH16" s="750"/>
      <c r="AI16" s="653" t="s">
        <v>248</v>
      </c>
      <c r="AJ16" s="888">
        <f>$AJ$6</f>
        <v>0.97</v>
      </c>
      <c r="AK16" s="888"/>
      <c r="AL16" s="574"/>
      <c r="AM16" s="850"/>
      <c r="AN16" s="850"/>
      <c r="AO16" s="850"/>
      <c r="AP16" s="850"/>
      <c r="AQ16" s="419"/>
      <c r="AR16" s="12">
        <f>ROUND(ROUND(Q16*AJ16,0)*$AO$21,0)</f>
        <v>526</v>
      </c>
      <c r="AS16" s="6"/>
    </row>
    <row r="17" spans="1:45" ht="16.5" customHeight="1" x14ac:dyDescent="0.15">
      <c r="A17" s="436">
        <v>25</v>
      </c>
      <c r="B17" s="433">
        <v>9041</v>
      </c>
      <c r="C17" s="35" t="s">
        <v>374</v>
      </c>
      <c r="D17" s="711"/>
      <c r="E17" s="510"/>
      <c r="F17" s="511"/>
      <c r="G17" s="513"/>
      <c r="H17" s="677" t="s">
        <v>338</v>
      </c>
      <c r="I17" s="678"/>
      <c r="J17" s="678"/>
      <c r="K17" s="678"/>
      <c r="L17" s="678"/>
      <c r="M17" s="678"/>
      <c r="N17" s="678"/>
      <c r="O17" s="679"/>
      <c r="P17" s="453" t="s">
        <v>129</v>
      </c>
      <c r="Q17" s="439"/>
      <c r="R17" s="439"/>
      <c r="S17" s="37"/>
      <c r="T17" s="634"/>
      <c r="U17" s="623"/>
      <c r="V17" s="621"/>
      <c r="W17" s="621"/>
      <c r="X17" s="621"/>
      <c r="Y17" s="621"/>
      <c r="Z17" s="445"/>
      <c r="AA17" s="443"/>
      <c r="AB17" s="443"/>
      <c r="AC17" s="150"/>
      <c r="AD17" s="150"/>
      <c r="AE17" s="143"/>
      <c r="AF17" s="422"/>
      <c r="AG17" s="152"/>
      <c r="AH17" s="422"/>
      <c r="AI17" s="422"/>
      <c r="AJ17" s="422"/>
      <c r="AK17" s="422"/>
      <c r="AL17" s="574"/>
      <c r="AM17" s="850"/>
      <c r="AN17" s="850"/>
      <c r="AO17" s="850"/>
      <c r="AP17" s="850"/>
      <c r="AQ17" s="419"/>
      <c r="AR17" s="12">
        <f>ROUND(Q18*$AO$21,0)</f>
        <v>470</v>
      </c>
      <c r="AS17" s="402"/>
    </row>
    <row r="18" spans="1:45" ht="16.5" customHeight="1" x14ac:dyDescent="0.15">
      <c r="A18" s="436">
        <v>25</v>
      </c>
      <c r="B18" s="433">
        <v>9042</v>
      </c>
      <c r="C18" s="35" t="s">
        <v>375</v>
      </c>
      <c r="D18" s="711"/>
      <c r="E18" s="535"/>
      <c r="F18" s="159"/>
      <c r="G18" s="587"/>
      <c r="H18" s="680"/>
      <c r="I18" s="681"/>
      <c r="J18" s="681"/>
      <c r="K18" s="681"/>
      <c r="L18" s="681"/>
      <c r="M18" s="681"/>
      <c r="N18" s="681"/>
      <c r="O18" s="682"/>
      <c r="P18" s="39"/>
      <c r="Q18" s="829">
        <f>予防短期入所療養イ!Q19</f>
        <v>672</v>
      </c>
      <c r="R18" s="829"/>
      <c r="S18" s="426" t="s">
        <v>578</v>
      </c>
      <c r="T18" s="432"/>
      <c r="U18" s="691" t="s">
        <v>718</v>
      </c>
      <c r="V18" s="750"/>
      <c r="W18" s="750"/>
      <c r="X18" s="750"/>
      <c r="Y18" s="750"/>
      <c r="Z18" s="750"/>
      <c r="AA18" s="750"/>
      <c r="AB18" s="750"/>
      <c r="AC18" s="750"/>
      <c r="AD18" s="750"/>
      <c r="AE18" s="750"/>
      <c r="AF18" s="750"/>
      <c r="AG18" s="750"/>
      <c r="AH18" s="750"/>
      <c r="AI18" s="653" t="s">
        <v>248</v>
      </c>
      <c r="AJ18" s="888">
        <f>$AJ$6</f>
        <v>0.97</v>
      </c>
      <c r="AK18" s="888"/>
      <c r="AL18" s="574"/>
      <c r="AM18" s="850"/>
      <c r="AN18" s="850"/>
      <c r="AO18" s="850"/>
      <c r="AP18" s="850"/>
      <c r="AQ18" s="419"/>
      <c r="AR18" s="12">
        <f>ROUND(ROUND(Q18*AJ18,0)*$AO$21,0)</f>
        <v>456</v>
      </c>
      <c r="AS18" s="6"/>
    </row>
    <row r="19" spans="1:45" ht="16.5" customHeight="1" x14ac:dyDescent="0.15">
      <c r="A19" s="436">
        <v>25</v>
      </c>
      <c r="B19" s="433">
        <v>9043</v>
      </c>
      <c r="C19" s="49" t="s">
        <v>376</v>
      </c>
      <c r="D19" s="711"/>
      <c r="E19" s="535"/>
      <c r="F19" s="159"/>
      <c r="G19" s="587"/>
      <c r="H19" s="680"/>
      <c r="I19" s="681"/>
      <c r="J19" s="681"/>
      <c r="K19" s="681"/>
      <c r="L19" s="681"/>
      <c r="M19" s="681"/>
      <c r="N19" s="681"/>
      <c r="O19" s="682"/>
      <c r="P19" s="246" t="s">
        <v>130</v>
      </c>
      <c r="Q19" s="174"/>
      <c r="R19" s="174"/>
      <c r="S19" s="14"/>
      <c r="T19" s="14"/>
      <c r="U19" s="623"/>
      <c r="V19" s="621"/>
      <c r="W19" s="621"/>
      <c r="X19" s="621"/>
      <c r="Y19" s="621"/>
      <c r="Z19" s="445"/>
      <c r="AA19" s="443"/>
      <c r="AB19" s="443"/>
      <c r="AC19" s="150"/>
      <c r="AD19" s="150"/>
      <c r="AE19" s="143"/>
      <c r="AF19" s="422"/>
      <c r="AG19" s="152"/>
      <c r="AH19" s="422"/>
      <c r="AI19" s="41"/>
      <c r="AJ19" s="41"/>
      <c r="AK19" s="422"/>
      <c r="AL19" s="574"/>
      <c r="AM19" s="850"/>
      <c r="AN19" s="850"/>
      <c r="AO19" s="850"/>
      <c r="AP19" s="850"/>
      <c r="AQ19" s="419"/>
      <c r="AR19" s="12">
        <f>ROUND(Q20*$AO$21,0)</f>
        <v>584</v>
      </c>
      <c r="AS19" s="6"/>
    </row>
    <row r="20" spans="1:45" ht="16.5" customHeight="1" x14ac:dyDescent="0.15">
      <c r="A20" s="436">
        <v>25</v>
      </c>
      <c r="B20" s="433">
        <v>9044</v>
      </c>
      <c r="C20" s="49" t="s">
        <v>377</v>
      </c>
      <c r="D20" s="711"/>
      <c r="E20" s="586"/>
      <c r="F20" s="160"/>
      <c r="G20" s="588"/>
      <c r="H20" s="759"/>
      <c r="I20" s="760"/>
      <c r="J20" s="760"/>
      <c r="K20" s="760"/>
      <c r="L20" s="760"/>
      <c r="M20" s="760"/>
      <c r="N20" s="760"/>
      <c r="O20" s="761"/>
      <c r="P20" s="421"/>
      <c r="Q20" s="688">
        <f>予防短期入所療養イ!Q21</f>
        <v>834</v>
      </c>
      <c r="R20" s="688"/>
      <c r="S20" s="245" t="s">
        <v>578</v>
      </c>
      <c r="T20" s="245"/>
      <c r="U20" s="691" t="s">
        <v>718</v>
      </c>
      <c r="V20" s="750"/>
      <c r="W20" s="750"/>
      <c r="X20" s="750"/>
      <c r="Y20" s="750"/>
      <c r="Z20" s="750"/>
      <c r="AA20" s="750"/>
      <c r="AB20" s="750"/>
      <c r="AC20" s="750"/>
      <c r="AD20" s="750"/>
      <c r="AE20" s="750"/>
      <c r="AF20" s="750"/>
      <c r="AG20" s="750"/>
      <c r="AH20" s="750"/>
      <c r="AI20" s="653" t="s">
        <v>248</v>
      </c>
      <c r="AJ20" s="888">
        <f>$AJ$6</f>
        <v>0.97</v>
      </c>
      <c r="AK20" s="888"/>
      <c r="AL20" s="574"/>
      <c r="AM20" s="593"/>
      <c r="AN20" s="593"/>
      <c r="AO20" s="593"/>
      <c r="AP20" s="593"/>
      <c r="AQ20" s="419"/>
      <c r="AR20" s="12">
        <f>ROUND(ROUND(Q20*AJ20,0)*$AO$21,0)</f>
        <v>566</v>
      </c>
      <c r="AS20" s="6"/>
    </row>
    <row r="21" spans="1:45" ht="16.5" customHeight="1" x14ac:dyDescent="0.15">
      <c r="A21" s="436">
        <v>25</v>
      </c>
      <c r="B21" s="433">
        <v>9651</v>
      </c>
      <c r="C21" s="35" t="s">
        <v>767</v>
      </c>
      <c r="D21" s="538"/>
      <c r="E21" s="677" t="s">
        <v>711</v>
      </c>
      <c r="F21" s="678"/>
      <c r="G21" s="679"/>
      <c r="H21" s="677" t="s">
        <v>140</v>
      </c>
      <c r="I21" s="678"/>
      <c r="J21" s="678"/>
      <c r="K21" s="678"/>
      <c r="L21" s="678"/>
      <c r="M21" s="678"/>
      <c r="N21" s="678"/>
      <c r="O21" s="679"/>
      <c r="P21" s="453" t="s">
        <v>129</v>
      </c>
      <c r="Q21" s="439"/>
      <c r="R21" s="439"/>
      <c r="S21" s="37"/>
      <c r="T21" s="634"/>
      <c r="U21" s="623"/>
      <c r="V21" s="621"/>
      <c r="W21" s="621"/>
      <c r="X21" s="621"/>
      <c r="Y21" s="445"/>
      <c r="Z21" s="443"/>
      <c r="AA21" s="443"/>
      <c r="AB21" s="422"/>
      <c r="AC21" s="653"/>
      <c r="AD21" s="653"/>
      <c r="AE21" s="41"/>
      <c r="AF21" s="422"/>
      <c r="AG21" s="152"/>
      <c r="AH21" s="422"/>
      <c r="AI21" s="422"/>
      <c r="AJ21" s="422"/>
      <c r="AK21" s="422"/>
      <c r="AL21" s="574"/>
      <c r="AM21" s="593"/>
      <c r="AN21" s="521" t="s">
        <v>27</v>
      </c>
      <c r="AO21" s="718">
        <v>0.7</v>
      </c>
      <c r="AP21" s="718"/>
      <c r="AQ21" s="419"/>
      <c r="AR21" s="12">
        <f>ROUND(Q22*$AO$21,0)</f>
        <v>408</v>
      </c>
      <c r="AS21" s="402"/>
    </row>
    <row r="22" spans="1:45" ht="16.5" customHeight="1" x14ac:dyDescent="0.15">
      <c r="A22" s="436">
        <v>25</v>
      </c>
      <c r="B22" s="433">
        <v>9653</v>
      </c>
      <c r="C22" s="35" t="s">
        <v>768</v>
      </c>
      <c r="D22" s="538"/>
      <c r="E22" s="680"/>
      <c r="F22" s="681"/>
      <c r="G22" s="682"/>
      <c r="H22" s="680"/>
      <c r="I22" s="681"/>
      <c r="J22" s="681"/>
      <c r="K22" s="681"/>
      <c r="L22" s="681"/>
      <c r="M22" s="681"/>
      <c r="N22" s="681"/>
      <c r="O22" s="682"/>
      <c r="P22" s="39"/>
      <c r="Q22" s="829">
        <f>予防短期入所療養イ!Q23</f>
        <v>583</v>
      </c>
      <c r="R22" s="829"/>
      <c r="S22" s="426" t="s">
        <v>578</v>
      </c>
      <c r="T22" s="432"/>
      <c r="U22" s="691" t="s">
        <v>718</v>
      </c>
      <c r="V22" s="750"/>
      <c r="W22" s="750"/>
      <c r="X22" s="750"/>
      <c r="Y22" s="750"/>
      <c r="Z22" s="750"/>
      <c r="AA22" s="750"/>
      <c r="AB22" s="750"/>
      <c r="AC22" s="750"/>
      <c r="AD22" s="750"/>
      <c r="AE22" s="750"/>
      <c r="AF22" s="750"/>
      <c r="AG22" s="750"/>
      <c r="AH22" s="750"/>
      <c r="AI22" s="653" t="s">
        <v>248</v>
      </c>
      <c r="AJ22" s="888">
        <f>$AJ$6</f>
        <v>0.97</v>
      </c>
      <c r="AK22" s="888"/>
      <c r="AL22" s="574"/>
      <c r="AM22" s="593"/>
      <c r="AN22" s="593"/>
      <c r="AO22" s="593"/>
      <c r="AP22" s="593"/>
      <c r="AQ22" s="419"/>
      <c r="AR22" s="12">
        <f>ROUND(ROUND(Q22*AJ22,0)*$AO$21,0)</f>
        <v>396</v>
      </c>
      <c r="AS22" s="6"/>
    </row>
    <row r="23" spans="1:45" ht="16.5" customHeight="1" x14ac:dyDescent="0.15">
      <c r="A23" s="436">
        <v>25</v>
      </c>
      <c r="B23" s="433">
        <v>9655</v>
      </c>
      <c r="C23" s="49" t="s">
        <v>769</v>
      </c>
      <c r="D23" s="538"/>
      <c r="E23" s="680"/>
      <c r="F23" s="681"/>
      <c r="G23" s="682"/>
      <c r="H23" s="680"/>
      <c r="I23" s="681"/>
      <c r="J23" s="681"/>
      <c r="K23" s="681"/>
      <c r="L23" s="681"/>
      <c r="M23" s="681"/>
      <c r="N23" s="681"/>
      <c r="O23" s="682"/>
      <c r="P23" s="246" t="s">
        <v>130</v>
      </c>
      <c r="Q23" s="174"/>
      <c r="R23" s="174"/>
      <c r="S23" s="14"/>
      <c r="T23" s="14"/>
      <c r="U23" s="623"/>
      <c r="V23" s="621"/>
      <c r="W23" s="621"/>
      <c r="X23" s="621"/>
      <c r="Y23" s="621"/>
      <c r="Z23" s="445"/>
      <c r="AA23" s="443"/>
      <c r="AB23" s="443"/>
      <c r="AC23" s="149"/>
      <c r="AD23" s="149"/>
      <c r="AE23" s="41"/>
      <c r="AF23" s="422"/>
      <c r="AG23" s="152"/>
      <c r="AH23" s="422"/>
      <c r="AI23" s="41"/>
      <c r="AJ23" s="41"/>
      <c r="AK23" s="422"/>
      <c r="AL23" s="574"/>
      <c r="AM23" s="593"/>
      <c r="AN23" s="593"/>
      <c r="AO23" s="593"/>
      <c r="AP23" s="593"/>
      <c r="AQ23" s="419"/>
      <c r="AR23" s="12">
        <f>ROUND(Q24*$AO$21,0)</f>
        <v>511</v>
      </c>
      <c r="AS23" s="6"/>
    </row>
    <row r="24" spans="1:45" ht="16.5" customHeight="1" x14ac:dyDescent="0.15">
      <c r="A24" s="436">
        <v>25</v>
      </c>
      <c r="B24" s="433">
        <v>9657</v>
      </c>
      <c r="C24" s="49" t="s">
        <v>770</v>
      </c>
      <c r="D24" s="538"/>
      <c r="E24" s="680"/>
      <c r="F24" s="681"/>
      <c r="G24" s="682"/>
      <c r="H24" s="759"/>
      <c r="I24" s="760"/>
      <c r="J24" s="760"/>
      <c r="K24" s="760"/>
      <c r="L24" s="760"/>
      <c r="M24" s="760"/>
      <c r="N24" s="760"/>
      <c r="O24" s="761"/>
      <c r="P24" s="421"/>
      <c r="Q24" s="688">
        <f>予防短期入所療養イ!Q25</f>
        <v>730</v>
      </c>
      <c r="R24" s="688"/>
      <c r="S24" s="245" t="s">
        <v>578</v>
      </c>
      <c r="T24" s="245"/>
      <c r="U24" s="691" t="s">
        <v>718</v>
      </c>
      <c r="V24" s="750"/>
      <c r="W24" s="750"/>
      <c r="X24" s="750"/>
      <c r="Y24" s="750"/>
      <c r="Z24" s="750"/>
      <c r="AA24" s="750"/>
      <c r="AB24" s="750"/>
      <c r="AC24" s="750"/>
      <c r="AD24" s="750"/>
      <c r="AE24" s="750"/>
      <c r="AF24" s="750"/>
      <c r="AG24" s="750"/>
      <c r="AH24" s="750"/>
      <c r="AI24" s="653" t="s">
        <v>248</v>
      </c>
      <c r="AJ24" s="888">
        <f>$AJ$6</f>
        <v>0.97</v>
      </c>
      <c r="AK24" s="888"/>
      <c r="AL24" s="574"/>
      <c r="AM24" s="593"/>
      <c r="AN24" s="593"/>
      <c r="AO24" s="593"/>
      <c r="AP24" s="593"/>
      <c r="AQ24" s="419"/>
      <c r="AR24" s="12">
        <f>ROUND(ROUND(Q24*AJ24,0)*$AO$21,0)</f>
        <v>496</v>
      </c>
      <c r="AS24" s="6"/>
    </row>
    <row r="25" spans="1:45" ht="16.5" customHeight="1" x14ac:dyDescent="0.15">
      <c r="A25" s="436">
        <v>25</v>
      </c>
      <c r="B25" s="433">
        <v>9659</v>
      </c>
      <c r="C25" s="35" t="s">
        <v>771</v>
      </c>
      <c r="D25" s="538"/>
      <c r="E25" s="680" t="s">
        <v>710</v>
      </c>
      <c r="F25" s="784"/>
      <c r="G25" s="785"/>
      <c r="H25" s="677" t="s">
        <v>1783</v>
      </c>
      <c r="I25" s="678"/>
      <c r="J25" s="678"/>
      <c r="K25" s="678"/>
      <c r="L25" s="678"/>
      <c r="M25" s="678"/>
      <c r="N25" s="678"/>
      <c r="O25" s="679"/>
      <c r="P25" s="453" t="s">
        <v>129</v>
      </c>
      <c r="Q25" s="439"/>
      <c r="R25" s="439"/>
      <c r="S25" s="37"/>
      <c r="T25" s="634"/>
      <c r="U25" s="623"/>
      <c r="V25" s="621"/>
      <c r="W25" s="621"/>
      <c r="X25" s="621"/>
      <c r="Y25" s="621"/>
      <c r="Z25" s="445"/>
      <c r="AA25" s="443"/>
      <c r="AB25" s="443"/>
      <c r="AC25" s="150"/>
      <c r="AD25" s="150"/>
      <c r="AE25" s="143"/>
      <c r="AF25" s="422"/>
      <c r="AG25" s="153"/>
      <c r="AH25" s="422"/>
      <c r="AI25" s="422"/>
      <c r="AJ25" s="422"/>
      <c r="AK25" s="422"/>
      <c r="AL25" s="574"/>
      <c r="AM25" s="593"/>
      <c r="AN25" s="593"/>
      <c r="AO25" s="593"/>
      <c r="AP25" s="593"/>
      <c r="AQ25" s="419"/>
      <c r="AR25" s="12">
        <f>ROUND(Q26*$AO$21,0)</f>
        <v>435</v>
      </c>
      <c r="AS25" s="402"/>
    </row>
    <row r="26" spans="1:45" ht="16.5" customHeight="1" x14ac:dyDescent="0.15">
      <c r="A26" s="436">
        <v>25</v>
      </c>
      <c r="B26" s="433">
        <v>9661</v>
      </c>
      <c r="C26" s="35" t="s">
        <v>772</v>
      </c>
      <c r="D26" s="538"/>
      <c r="E26" s="796"/>
      <c r="F26" s="784"/>
      <c r="G26" s="785"/>
      <c r="H26" s="680"/>
      <c r="I26" s="681"/>
      <c r="J26" s="681"/>
      <c r="K26" s="681"/>
      <c r="L26" s="681"/>
      <c r="M26" s="681"/>
      <c r="N26" s="681"/>
      <c r="O26" s="682"/>
      <c r="P26" s="39"/>
      <c r="Q26" s="829">
        <f>予防短期入所療養イ!Q27</f>
        <v>622</v>
      </c>
      <c r="R26" s="829"/>
      <c r="S26" s="426" t="s">
        <v>578</v>
      </c>
      <c r="T26" s="432"/>
      <c r="U26" s="691" t="s">
        <v>718</v>
      </c>
      <c r="V26" s="750"/>
      <c r="W26" s="750"/>
      <c r="X26" s="750"/>
      <c r="Y26" s="750"/>
      <c r="Z26" s="750"/>
      <c r="AA26" s="750"/>
      <c r="AB26" s="750"/>
      <c r="AC26" s="750"/>
      <c r="AD26" s="750"/>
      <c r="AE26" s="750"/>
      <c r="AF26" s="750"/>
      <c r="AG26" s="750"/>
      <c r="AH26" s="750"/>
      <c r="AI26" s="653" t="s">
        <v>248</v>
      </c>
      <c r="AJ26" s="888">
        <f>$AJ$6</f>
        <v>0.97</v>
      </c>
      <c r="AK26" s="888"/>
      <c r="AL26" s="574"/>
      <c r="AM26" s="593"/>
      <c r="AN26" s="593"/>
      <c r="AO26" s="593"/>
      <c r="AP26" s="593"/>
      <c r="AQ26" s="419"/>
      <c r="AR26" s="12">
        <f>ROUND(ROUND(Q26*AJ26,0)*$AO$21,0)</f>
        <v>422</v>
      </c>
      <c r="AS26" s="6"/>
    </row>
    <row r="27" spans="1:45" ht="16.5" customHeight="1" x14ac:dyDescent="0.15">
      <c r="A27" s="436">
        <v>25</v>
      </c>
      <c r="B27" s="433">
        <v>9663</v>
      </c>
      <c r="C27" s="49" t="s">
        <v>773</v>
      </c>
      <c r="D27" s="538"/>
      <c r="E27" s="796"/>
      <c r="F27" s="784"/>
      <c r="G27" s="785"/>
      <c r="H27" s="680"/>
      <c r="I27" s="681"/>
      <c r="J27" s="681"/>
      <c r="K27" s="681"/>
      <c r="L27" s="681"/>
      <c r="M27" s="681"/>
      <c r="N27" s="681"/>
      <c r="O27" s="682"/>
      <c r="P27" s="246" t="s">
        <v>130</v>
      </c>
      <c r="Q27" s="174"/>
      <c r="R27" s="174"/>
      <c r="S27" s="14"/>
      <c r="T27" s="14"/>
      <c r="U27" s="623"/>
      <c r="V27" s="621"/>
      <c r="W27" s="621"/>
      <c r="X27" s="621"/>
      <c r="Y27" s="621"/>
      <c r="Z27" s="445"/>
      <c r="AA27" s="443"/>
      <c r="AB27" s="443"/>
      <c r="AC27" s="150"/>
      <c r="AD27" s="150"/>
      <c r="AE27" s="143"/>
      <c r="AF27" s="422"/>
      <c r="AG27" s="153"/>
      <c r="AH27" s="422"/>
      <c r="AI27" s="41"/>
      <c r="AJ27" s="41"/>
      <c r="AK27" s="422"/>
      <c r="AL27" s="574"/>
      <c r="AM27" s="593"/>
      <c r="AN27" s="593"/>
      <c r="AO27" s="593"/>
      <c r="AP27" s="593"/>
      <c r="AQ27" s="419"/>
      <c r="AR27" s="12">
        <f>ROUND(Q28*$AO$21,0)</f>
        <v>550</v>
      </c>
      <c r="AS27" s="6"/>
    </row>
    <row r="28" spans="1:45" ht="16.5" customHeight="1" x14ac:dyDescent="0.15">
      <c r="A28" s="436">
        <v>25</v>
      </c>
      <c r="B28" s="433">
        <v>9665</v>
      </c>
      <c r="C28" s="49" t="s">
        <v>774</v>
      </c>
      <c r="D28" s="538"/>
      <c r="E28" s="510"/>
      <c r="F28" s="511"/>
      <c r="G28" s="513"/>
      <c r="H28" s="759"/>
      <c r="I28" s="760"/>
      <c r="J28" s="760"/>
      <c r="K28" s="760"/>
      <c r="L28" s="760"/>
      <c r="M28" s="760"/>
      <c r="N28" s="760"/>
      <c r="O28" s="761"/>
      <c r="P28" s="421"/>
      <c r="Q28" s="688">
        <f>予防短期入所療養イ!Q29</f>
        <v>785</v>
      </c>
      <c r="R28" s="688"/>
      <c r="S28" s="245" t="s">
        <v>578</v>
      </c>
      <c r="T28" s="245"/>
      <c r="U28" s="691" t="s">
        <v>718</v>
      </c>
      <c r="V28" s="750"/>
      <c r="W28" s="750"/>
      <c r="X28" s="750"/>
      <c r="Y28" s="750"/>
      <c r="Z28" s="750"/>
      <c r="AA28" s="750"/>
      <c r="AB28" s="750"/>
      <c r="AC28" s="750"/>
      <c r="AD28" s="750"/>
      <c r="AE28" s="750"/>
      <c r="AF28" s="750"/>
      <c r="AG28" s="750"/>
      <c r="AH28" s="750"/>
      <c r="AI28" s="653" t="s">
        <v>248</v>
      </c>
      <c r="AJ28" s="888">
        <f>$AJ$6</f>
        <v>0.97</v>
      </c>
      <c r="AK28" s="888"/>
      <c r="AL28" s="442"/>
      <c r="AM28" s="593"/>
      <c r="AN28" s="593"/>
      <c r="AO28" s="593"/>
      <c r="AP28" s="593"/>
      <c r="AQ28" s="419"/>
      <c r="AR28" s="12">
        <f>ROUND(ROUND(Q28*AJ28,0)*$AO$21,0)</f>
        <v>533</v>
      </c>
      <c r="AS28" s="6"/>
    </row>
    <row r="29" spans="1:45" ht="16.5" customHeight="1" x14ac:dyDescent="0.15">
      <c r="A29" s="436">
        <v>25</v>
      </c>
      <c r="B29" s="433">
        <v>9667</v>
      </c>
      <c r="C29" s="35" t="s">
        <v>775</v>
      </c>
      <c r="D29" s="538"/>
      <c r="E29" s="677" t="s">
        <v>712</v>
      </c>
      <c r="F29" s="782"/>
      <c r="G29" s="783"/>
      <c r="H29" s="677" t="s">
        <v>141</v>
      </c>
      <c r="I29" s="678"/>
      <c r="J29" s="678"/>
      <c r="K29" s="678"/>
      <c r="L29" s="678"/>
      <c r="M29" s="678"/>
      <c r="N29" s="678"/>
      <c r="O29" s="679"/>
      <c r="P29" s="453" t="s">
        <v>129</v>
      </c>
      <c r="Q29" s="439"/>
      <c r="R29" s="439"/>
      <c r="S29" s="37"/>
      <c r="T29" s="634"/>
      <c r="U29" s="623"/>
      <c r="V29" s="621"/>
      <c r="W29" s="621"/>
      <c r="X29" s="621"/>
      <c r="Y29" s="445"/>
      <c r="Z29" s="443"/>
      <c r="AA29" s="443"/>
      <c r="AB29" s="422"/>
      <c r="AC29" s="653"/>
      <c r="AD29" s="653"/>
      <c r="AE29" s="41"/>
      <c r="AF29" s="422"/>
      <c r="AG29" s="153"/>
      <c r="AH29" s="422"/>
      <c r="AI29" s="422"/>
      <c r="AJ29" s="422"/>
      <c r="AK29" s="422"/>
      <c r="AL29" s="442"/>
      <c r="AM29" s="609"/>
      <c r="AN29" s="521"/>
      <c r="AO29" s="539"/>
      <c r="AP29" s="539"/>
      <c r="AQ29" s="419"/>
      <c r="AR29" s="12">
        <f>ROUND(Q30*$AO$21,0)</f>
        <v>408</v>
      </c>
      <c r="AS29" s="402"/>
    </row>
    <row r="30" spans="1:45" ht="16.5" customHeight="1" x14ac:dyDescent="0.15">
      <c r="A30" s="436">
        <v>25</v>
      </c>
      <c r="B30" s="433">
        <v>9669</v>
      </c>
      <c r="C30" s="35" t="s">
        <v>776</v>
      </c>
      <c r="D30" s="538"/>
      <c r="E30" s="796"/>
      <c r="F30" s="784"/>
      <c r="G30" s="785"/>
      <c r="H30" s="680"/>
      <c r="I30" s="681"/>
      <c r="J30" s="681"/>
      <c r="K30" s="681"/>
      <c r="L30" s="681"/>
      <c r="M30" s="681"/>
      <c r="N30" s="681"/>
      <c r="O30" s="682"/>
      <c r="P30" s="39"/>
      <c r="Q30" s="829">
        <f>予防短期入所療養イ!Q31</f>
        <v>583</v>
      </c>
      <c r="R30" s="829"/>
      <c r="S30" s="426" t="s">
        <v>578</v>
      </c>
      <c r="T30" s="432"/>
      <c r="U30" s="691" t="s">
        <v>718</v>
      </c>
      <c r="V30" s="750"/>
      <c r="W30" s="750"/>
      <c r="X30" s="750"/>
      <c r="Y30" s="750"/>
      <c r="Z30" s="750"/>
      <c r="AA30" s="750"/>
      <c r="AB30" s="750"/>
      <c r="AC30" s="750"/>
      <c r="AD30" s="750"/>
      <c r="AE30" s="750"/>
      <c r="AF30" s="750"/>
      <c r="AG30" s="750"/>
      <c r="AH30" s="750"/>
      <c r="AI30" s="653" t="s">
        <v>248</v>
      </c>
      <c r="AJ30" s="888">
        <f>$AJ$6</f>
        <v>0.97</v>
      </c>
      <c r="AK30" s="888"/>
      <c r="AL30" s="421"/>
      <c r="AM30" s="609"/>
      <c r="AN30" s="609"/>
      <c r="AO30" s="609"/>
      <c r="AP30" s="609"/>
      <c r="AQ30" s="419"/>
      <c r="AR30" s="12">
        <f>ROUND(ROUND(Q30*AJ30,0)*$AO$21,0)</f>
        <v>396</v>
      </c>
      <c r="AS30" s="6"/>
    </row>
    <row r="31" spans="1:45" ht="16.5" customHeight="1" x14ac:dyDescent="0.15">
      <c r="A31" s="436">
        <v>25</v>
      </c>
      <c r="B31" s="433">
        <v>9671</v>
      </c>
      <c r="C31" s="49" t="s">
        <v>777</v>
      </c>
      <c r="D31" s="538"/>
      <c r="E31" s="796"/>
      <c r="F31" s="784"/>
      <c r="G31" s="785"/>
      <c r="H31" s="680"/>
      <c r="I31" s="681"/>
      <c r="J31" s="681"/>
      <c r="K31" s="681"/>
      <c r="L31" s="681"/>
      <c r="M31" s="681"/>
      <c r="N31" s="681"/>
      <c r="O31" s="682"/>
      <c r="P31" s="246" t="s">
        <v>130</v>
      </c>
      <c r="Q31" s="174"/>
      <c r="R31" s="174"/>
      <c r="S31" s="14"/>
      <c r="T31" s="14"/>
      <c r="U31" s="623"/>
      <c r="V31" s="621"/>
      <c r="W31" s="621"/>
      <c r="X31" s="621"/>
      <c r="Y31" s="621"/>
      <c r="Z31" s="445"/>
      <c r="AA31" s="443"/>
      <c r="AB31" s="443"/>
      <c r="AC31" s="149"/>
      <c r="AD31" s="149"/>
      <c r="AE31" s="41"/>
      <c r="AF31" s="422"/>
      <c r="AG31" s="153"/>
      <c r="AH31" s="422"/>
      <c r="AI31" s="41"/>
      <c r="AJ31" s="41"/>
      <c r="AK31" s="422"/>
      <c r="AL31" s="421"/>
      <c r="AM31" s="609"/>
      <c r="AN31" s="609"/>
      <c r="AO31" s="609"/>
      <c r="AP31" s="609"/>
      <c r="AQ31" s="419"/>
      <c r="AR31" s="12">
        <f>ROUND(Q32*$AO$21,0)</f>
        <v>511</v>
      </c>
      <c r="AS31" s="6"/>
    </row>
    <row r="32" spans="1:45" ht="16.5" customHeight="1" x14ac:dyDescent="0.15">
      <c r="A32" s="436">
        <v>25</v>
      </c>
      <c r="B32" s="433">
        <v>9673</v>
      </c>
      <c r="C32" s="49" t="s">
        <v>778</v>
      </c>
      <c r="D32" s="538"/>
      <c r="E32" s="796"/>
      <c r="F32" s="784"/>
      <c r="G32" s="785"/>
      <c r="H32" s="759"/>
      <c r="I32" s="760"/>
      <c r="J32" s="760"/>
      <c r="K32" s="760"/>
      <c r="L32" s="760"/>
      <c r="M32" s="760"/>
      <c r="N32" s="760"/>
      <c r="O32" s="761"/>
      <c r="P32" s="421"/>
      <c r="Q32" s="688">
        <f>予防短期入所療養イ!Q33</f>
        <v>730</v>
      </c>
      <c r="R32" s="688"/>
      <c r="S32" s="245" t="s">
        <v>578</v>
      </c>
      <c r="T32" s="245"/>
      <c r="U32" s="691" t="s">
        <v>718</v>
      </c>
      <c r="V32" s="750"/>
      <c r="W32" s="750"/>
      <c r="X32" s="750"/>
      <c r="Y32" s="750"/>
      <c r="Z32" s="750"/>
      <c r="AA32" s="750"/>
      <c r="AB32" s="750"/>
      <c r="AC32" s="750"/>
      <c r="AD32" s="750"/>
      <c r="AE32" s="750"/>
      <c r="AF32" s="750"/>
      <c r="AG32" s="750"/>
      <c r="AH32" s="750"/>
      <c r="AI32" s="653" t="s">
        <v>248</v>
      </c>
      <c r="AJ32" s="888">
        <f>$AJ$6</f>
        <v>0.97</v>
      </c>
      <c r="AK32" s="888"/>
      <c r="AL32" s="421"/>
      <c r="AM32" s="609"/>
      <c r="AN32" s="609"/>
      <c r="AO32" s="609"/>
      <c r="AP32" s="609"/>
      <c r="AQ32" s="419"/>
      <c r="AR32" s="12">
        <f>ROUND(ROUND(Q32*AJ32,0)*$AO$21,0)</f>
        <v>496</v>
      </c>
      <c r="AS32" s="6"/>
    </row>
    <row r="33" spans="1:45" ht="16.5" customHeight="1" x14ac:dyDescent="0.15">
      <c r="A33" s="436">
        <v>25</v>
      </c>
      <c r="B33" s="433">
        <v>9675</v>
      </c>
      <c r="C33" s="35" t="s">
        <v>779</v>
      </c>
      <c r="D33" s="538"/>
      <c r="E33" s="680" t="s">
        <v>719</v>
      </c>
      <c r="F33" s="784"/>
      <c r="G33" s="785"/>
      <c r="H33" s="677" t="s">
        <v>1783</v>
      </c>
      <c r="I33" s="678"/>
      <c r="J33" s="678"/>
      <c r="K33" s="678"/>
      <c r="L33" s="678"/>
      <c r="M33" s="678"/>
      <c r="N33" s="678"/>
      <c r="O33" s="679"/>
      <c r="P33" s="453" t="s">
        <v>129</v>
      </c>
      <c r="Q33" s="439"/>
      <c r="R33" s="439"/>
      <c r="S33" s="37"/>
      <c r="T33" s="634"/>
      <c r="U33" s="623"/>
      <c r="V33" s="621"/>
      <c r="W33" s="621"/>
      <c r="X33" s="621"/>
      <c r="Y33" s="621"/>
      <c r="Z33" s="445"/>
      <c r="AA33" s="443"/>
      <c r="AB33" s="443"/>
      <c r="AC33" s="150"/>
      <c r="AD33" s="150"/>
      <c r="AE33" s="143"/>
      <c r="AF33" s="422"/>
      <c r="AG33" s="153"/>
      <c r="AH33" s="422"/>
      <c r="AI33" s="422"/>
      <c r="AJ33" s="422"/>
      <c r="AK33" s="422"/>
      <c r="AL33" s="421"/>
      <c r="AM33" s="609"/>
      <c r="AN33" s="609"/>
      <c r="AO33" s="609"/>
      <c r="AP33" s="609"/>
      <c r="AQ33" s="419"/>
      <c r="AR33" s="12">
        <f>ROUND(Q34*$AO$21,0)</f>
        <v>435</v>
      </c>
      <c r="AS33" s="402"/>
    </row>
    <row r="34" spans="1:45" ht="16.5" customHeight="1" x14ac:dyDescent="0.15">
      <c r="A34" s="436">
        <v>25</v>
      </c>
      <c r="B34" s="433">
        <v>9677</v>
      </c>
      <c r="C34" s="35" t="s">
        <v>780</v>
      </c>
      <c r="D34" s="538"/>
      <c r="E34" s="796"/>
      <c r="F34" s="784"/>
      <c r="G34" s="785"/>
      <c r="H34" s="680"/>
      <c r="I34" s="681"/>
      <c r="J34" s="681"/>
      <c r="K34" s="681"/>
      <c r="L34" s="681"/>
      <c r="M34" s="681"/>
      <c r="N34" s="681"/>
      <c r="O34" s="682"/>
      <c r="P34" s="39"/>
      <c r="Q34" s="829">
        <f>予防短期入所療養イ!Q35</f>
        <v>622</v>
      </c>
      <c r="R34" s="829"/>
      <c r="S34" s="426" t="s">
        <v>578</v>
      </c>
      <c r="T34" s="432"/>
      <c r="U34" s="691" t="s">
        <v>718</v>
      </c>
      <c r="V34" s="750"/>
      <c r="W34" s="750"/>
      <c r="X34" s="750"/>
      <c r="Y34" s="750"/>
      <c r="Z34" s="750"/>
      <c r="AA34" s="750"/>
      <c r="AB34" s="750"/>
      <c r="AC34" s="750"/>
      <c r="AD34" s="750"/>
      <c r="AE34" s="750"/>
      <c r="AF34" s="750"/>
      <c r="AG34" s="750"/>
      <c r="AH34" s="750"/>
      <c r="AI34" s="653" t="s">
        <v>248</v>
      </c>
      <c r="AJ34" s="888">
        <f>$AJ$6</f>
        <v>0.97</v>
      </c>
      <c r="AK34" s="888"/>
      <c r="AL34" s="421"/>
      <c r="AM34" s="609"/>
      <c r="AN34" s="609"/>
      <c r="AO34" s="609"/>
      <c r="AP34" s="609"/>
      <c r="AQ34" s="419"/>
      <c r="AR34" s="12">
        <f>ROUND(ROUND(Q34*AJ34,0)*$AO$21,0)</f>
        <v>422</v>
      </c>
      <c r="AS34" s="6"/>
    </row>
    <row r="35" spans="1:45" ht="16.5" customHeight="1" x14ac:dyDescent="0.15">
      <c r="A35" s="436">
        <v>25</v>
      </c>
      <c r="B35" s="433">
        <v>9679</v>
      </c>
      <c r="C35" s="49" t="s">
        <v>715</v>
      </c>
      <c r="D35" s="538"/>
      <c r="E35" s="796"/>
      <c r="F35" s="784"/>
      <c r="G35" s="785"/>
      <c r="H35" s="680"/>
      <c r="I35" s="681"/>
      <c r="J35" s="681"/>
      <c r="K35" s="681"/>
      <c r="L35" s="681"/>
      <c r="M35" s="681"/>
      <c r="N35" s="681"/>
      <c r="O35" s="682"/>
      <c r="P35" s="246" t="s">
        <v>130</v>
      </c>
      <c r="Q35" s="174"/>
      <c r="R35" s="174"/>
      <c r="S35" s="14"/>
      <c r="T35" s="14"/>
      <c r="U35" s="623"/>
      <c r="V35" s="621"/>
      <c r="W35" s="621"/>
      <c r="X35" s="621"/>
      <c r="Y35" s="621"/>
      <c r="Z35" s="445"/>
      <c r="AA35" s="443"/>
      <c r="AB35" s="443"/>
      <c r="AC35" s="150"/>
      <c r="AD35" s="150"/>
      <c r="AE35" s="143"/>
      <c r="AF35" s="422"/>
      <c r="AG35" s="153"/>
      <c r="AH35" s="422"/>
      <c r="AI35" s="41"/>
      <c r="AJ35" s="41"/>
      <c r="AK35" s="422"/>
      <c r="AL35" s="421"/>
      <c r="AM35" s="609"/>
      <c r="AN35" s="609"/>
      <c r="AO35" s="609"/>
      <c r="AP35" s="609"/>
      <c r="AQ35" s="419"/>
      <c r="AR35" s="12">
        <f>ROUND(Q36*$AO$21,0)</f>
        <v>550</v>
      </c>
      <c r="AS35" s="6"/>
    </row>
    <row r="36" spans="1:45" ht="16.5" customHeight="1" x14ac:dyDescent="0.15">
      <c r="A36" s="436">
        <v>25</v>
      </c>
      <c r="B36" s="433">
        <v>9681</v>
      </c>
      <c r="C36" s="49" t="s">
        <v>716</v>
      </c>
      <c r="D36" s="538"/>
      <c r="E36" s="510"/>
      <c r="F36" s="511"/>
      <c r="G36" s="513"/>
      <c r="H36" s="759"/>
      <c r="I36" s="760"/>
      <c r="J36" s="760"/>
      <c r="K36" s="760"/>
      <c r="L36" s="760"/>
      <c r="M36" s="760"/>
      <c r="N36" s="760"/>
      <c r="O36" s="761"/>
      <c r="P36" s="421"/>
      <c r="Q36" s="688">
        <f>予防短期入所療養イ!Q37</f>
        <v>785</v>
      </c>
      <c r="R36" s="688"/>
      <c r="S36" s="245" t="s">
        <v>578</v>
      </c>
      <c r="T36" s="245"/>
      <c r="U36" s="691" t="s">
        <v>718</v>
      </c>
      <c r="V36" s="750"/>
      <c r="W36" s="750"/>
      <c r="X36" s="750"/>
      <c r="Y36" s="750"/>
      <c r="Z36" s="750"/>
      <c r="AA36" s="750"/>
      <c r="AB36" s="750"/>
      <c r="AC36" s="750"/>
      <c r="AD36" s="750"/>
      <c r="AE36" s="750"/>
      <c r="AF36" s="750"/>
      <c r="AG36" s="750"/>
      <c r="AH36" s="750"/>
      <c r="AI36" s="653" t="s">
        <v>248</v>
      </c>
      <c r="AJ36" s="888">
        <f>$AJ$6</f>
        <v>0.97</v>
      </c>
      <c r="AK36" s="888"/>
      <c r="AL36" s="421"/>
      <c r="AM36" s="609"/>
      <c r="AN36" s="609"/>
      <c r="AO36" s="609"/>
      <c r="AP36" s="609"/>
      <c r="AQ36" s="419"/>
      <c r="AR36" s="12">
        <f>ROUND(ROUND(Q36*AJ36,0)*$AO$21,0)</f>
        <v>533</v>
      </c>
      <c r="AS36" s="6"/>
    </row>
    <row r="37" spans="1:45" ht="16.5" customHeight="1" x14ac:dyDescent="0.15">
      <c r="A37" s="436">
        <v>25</v>
      </c>
      <c r="B37" s="433">
        <v>9811</v>
      </c>
      <c r="C37" s="35" t="s">
        <v>1323</v>
      </c>
      <c r="D37" s="538"/>
      <c r="E37" s="677" t="s">
        <v>1301</v>
      </c>
      <c r="F37" s="678"/>
      <c r="G37" s="679"/>
      <c r="H37" s="677" t="s">
        <v>1302</v>
      </c>
      <c r="I37" s="678"/>
      <c r="J37" s="678"/>
      <c r="K37" s="678"/>
      <c r="L37" s="678"/>
      <c r="M37" s="678"/>
      <c r="N37" s="678"/>
      <c r="O37" s="679"/>
      <c r="P37" s="453" t="s">
        <v>129</v>
      </c>
      <c r="Q37" s="439"/>
      <c r="R37" s="439"/>
      <c r="S37" s="37"/>
      <c r="T37" s="634"/>
      <c r="U37" s="623"/>
      <c r="V37" s="621"/>
      <c r="W37" s="621"/>
      <c r="X37" s="621"/>
      <c r="Y37" s="445"/>
      <c r="Z37" s="443"/>
      <c r="AA37" s="443"/>
      <c r="AB37" s="422"/>
      <c r="AC37" s="653"/>
      <c r="AD37" s="653"/>
      <c r="AE37" s="41"/>
      <c r="AF37" s="422"/>
      <c r="AG37" s="153"/>
      <c r="AH37" s="422"/>
      <c r="AI37" s="422"/>
      <c r="AJ37" s="422"/>
      <c r="AK37" s="422"/>
      <c r="AL37" s="442"/>
      <c r="AM37" s="609"/>
      <c r="AN37" s="521"/>
      <c r="AO37" s="539"/>
      <c r="AP37" s="539"/>
      <c r="AQ37" s="419"/>
      <c r="AR37" s="12">
        <f>ROUND(Q38*$AO$21,0)</f>
        <v>396</v>
      </c>
      <c r="AS37" s="402"/>
    </row>
    <row r="38" spans="1:45" ht="16.5" customHeight="1" x14ac:dyDescent="0.15">
      <c r="A38" s="436">
        <v>25</v>
      </c>
      <c r="B38" s="433">
        <v>9812</v>
      </c>
      <c r="C38" s="35" t="s">
        <v>1324</v>
      </c>
      <c r="D38" s="538"/>
      <c r="E38" s="680"/>
      <c r="F38" s="681"/>
      <c r="G38" s="682"/>
      <c r="H38" s="680"/>
      <c r="I38" s="681"/>
      <c r="J38" s="681"/>
      <c r="K38" s="681"/>
      <c r="L38" s="681"/>
      <c r="M38" s="681"/>
      <c r="N38" s="681"/>
      <c r="O38" s="682"/>
      <c r="P38" s="39"/>
      <c r="Q38" s="829">
        <f>予防短期入所療養イ!Q39</f>
        <v>566</v>
      </c>
      <c r="R38" s="829"/>
      <c r="S38" s="426" t="s">
        <v>578</v>
      </c>
      <c r="T38" s="432"/>
      <c r="U38" s="691" t="s">
        <v>718</v>
      </c>
      <c r="V38" s="750"/>
      <c r="W38" s="750"/>
      <c r="X38" s="750"/>
      <c r="Y38" s="750"/>
      <c r="Z38" s="750"/>
      <c r="AA38" s="750"/>
      <c r="AB38" s="750"/>
      <c r="AC38" s="750"/>
      <c r="AD38" s="750"/>
      <c r="AE38" s="750"/>
      <c r="AF38" s="750"/>
      <c r="AG38" s="750"/>
      <c r="AH38" s="750"/>
      <c r="AI38" s="653" t="s">
        <v>248</v>
      </c>
      <c r="AJ38" s="888">
        <f>$AJ$6</f>
        <v>0.97</v>
      </c>
      <c r="AK38" s="888"/>
      <c r="AL38" s="421"/>
      <c r="AM38" s="609"/>
      <c r="AN38" s="609"/>
      <c r="AO38" s="609"/>
      <c r="AP38" s="609"/>
      <c r="AQ38" s="419"/>
      <c r="AR38" s="12">
        <f>ROUND(ROUND(Q38*AJ38,0)*$AO$21,0)</f>
        <v>384</v>
      </c>
      <c r="AS38" s="6"/>
    </row>
    <row r="39" spans="1:45" ht="16.5" customHeight="1" x14ac:dyDescent="0.15">
      <c r="A39" s="436">
        <v>25</v>
      </c>
      <c r="B39" s="433">
        <v>9813</v>
      </c>
      <c r="C39" s="49" t="s">
        <v>1325</v>
      </c>
      <c r="D39" s="538"/>
      <c r="E39" s="680"/>
      <c r="F39" s="681"/>
      <c r="G39" s="682"/>
      <c r="H39" s="680"/>
      <c r="I39" s="681"/>
      <c r="J39" s="681"/>
      <c r="K39" s="681"/>
      <c r="L39" s="681"/>
      <c r="M39" s="681"/>
      <c r="N39" s="681"/>
      <c r="O39" s="682"/>
      <c r="P39" s="246" t="s">
        <v>130</v>
      </c>
      <c r="Q39" s="174"/>
      <c r="R39" s="174"/>
      <c r="S39" s="14"/>
      <c r="T39" s="14"/>
      <c r="U39" s="623"/>
      <c r="V39" s="621"/>
      <c r="W39" s="621"/>
      <c r="X39" s="621"/>
      <c r="Y39" s="621"/>
      <c r="Z39" s="445"/>
      <c r="AA39" s="443"/>
      <c r="AB39" s="443"/>
      <c r="AC39" s="149"/>
      <c r="AD39" s="149"/>
      <c r="AE39" s="41"/>
      <c r="AF39" s="422"/>
      <c r="AG39" s="153"/>
      <c r="AH39" s="422"/>
      <c r="AI39" s="41"/>
      <c r="AJ39" s="41"/>
      <c r="AK39" s="422"/>
      <c r="AL39" s="421"/>
      <c r="AM39" s="609"/>
      <c r="AN39" s="609"/>
      <c r="AO39" s="609"/>
      <c r="AP39" s="609"/>
      <c r="AQ39" s="419"/>
      <c r="AR39" s="12">
        <f>ROUND(Q40*$AO$21,0)</f>
        <v>498</v>
      </c>
      <c r="AS39" s="6"/>
    </row>
    <row r="40" spans="1:45" ht="16.5" customHeight="1" x14ac:dyDescent="0.15">
      <c r="A40" s="436">
        <v>25</v>
      </c>
      <c r="B40" s="433">
        <v>9814</v>
      </c>
      <c r="C40" s="49" t="s">
        <v>1326</v>
      </c>
      <c r="D40" s="538"/>
      <c r="E40" s="680"/>
      <c r="F40" s="681"/>
      <c r="G40" s="682"/>
      <c r="H40" s="759"/>
      <c r="I40" s="760"/>
      <c r="J40" s="760"/>
      <c r="K40" s="760"/>
      <c r="L40" s="760"/>
      <c r="M40" s="760"/>
      <c r="N40" s="760"/>
      <c r="O40" s="761"/>
      <c r="P40" s="421"/>
      <c r="Q40" s="688">
        <f>予防短期入所療養イ!Q41</f>
        <v>711</v>
      </c>
      <c r="R40" s="688"/>
      <c r="S40" s="245" t="s">
        <v>578</v>
      </c>
      <c r="T40" s="245"/>
      <c r="U40" s="691" t="s">
        <v>718</v>
      </c>
      <c r="V40" s="750"/>
      <c r="W40" s="750"/>
      <c r="X40" s="750"/>
      <c r="Y40" s="750"/>
      <c r="Z40" s="750"/>
      <c r="AA40" s="750"/>
      <c r="AB40" s="750"/>
      <c r="AC40" s="750"/>
      <c r="AD40" s="750"/>
      <c r="AE40" s="750"/>
      <c r="AF40" s="750"/>
      <c r="AG40" s="750"/>
      <c r="AH40" s="750"/>
      <c r="AI40" s="653" t="s">
        <v>248</v>
      </c>
      <c r="AJ40" s="888">
        <f>$AJ$6</f>
        <v>0.97</v>
      </c>
      <c r="AK40" s="888"/>
      <c r="AL40" s="421"/>
      <c r="AM40" s="609"/>
      <c r="AN40" s="609"/>
      <c r="AO40" s="609"/>
      <c r="AP40" s="609"/>
      <c r="AQ40" s="419"/>
      <c r="AR40" s="12">
        <f>ROUND(ROUND(Q40*AJ40,0)*$AO$21,0)</f>
        <v>483</v>
      </c>
      <c r="AS40" s="6"/>
    </row>
    <row r="41" spans="1:45" ht="16.5" customHeight="1" x14ac:dyDescent="0.15">
      <c r="A41" s="436">
        <v>25</v>
      </c>
      <c r="B41" s="433">
        <v>9815</v>
      </c>
      <c r="C41" s="35" t="s">
        <v>1327</v>
      </c>
      <c r="D41" s="538"/>
      <c r="E41" s="680" t="s">
        <v>1460</v>
      </c>
      <c r="F41" s="784"/>
      <c r="G41" s="785"/>
      <c r="H41" s="677" t="s">
        <v>1333</v>
      </c>
      <c r="I41" s="678"/>
      <c r="J41" s="678"/>
      <c r="K41" s="678"/>
      <c r="L41" s="678"/>
      <c r="M41" s="678"/>
      <c r="N41" s="678"/>
      <c r="O41" s="679"/>
      <c r="P41" s="453" t="s">
        <v>129</v>
      </c>
      <c r="Q41" s="439"/>
      <c r="R41" s="439"/>
      <c r="S41" s="37"/>
      <c r="T41" s="634"/>
      <c r="U41" s="623"/>
      <c r="V41" s="621"/>
      <c r="W41" s="621"/>
      <c r="X41" s="621"/>
      <c r="Y41" s="445"/>
      <c r="Z41" s="443"/>
      <c r="AA41" s="443"/>
      <c r="AB41" s="422"/>
      <c r="AC41" s="653"/>
      <c r="AD41" s="653"/>
      <c r="AE41" s="41"/>
      <c r="AF41" s="422"/>
      <c r="AG41" s="153"/>
      <c r="AH41" s="422"/>
      <c r="AI41" s="422"/>
      <c r="AJ41" s="422"/>
      <c r="AK41" s="422"/>
      <c r="AL41" s="442"/>
      <c r="AM41" s="637"/>
      <c r="AN41" s="637"/>
      <c r="AO41" s="637"/>
      <c r="AP41" s="637"/>
      <c r="AQ41" s="419"/>
      <c r="AR41" s="12">
        <f>ROUND(Q42*$AO$21,0)</f>
        <v>421</v>
      </c>
      <c r="AS41" s="402"/>
    </row>
    <row r="42" spans="1:45" ht="16.5" customHeight="1" x14ac:dyDescent="0.15">
      <c r="A42" s="436">
        <v>25</v>
      </c>
      <c r="B42" s="433">
        <v>9816</v>
      </c>
      <c r="C42" s="35" t="s">
        <v>1328</v>
      </c>
      <c r="D42" s="538"/>
      <c r="E42" s="796"/>
      <c r="F42" s="784"/>
      <c r="G42" s="785"/>
      <c r="H42" s="680"/>
      <c r="I42" s="681"/>
      <c r="J42" s="681"/>
      <c r="K42" s="681"/>
      <c r="L42" s="681"/>
      <c r="M42" s="681"/>
      <c r="N42" s="681"/>
      <c r="O42" s="682"/>
      <c r="P42" s="39"/>
      <c r="Q42" s="829">
        <f>予防短期入所療養イ!Q43</f>
        <v>601</v>
      </c>
      <c r="R42" s="829"/>
      <c r="S42" s="426" t="s">
        <v>578</v>
      </c>
      <c r="T42" s="432"/>
      <c r="U42" s="691" t="s">
        <v>718</v>
      </c>
      <c r="V42" s="750"/>
      <c r="W42" s="750"/>
      <c r="X42" s="750"/>
      <c r="Y42" s="750"/>
      <c r="Z42" s="750"/>
      <c r="AA42" s="750"/>
      <c r="AB42" s="750"/>
      <c r="AC42" s="750"/>
      <c r="AD42" s="750"/>
      <c r="AE42" s="750"/>
      <c r="AF42" s="750"/>
      <c r="AG42" s="750"/>
      <c r="AH42" s="750"/>
      <c r="AI42" s="653" t="s">
        <v>248</v>
      </c>
      <c r="AJ42" s="888">
        <f>$AJ$6</f>
        <v>0.97</v>
      </c>
      <c r="AK42" s="888"/>
      <c r="AL42" s="421"/>
      <c r="AM42" s="616"/>
      <c r="AN42" s="637"/>
      <c r="AO42" s="637"/>
      <c r="AP42" s="637"/>
      <c r="AQ42" s="419"/>
      <c r="AR42" s="12">
        <f>ROUND(ROUND(Q42*AJ42,0)*$AO$21,0)</f>
        <v>408</v>
      </c>
      <c r="AS42" s="6"/>
    </row>
    <row r="43" spans="1:45" ht="16.5" customHeight="1" x14ac:dyDescent="0.15">
      <c r="A43" s="436">
        <v>25</v>
      </c>
      <c r="B43" s="433">
        <v>9817</v>
      </c>
      <c r="C43" s="49" t="s">
        <v>1329</v>
      </c>
      <c r="D43" s="538"/>
      <c r="E43" s="796"/>
      <c r="F43" s="784"/>
      <c r="G43" s="785"/>
      <c r="H43" s="680"/>
      <c r="I43" s="681"/>
      <c r="J43" s="681"/>
      <c r="K43" s="681"/>
      <c r="L43" s="681"/>
      <c r="M43" s="681"/>
      <c r="N43" s="681"/>
      <c r="O43" s="682"/>
      <c r="P43" s="246" t="s">
        <v>130</v>
      </c>
      <c r="Q43" s="174"/>
      <c r="R43" s="174"/>
      <c r="S43" s="14"/>
      <c r="T43" s="14"/>
      <c r="U43" s="623"/>
      <c r="V43" s="621"/>
      <c r="W43" s="621"/>
      <c r="X43" s="621"/>
      <c r="Y43" s="621"/>
      <c r="Z43" s="445"/>
      <c r="AA43" s="443"/>
      <c r="AB43" s="443"/>
      <c r="AC43" s="149"/>
      <c r="AD43" s="149"/>
      <c r="AE43" s="41"/>
      <c r="AF43" s="422"/>
      <c r="AG43" s="153"/>
      <c r="AH43" s="422"/>
      <c r="AI43" s="41"/>
      <c r="AJ43" s="41"/>
      <c r="AK43" s="422"/>
      <c r="AL43" s="421"/>
      <c r="AM43" s="616"/>
      <c r="AN43" s="418"/>
      <c r="AO43" s="418"/>
      <c r="AP43" s="418"/>
      <c r="AQ43" s="419"/>
      <c r="AR43" s="12">
        <f>ROUND(Q44*$AO$21,0)</f>
        <v>531</v>
      </c>
      <c r="AS43" s="6"/>
    </row>
    <row r="44" spans="1:45" ht="16.5" customHeight="1" x14ac:dyDescent="0.15">
      <c r="A44" s="436">
        <v>25</v>
      </c>
      <c r="B44" s="433">
        <v>9818</v>
      </c>
      <c r="C44" s="49" t="s">
        <v>1330</v>
      </c>
      <c r="D44" s="585"/>
      <c r="E44" s="803"/>
      <c r="F44" s="804"/>
      <c r="G44" s="805"/>
      <c r="H44" s="759"/>
      <c r="I44" s="760"/>
      <c r="J44" s="760"/>
      <c r="K44" s="760"/>
      <c r="L44" s="760"/>
      <c r="M44" s="760"/>
      <c r="N44" s="760"/>
      <c r="O44" s="761"/>
      <c r="P44" s="39"/>
      <c r="Q44" s="829">
        <f>予防短期入所療養イ!Q45</f>
        <v>758</v>
      </c>
      <c r="R44" s="829"/>
      <c r="S44" s="426" t="s">
        <v>578</v>
      </c>
      <c r="T44" s="426"/>
      <c r="U44" s="691" t="s">
        <v>718</v>
      </c>
      <c r="V44" s="750"/>
      <c r="W44" s="750"/>
      <c r="X44" s="750"/>
      <c r="Y44" s="750"/>
      <c r="Z44" s="750"/>
      <c r="AA44" s="750"/>
      <c r="AB44" s="750"/>
      <c r="AC44" s="750"/>
      <c r="AD44" s="750"/>
      <c r="AE44" s="750"/>
      <c r="AF44" s="750"/>
      <c r="AG44" s="750"/>
      <c r="AH44" s="750"/>
      <c r="AI44" s="653" t="s">
        <v>248</v>
      </c>
      <c r="AJ44" s="888">
        <f>$AJ$6</f>
        <v>0.97</v>
      </c>
      <c r="AK44" s="888"/>
      <c r="AL44" s="39"/>
      <c r="AM44" s="524"/>
      <c r="AN44" s="417"/>
      <c r="AO44" s="417"/>
      <c r="AP44" s="417"/>
      <c r="AQ44" s="420"/>
      <c r="AR44" s="12">
        <f>ROUND(ROUND(Q44*AJ44,0)*$AO$21,0)</f>
        <v>515</v>
      </c>
      <c r="AS44" s="11"/>
    </row>
    <row r="45" spans="1:45" ht="16.5" customHeight="1" x14ac:dyDescent="0.15">
      <c r="A45" s="436">
        <v>25</v>
      </c>
      <c r="B45" s="433">
        <v>9311</v>
      </c>
      <c r="C45" s="35" t="s">
        <v>378</v>
      </c>
      <c r="D45" s="710" t="s">
        <v>720</v>
      </c>
      <c r="E45" s="779" t="s">
        <v>335</v>
      </c>
      <c r="F45" s="780"/>
      <c r="G45" s="781"/>
      <c r="H45" s="779" t="s">
        <v>1784</v>
      </c>
      <c r="I45" s="780"/>
      <c r="J45" s="780"/>
      <c r="K45" s="780"/>
      <c r="L45" s="780"/>
      <c r="M45" s="780"/>
      <c r="N45" s="780"/>
      <c r="O45" s="781"/>
      <c r="P45" s="453" t="s">
        <v>129</v>
      </c>
      <c r="Q45" s="439"/>
      <c r="R45" s="439"/>
      <c r="S45" s="37"/>
      <c r="T45" s="634"/>
      <c r="U45" s="623"/>
      <c r="V45" s="621"/>
      <c r="W45" s="621"/>
      <c r="X45" s="621"/>
      <c r="Y45" s="621"/>
      <c r="Z45" s="445"/>
      <c r="AA45" s="443"/>
      <c r="AB45" s="443"/>
      <c r="AC45" s="150"/>
      <c r="AD45" s="150"/>
      <c r="AE45" s="143"/>
      <c r="AF45" s="621"/>
      <c r="AG45" s="153"/>
      <c r="AH45" s="422"/>
      <c r="AI45" s="41"/>
      <c r="AJ45" s="41"/>
      <c r="AK45" s="38"/>
      <c r="AL45" s="427"/>
      <c r="AM45" s="561"/>
      <c r="AN45" s="416"/>
      <c r="AO45" s="416"/>
      <c r="AP45" s="416"/>
      <c r="AQ45" s="36"/>
      <c r="AR45" s="12">
        <f>ROUND(Q46*$AO$61,0)</f>
        <v>437</v>
      </c>
      <c r="AS45" s="7" t="s">
        <v>717</v>
      </c>
    </row>
    <row r="46" spans="1:45" ht="16.5" customHeight="1" x14ac:dyDescent="0.15">
      <c r="A46" s="436">
        <v>25</v>
      </c>
      <c r="B46" s="433">
        <v>9313</v>
      </c>
      <c r="C46" s="35" t="s">
        <v>379</v>
      </c>
      <c r="D46" s="711"/>
      <c r="E46" s="779"/>
      <c r="F46" s="780"/>
      <c r="G46" s="781"/>
      <c r="H46" s="779"/>
      <c r="I46" s="780"/>
      <c r="J46" s="780"/>
      <c r="K46" s="780"/>
      <c r="L46" s="780"/>
      <c r="M46" s="780"/>
      <c r="N46" s="780"/>
      <c r="O46" s="781"/>
      <c r="P46" s="39"/>
      <c r="Q46" s="829">
        <f>予防短期入所療養イ!Q47</f>
        <v>624</v>
      </c>
      <c r="R46" s="829"/>
      <c r="S46" s="426" t="s">
        <v>578</v>
      </c>
      <c r="T46" s="432"/>
      <c r="U46" s="691" t="s">
        <v>718</v>
      </c>
      <c r="V46" s="750"/>
      <c r="W46" s="750"/>
      <c r="X46" s="750"/>
      <c r="Y46" s="750"/>
      <c r="Z46" s="750"/>
      <c r="AA46" s="750"/>
      <c r="AB46" s="750"/>
      <c r="AC46" s="750"/>
      <c r="AD46" s="750"/>
      <c r="AE46" s="750"/>
      <c r="AF46" s="750"/>
      <c r="AG46" s="750"/>
      <c r="AH46" s="750"/>
      <c r="AI46" s="653" t="s">
        <v>248</v>
      </c>
      <c r="AJ46" s="888">
        <f>$AJ$6</f>
        <v>0.97</v>
      </c>
      <c r="AK46" s="888"/>
      <c r="AL46" s="574"/>
      <c r="AM46" s="850" t="s">
        <v>272</v>
      </c>
      <c r="AN46" s="850"/>
      <c r="AO46" s="850"/>
      <c r="AP46" s="850"/>
      <c r="AQ46" s="419"/>
      <c r="AR46" s="12">
        <f>ROUND(ROUND(Q46*AJ46,0)*$AO$61,0)</f>
        <v>424</v>
      </c>
      <c r="AS46" s="429"/>
    </row>
    <row r="47" spans="1:45" ht="16.5" customHeight="1" x14ac:dyDescent="0.15">
      <c r="A47" s="403">
        <v>25</v>
      </c>
      <c r="B47" s="433">
        <v>9321</v>
      </c>
      <c r="C47" s="49" t="s">
        <v>380</v>
      </c>
      <c r="D47" s="711"/>
      <c r="E47" s="779"/>
      <c r="F47" s="780"/>
      <c r="G47" s="781"/>
      <c r="H47" s="779"/>
      <c r="I47" s="780"/>
      <c r="J47" s="780"/>
      <c r="K47" s="780"/>
      <c r="L47" s="780"/>
      <c r="M47" s="780"/>
      <c r="N47" s="780"/>
      <c r="O47" s="781"/>
      <c r="P47" s="246" t="s">
        <v>130</v>
      </c>
      <c r="Q47" s="174"/>
      <c r="R47" s="174"/>
      <c r="S47" s="14"/>
      <c r="T47" s="14"/>
      <c r="U47" s="623"/>
      <c r="V47" s="621"/>
      <c r="W47" s="621"/>
      <c r="X47" s="621"/>
      <c r="Y47" s="621"/>
      <c r="Z47" s="445"/>
      <c r="AA47" s="443"/>
      <c r="AB47" s="443"/>
      <c r="AC47" s="150"/>
      <c r="AD47" s="150"/>
      <c r="AE47" s="143"/>
      <c r="AF47" s="422"/>
      <c r="AG47" s="152"/>
      <c r="AH47" s="422"/>
      <c r="AI47" s="41"/>
      <c r="AJ47" s="41"/>
      <c r="AK47" s="422"/>
      <c r="AL47" s="574"/>
      <c r="AM47" s="850"/>
      <c r="AN47" s="850"/>
      <c r="AO47" s="850"/>
      <c r="AP47" s="850"/>
      <c r="AQ47" s="419"/>
      <c r="AR47" s="12">
        <f>ROUND(Q48*$AO$61,0)</f>
        <v>552</v>
      </c>
      <c r="AS47" s="429"/>
    </row>
    <row r="48" spans="1:45" ht="16.5" customHeight="1" x14ac:dyDescent="0.15">
      <c r="A48" s="436">
        <v>25</v>
      </c>
      <c r="B48" s="433">
        <v>9323</v>
      </c>
      <c r="C48" s="49" t="s">
        <v>381</v>
      </c>
      <c r="D48" s="711"/>
      <c r="E48" s="779"/>
      <c r="F48" s="780"/>
      <c r="G48" s="781"/>
      <c r="H48" s="779"/>
      <c r="I48" s="780"/>
      <c r="J48" s="780"/>
      <c r="K48" s="780"/>
      <c r="L48" s="780"/>
      <c r="M48" s="780"/>
      <c r="N48" s="780"/>
      <c r="O48" s="781"/>
      <c r="P48" s="421"/>
      <c r="Q48" s="688">
        <f>予防短期入所療養イ!Q49</f>
        <v>789</v>
      </c>
      <c r="R48" s="688"/>
      <c r="S48" s="245" t="s">
        <v>578</v>
      </c>
      <c r="T48" s="245"/>
      <c r="U48" s="691" t="s">
        <v>718</v>
      </c>
      <c r="V48" s="750"/>
      <c r="W48" s="750"/>
      <c r="X48" s="750"/>
      <c r="Y48" s="750"/>
      <c r="Z48" s="750"/>
      <c r="AA48" s="750"/>
      <c r="AB48" s="750"/>
      <c r="AC48" s="750"/>
      <c r="AD48" s="750"/>
      <c r="AE48" s="750"/>
      <c r="AF48" s="750"/>
      <c r="AG48" s="750"/>
      <c r="AH48" s="750"/>
      <c r="AI48" s="653" t="s">
        <v>248</v>
      </c>
      <c r="AJ48" s="888">
        <f>$AJ$6</f>
        <v>0.97</v>
      </c>
      <c r="AK48" s="888"/>
      <c r="AL48" s="574"/>
      <c r="AM48" s="850"/>
      <c r="AN48" s="850"/>
      <c r="AO48" s="850"/>
      <c r="AP48" s="850"/>
      <c r="AQ48" s="419"/>
      <c r="AR48" s="12">
        <f>ROUND(ROUND(Q48*AJ48,0)*$AO$61,0)</f>
        <v>536</v>
      </c>
      <c r="AS48" s="6"/>
    </row>
    <row r="49" spans="1:45" ht="16.5" customHeight="1" x14ac:dyDescent="0.15">
      <c r="A49" s="436">
        <v>25</v>
      </c>
      <c r="B49" s="433">
        <v>9051</v>
      </c>
      <c r="C49" s="83" t="s">
        <v>382</v>
      </c>
      <c r="D49" s="711"/>
      <c r="E49" s="677"/>
      <c r="F49" s="678"/>
      <c r="G49" s="679"/>
      <c r="H49" s="677" t="s">
        <v>336</v>
      </c>
      <c r="I49" s="678"/>
      <c r="J49" s="678"/>
      <c r="K49" s="678"/>
      <c r="L49" s="678"/>
      <c r="M49" s="678"/>
      <c r="N49" s="678"/>
      <c r="O49" s="679"/>
      <c r="P49" s="453" t="s">
        <v>129</v>
      </c>
      <c r="Q49" s="439"/>
      <c r="R49" s="439"/>
      <c r="S49" s="37"/>
      <c r="T49" s="634"/>
      <c r="U49" s="623"/>
      <c r="V49" s="621"/>
      <c r="W49" s="621"/>
      <c r="X49" s="621"/>
      <c r="Y49" s="621"/>
      <c r="Z49" s="445"/>
      <c r="AA49" s="443"/>
      <c r="AB49" s="443"/>
      <c r="AC49" s="150"/>
      <c r="AD49" s="150"/>
      <c r="AE49" s="143"/>
      <c r="AF49" s="621"/>
      <c r="AG49" s="153"/>
      <c r="AH49" s="422"/>
      <c r="AI49" s="41"/>
      <c r="AJ49" s="41"/>
      <c r="AK49" s="422"/>
      <c r="AL49" s="421"/>
      <c r="AM49" s="850"/>
      <c r="AN49" s="850"/>
      <c r="AO49" s="850"/>
      <c r="AP49" s="850"/>
      <c r="AQ49" s="419"/>
      <c r="AR49" s="355">
        <f>ROUND(Q50*$AO$61,0)</f>
        <v>476</v>
      </c>
      <c r="AS49" s="402"/>
    </row>
    <row r="50" spans="1:45" ht="16.5" customHeight="1" x14ac:dyDescent="0.15">
      <c r="A50" s="436">
        <v>25</v>
      </c>
      <c r="B50" s="433">
        <v>9052</v>
      </c>
      <c r="C50" s="35" t="s">
        <v>383</v>
      </c>
      <c r="D50" s="711"/>
      <c r="E50" s="535"/>
      <c r="F50" s="536"/>
      <c r="G50" s="587"/>
      <c r="H50" s="680"/>
      <c r="I50" s="681"/>
      <c r="J50" s="681"/>
      <c r="K50" s="681"/>
      <c r="L50" s="681"/>
      <c r="M50" s="681"/>
      <c r="N50" s="681"/>
      <c r="O50" s="682"/>
      <c r="P50" s="39"/>
      <c r="Q50" s="829">
        <f>予防短期入所療養イ!Q51</f>
        <v>680</v>
      </c>
      <c r="R50" s="829"/>
      <c r="S50" s="426" t="s">
        <v>578</v>
      </c>
      <c r="T50" s="432"/>
      <c r="U50" s="691" t="s">
        <v>718</v>
      </c>
      <c r="V50" s="750"/>
      <c r="W50" s="750"/>
      <c r="X50" s="750"/>
      <c r="Y50" s="750"/>
      <c r="Z50" s="750"/>
      <c r="AA50" s="750"/>
      <c r="AB50" s="750"/>
      <c r="AC50" s="750"/>
      <c r="AD50" s="750"/>
      <c r="AE50" s="750"/>
      <c r="AF50" s="750"/>
      <c r="AG50" s="750"/>
      <c r="AH50" s="750"/>
      <c r="AI50" s="653" t="s">
        <v>248</v>
      </c>
      <c r="AJ50" s="888">
        <f>$AJ$6</f>
        <v>0.97</v>
      </c>
      <c r="AK50" s="888"/>
      <c r="AL50" s="574"/>
      <c r="AM50" s="850"/>
      <c r="AN50" s="850"/>
      <c r="AO50" s="850"/>
      <c r="AP50" s="850"/>
      <c r="AQ50" s="419"/>
      <c r="AR50" s="12">
        <f>ROUND(ROUND(Q50*AJ50,0)*$AO$61,0)</f>
        <v>462</v>
      </c>
      <c r="AS50" s="429"/>
    </row>
    <row r="51" spans="1:45" ht="16.5" customHeight="1" x14ac:dyDescent="0.15">
      <c r="A51" s="403">
        <v>25</v>
      </c>
      <c r="B51" s="433">
        <v>9053</v>
      </c>
      <c r="C51" s="49" t="s">
        <v>384</v>
      </c>
      <c r="D51" s="711"/>
      <c r="E51" s="535"/>
      <c r="F51" s="536"/>
      <c r="G51" s="587"/>
      <c r="H51" s="680"/>
      <c r="I51" s="681"/>
      <c r="J51" s="681"/>
      <c r="K51" s="681"/>
      <c r="L51" s="681"/>
      <c r="M51" s="681"/>
      <c r="N51" s="681"/>
      <c r="O51" s="682"/>
      <c r="P51" s="246" t="s">
        <v>130</v>
      </c>
      <c r="Q51" s="174"/>
      <c r="R51" s="174"/>
      <c r="S51" s="14"/>
      <c r="T51" s="14"/>
      <c r="U51" s="623"/>
      <c r="V51" s="621"/>
      <c r="W51" s="621"/>
      <c r="X51" s="621"/>
      <c r="Y51" s="621"/>
      <c r="Z51" s="445"/>
      <c r="AA51" s="443"/>
      <c r="AB51" s="443"/>
      <c r="AC51" s="150"/>
      <c r="AD51" s="150"/>
      <c r="AE51" s="143"/>
      <c r="AF51" s="422"/>
      <c r="AG51" s="152"/>
      <c r="AH51" s="422"/>
      <c r="AI51" s="41"/>
      <c r="AJ51" s="41"/>
      <c r="AK51" s="422"/>
      <c r="AL51" s="574"/>
      <c r="AM51" s="850"/>
      <c r="AN51" s="850"/>
      <c r="AO51" s="850"/>
      <c r="AP51" s="850"/>
      <c r="AQ51" s="419"/>
      <c r="AR51" s="12">
        <f>ROUND(Q52*$AO$61,0)</f>
        <v>592</v>
      </c>
      <c r="AS51" s="429"/>
    </row>
    <row r="52" spans="1:45" ht="16.5" customHeight="1" x14ac:dyDescent="0.15">
      <c r="A52" s="403">
        <v>25</v>
      </c>
      <c r="B52" s="433">
        <v>9054</v>
      </c>
      <c r="C52" s="49" t="s">
        <v>385</v>
      </c>
      <c r="D52" s="711"/>
      <c r="E52" s="535"/>
      <c r="F52" s="536"/>
      <c r="G52" s="587"/>
      <c r="H52" s="759"/>
      <c r="I52" s="760"/>
      <c r="J52" s="760"/>
      <c r="K52" s="760"/>
      <c r="L52" s="760"/>
      <c r="M52" s="760"/>
      <c r="N52" s="760"/>
      <c r="O52" s="761"/>
      <c r="P52" s="421"/>
      <c r="Q52" s="688">
        <f>予防短期入所療養イ!Q53</f>
        <v>846</v>
      </c>
      <c r="R52" s="688"/>
      <c r="S52" s="245" t="s">
        <v>578</v>
      </c>
      <c r="T52" s="245"/>
      <c r="U52" s="691" t="s">
        <v>718</v>
      </c>
      <c r="V52" s="750"/>
      <c r="W52" s="750"/>
      <c r="X52" s="750"/>
      <c r="Y52" s="750"/>
      <c r="Z52" s="750"/>
      <c r="AA52" s="750"/>
      <c r="AB52" s="750"/>
      <c r="AC52" s="750"/>
      <c r="AD52" s="750"/>
      <c r="AE52" s="750"/>
      <c r="AF52" s="750"/>
      <c r="AG52" s="750"/>
      <c r="AH52" s="750"/>
      <c r="AI52" s="653" t="s">
        <v>248</v>
      </c>
      <c r="AJ52" s="888">
        <f>$AJ$6</f>
        <v>0.97</v>
      </c>
      <c r="AK52" s="888"/>
      <c r="AL52" s="574"/>
      <c r="AM52" s="850"/>
      <c r="AN52" s="850"/>
      <c r="AO52" s="850"/>
      <c r="AP52" s="850"/>
      <c r="AQ52" s="419"/>
      <c r="AR52" s="12">
        <f>ROUND(ROUND(Q52*AJ52,0)*$AO$61,0)</f>
        <v>575</v>
      </c>
      <c r="AS52" s="6"/>
    </row>
    <row r="53" spans="1:45" ht="16.5" customHeight="1" x14ac:dyDescent="0.15">
      <c r="A53" s="436">
        <v>25</v>
      </c>
      <c r="B53" s="433">
        <v>9411</v>
      </c>
      <c r="C53" s="35" t="s">
        <v>2686</v>
      </c>
      <c r="D53" s="711"/>
      <c r="E53" s="510"/>
      <c r="F53" s="511"/>
      <c r="G53" s="513"/>
      <c r="H53" s="677" t="s">
        <v>2477</v>
      </c>
      <c r="I53" s="678"/>
      <c r="J53" s="678"/>
      <c r="K53" s="678"/>
      <c r="L53" s="678"/>
      <c r="M53" s="678"/>
      <c r="N53" s="678"/>
      <c r="O53" s="679"/>
      <c r="P53" s="453" t="s">
        <v>129</v>
      </c>
      <c r="Q53" s="439"/>
      <c r="R53" s="439"/>
      <c r="S53" s="37"/>
      <c r="T53" s="634"/>
      <c r="U53" s="623"/>
      <c r="V53" s="621"/>
      <c r="W53" s="621"/>
      <c r="X53" s="621"/>
      <c r="Y53" s="621"/>
      <c r="Z53" s="445"/>
      <c r="AA53" s="443"/>
      <c r="AB53" s="443"/>
      <c r="AC53" s="150"/>
      <c r="AD53" s="150"/>
      <c r="AE53" s="143"/>
      <c r="AF53" s="422"/>
      <c r="AG53" s="152"/>
      <c r="AH53" s="422"/>
      <c r="AI53" s="41"/>
      <c r="AJ53" s="41"/>
      <c r="AK53" s="422"/>
      <c r="AL53" s="574"/>
      <c r="AM53" s="850"/>
      <c r="AN53" s="850"/>
      <c r="AO53" s="850"/>
      <c r="AP53" s="850"/>
      <c r="AQ53" s="419"/>
      <c r="AR53" s="12">
        <f>ROUND(Q54*$AO$61,0)</f>
        <v>437</v>
      </c>
      <c r="AS53" s="6"/>
    </row>
    <row r="54" spans="1:45" ht="16.5" customHeight="1" x14ac:dyDescent="0.15">
      <c r="A54" s="436">
        <v>25</v>
      </c>
      <c r="B54" s="433">
        <v>9413</v>
      </c>
      <c r="C54" s="35" t="s">
        <v>2687</v>
      </c>
      <c r="D54" s="711"/>
      <c r="E54" s="510"/>
      <c r="F54" s="511"/>
      <c r="G54" s="513"/>
      <c r="H54" s="680"/>
      <c r="I54" s="681"/>
      <c r="J54" s="681"/>
      <c r="K54" s="681"/>
      <c r="L54" s="681"/>
      <c r="M54" s="681"/>
      <c r="N54" s="681"/>
      <c r="O54" s="682"/>
      <c r="P54" s="39"/>
      <c r="Q54" s="829">
        <f>予防短期入所療養イ!Q55</f>
        <v>624</v>
      </c>
      <c r="R54" s="829"/>
      <c r="S54" s="426" t="s">
        <v>578</v>
      </c>
      <c r="T54" s="432"/>
      <c r="U54" s="691" t="s">
        <v>718</v>
      </c>
      <c r="V54" s="750"/>
      <c r="W54" s="750"/>
      <c r="X54" s="750"/>
      <c r="Y54" s="750"/>
      <c r="Z54" s="750"/>
      <c r="AA54" s="750"/>
      <c r="AB54" s="750"/>
      <c r="AC54" s="750"/>
      <c r="AD54" s="750"/>
      <c r="AE54" s="750"/>
      <c r="AF54" s="750"/>
      <c r="AG54" s="750"/>
      <c r="AH54" s="750"/>
      <c r="AI54" s="653" t="s">
        <v>248</v>
      </c>
      <c r="AJ54" s="888">
        <f>$AJ$6</f>
        <v>0.97</v>
      </c>
      <c r="AK54" s="888"/>
      <c r="AL54" s="574"/>
      <c r="AM54" s="850"/>
      <c r="AN54" s="850"/>
      <c r="AO54" s="850"/>
      <c r="AP54" s="850"/>
      <c r="AQ54" s="419"/>
      <c r="AR54" s="12">
        <f>ROUND(ROUND(Q54*AJ54,0)*$AO$61,0)</f>
        <v>424</v>
      </c>
      <c r="AS54" s="6"/>
    </row>
    <row r="55" spans="1:45" ht="16.5" customHeight="1" x14ac:dyDescent="0.15">
      <c r="A55" s="403">
        <v>25</v>
      </c>
      <c r="B55" s="433">
        <v>9421</v>
      </c>
      <c r="C55" s="49" t="s">
        <v>2688</v>
      </c>
      <c r="D55" s="711"/>
      <c r="E55" s="510"/>
      <c r="F55" s="511"/>
      <c r="G55" s="513"/>
      <c r="H55" s="680"/>
      <c r="I55" s="681"/>
      <c r="J55" s="681"/>
      <c r="K55" s="681"/>
      <c r="L55" s="681"/>
      <c r="M55" s="681"/>
      <c r="N55" s="681"/>
      <c r="O55" s="682"/>
      <c r="P55" s="246" t="s">
        <v>130</v>
      </c>
      <c r="Q55" s="174"/>
      <c r="R55" s="174"/>
      <c r="S55" s="14"/>
      <c r="T55" s="14"/>
      <c r="U55" s="623"/>
      <c r="V55" s="621"/>
      <c r="W55" s="621"/>
      <c r="X55" s="621"/>
      <c r="Y55" s="621"/>
      <c r="Z55" s="445"/>
      <c r="AA55" s="443"/>
      <c r="AB55" s="443"/>
      <c r="AC55" s="150"/>
      <c r="AD55" s="150"/>
      <c r="AE55" s="143"/>
      <c r="AF55" s="422"/>
      <c r="AG55" s="152"/>
      <c r="AH55" s="422"/>
      <c r="AI55" s="41"/>
      <c r="AJ55" s="41"/>
      <c r="AK55" s="422"/>
      <c r="AL55" s="574"/>
      <c r="AM55" s="850"/>
      <c r="AN55" s="850"/>
      <c r="AO55" s="850"/>
      <c r="AP55" s="850"/>
      <c r="AQ55" s="419"/>
      <c r="AR55" s="12">
        <f>ROUND(Q56*$AO$61,0)</f>
        <v>552</v>
      </c>
      <c r="AS55" s="6"/>
    </row>
    <row r="56" spans="1:45" ht="16.5" customHeight="1" x14ac:dyDescent="0.15">
      <c r="A56" s="436">
        <v>25</v>
      </c>
      <c r="B56" s="433">
        <v>9423</v>
      </c>
      <c r="C56" s="49" t="s">
        <v>2689</v>
      </c>
      <c r="D56" s="711"/>
      <c r="E56" s="510"/>
      <c r="F56" s="511"/>
      <c r="G56" s="513"/>
      <c r="H56" s="759"/>
      <c r="I56" s="760"/>
      <c r="J56" s="760"/>
      <c r="K56" s="760"/>
      <c r="L56" s="760"/>
      <c r="M56" s="760"/>
      <c r="N56" s="760"/>
      <c r="O56" s="761"/>
      <c r="P56" s="421"/>
      <c r="Q56" s="688">
        <f>予防短期入所療養イ!Q57</f>
        <v>789</v>
      </c>
      <c r="R56" s="688"/>
      <c r="S56" s="245" t="s">
        <v>578</v>
      </c>
      <c r="T56" s="245"/>
      <c r="U56" s="691" t="s">
        <v>718</v>
      </c>
      <c r="V56" s="750"/>
      <c r="W56" s="750"/>
      <c r="X56" s="750"/>
      <c r="Y56" s="750"/>
      <c r="Z56" s="750"/>
      <c r="AA56" s="750"/>
      <c r="AB56" s="750"/>
      <c r="AC56" s="750"/>
      <c r="AD56" s="750"/>
      <c r="AE56" s="750"/>
      <c r="AF56" s="750"/>
      <c r="AG56" s="750"/>
      <c r="AH56" s="750"/>
      <c r="AI56" s="653" t="s">
        <v>248</v>
      </c>
      <c r="AJ56" s="888">
        <f>$AJ$6</f>
        <v>0.97</v>
      </c>
      <c r="AK56" s="888"/>
      <c r="AL56" s="574"/>
      <c r="AM56" s="850"/>
      <c r="AN56" s="850"/>
      <c r="AO56" s="850"/>
      <c r="AP56" s="850"/>
      <c r="AQ56" s="419"/>
      <c r="AR56" s="12">
        <f>ROUND(ROUND(Q56*AJ56,0)*$AO$61,0)</f>
        <v>536</v>
      </c>
      <c r="AS56" s="6"/>
    </row>
    <row r="57" spans="1:45" ht="16.5" customHeight="1" x14ac:dyDescent="0.15">
      <c r="A57" s="436">
        <v>25</v>
      </c>
      <c r="B57" s="433">
        <v>9061</v>
      </c>
      <c r="C57" s="35" t="s">
        <v>2690</v>
      </c>
      <c r="D57" s="711"/>
      <c r="E57" s="510"/>
      <c r="F57" s="511"/>
      <c r="G57" s="513"/>
      <c r="H57" s="677" t="s">
        <v>2478</v>
      </c>
      <c r="I57" s="678"/>
      <c r="J57" s="678"/>
      <c r="K57" s="678"/>
      <c r="L57" s="678"/>
      <c r="M57" s="678"/>
      <c r="N57" s="678"/>
      <c r="O57" s="679"/>
      <c r="P57" s="453" t="s">
        <v>129</v>
      </c>
      <c r="Q57" s="439"/>
      <c r="R57" s="439"/>
      <c r="S57" s="37"/>
      <c r="T57" s="634"/>
      <c r="U57" s="623"/>
      <c r="V57" s="621"/>
      <c r="W57" s="621"/>
      <c r="X57" s="621"/>
      <c r="Y57" s="621"/>
      <c r="Z57" s="445"/>
      <c r="AA57" s="443"/>
      <c r="AB57" s="443"/>
      <c r="AC57" s="150"/>
      <c r="AD57" s="150"/>
      <c r="AE57" s="143"/>
      <c r="AF57" s="422"/>
      <c r="AG57" s="152"/>
      <c r="AH57" s="422"/>
      <c r="AI57" s="41"/>
      <c r="AJ57" s="41"/>
      <c r="AK57" s="422"/>
      <c r="AL57" s="574"/>
      <c r="AM57" s="850"/>
      <c r="AN57" s="850"/>
      <c r="AO57" s="850"/>
      <c r="AP57" s="850"/>
      <c r="AQ57" s="419"/>
      <c r="AR57" s="12">
        <f>ROUND(Q58*$AO$61,0)</f>
        <v>476</v>
      </c>
      <c r="AS57" s="6"/>
    </row>
    <row r="58" spans="1:45" ht="16.5" customHeight="1" x14ac:dyDescent="0.15">
      <c r="A58" s="436">
        <v>25</v>
      </c>
      <c r="B58" s="433">
        <v>9062</v>
      </c>
      <c r="C58" s="35" t="s">
        <v>2691</v>
      </c>
      <c r="D58" s="711"/>
      <c r="E58" s="535"/>
      <c r="F58" s="536"/>
      <c r="G58" s="587"/>
      <c r="H58" s="680"/>
      <c r="I58" s="681"/>
      <c r="J58" s="681"/>
      <c r="K58" s="681"/>
      <c r="L58" s="681"/>
      <c r="M58" s="681"/>
      <c r="N58" s="681"/>
      <c r="O58" s="682"/>
      <c r="P58" s="39"/>
      <c r="Q58" s="829">
        <f>予防短期入所療養イ!Q59</f>
        <v>680</v>
      </c>
      <c r="R58" s="829"/>
      <c r="S58" s="426" t="s">
        <v>578</v>
      </c>
      <c r="T58" s="432"/>
      <c r="U58" s="691" t="s">
        <v>718</v>
      </c>
      <c r="V58" s="750"/>
      <c r="W58" s="750"/>
      <c r="X58" s="750"/>
      <c r="Y58" s="750"/>
      <c r="Z58" s="750"/>
      <c r="AA58" s="750"/>
      <c r="AB58" s="750"/>
      <c r="AC58" s="750"/>
      <c r="AD58" s="750"/>
      <c r="AE58" s="750"/>
      <c r="AF58" s="750"/>
      <c r="AG58" s="750"/>
      <c r="AH58" s="750"/>
      <c r="AI58" s="653" t="s">
        <v>248</v>
      </c>
      <c r="AJ58" s="888">
        <f>$AJ$6</f>
        <v>0.97</v>
      </c>
      <c r="AK58" s="888"/>
      <c r="AL58" s="574"/>
      <c r="AM58" s="850"/>
      <c r="AN58" s="850"/>
      <c r="AO58" s="850"/>
      <c r="AP58" s="850"/>
      <c r="AQ58" s="419"/>
      <c r="AR58" s="12">
        <f>ROUND(ROUND(Q58*AJ58,0)*$AO$61,0)</f>
        <v>462</v>
      </c>
      <c r="AS58" s="6"/>
    </row>
    <row r="59" spans="1:45" ht="16.5" customHeight="1" x14ac:dyDescent="0.15">
      <c r="A59" s="403">
        <v>25</v>
      </c>
      <c r="B59" s="433">
        <v>9063</v>
      </c>
      <c r="C59" s="49" t="s">
        <v>2692</v>
      </c>
      <c r="D59" s="711"/>
      <c r="E59" s="535"/>
      <c r="F59" s="536"/>
      <c r="G59" s="587"/>
      <c r="H59" s="680"/>
      <c r="I59" s="681"/>
      <c r="J59" s="681"/>
      <c r="K59" s="681"/>
      <c r="L59" s="681"/>
      <c r="M59" s="681"/>
      <c r="N59" s="681"/>
      <c r="O59" s="682"/>
      <c r="P59" s="246" t="s">
        <v>130</v>
      </c>
      <c r="Q59" s="174"/>
      <c r="R59" s="174"/>
      <c r="S59" s="14"/>
      <c r="T59" s="14"/>
      <c r="U59" s="623"/>
      <c r="V59" s="621"/>
      <c r="W59" s="621"/>
      <c r="X59" s="621"/>
      <c r="Y59" s="621"/>
      <c r="Z59" s="445"/>
      <c r="AA59" s="443"/>
      <c r="AB59" s="443"/>
      <c r="AC59" s="150"/>
      <c r="AD59" s="150"/>
      <c r="AE59" s="143"/>
      <c r="AF59" s="422"/>
      <c r="AG59" s="152"/>
      <c r="AH59" s="422"/>
      <c r="AI59" s="41"/>
      <c r="AJ59" s="41"/>
      <c r="AK59" s="422"/>
      <c r="AL59" s="574"/>
      <c r="AM59" s="850"/>
      <c r="AN59" s="850"/>
      <c r="AO59" s="850"/>
      <c r="AP59" s="850"/>
      <c r="AQ59" s="419"/>
      <c r="AR59" s="12">
        <f>ROUND(Q60*$AO$61,0)</f>
        <v>592</v>
      </c>
      <c r="AS59" s="6"/>
    </row>
    <row r="60" spans="1:45" ht="16.5" customHeight="1" x14ac:dyDescent="0.15">
      <c r="A60" s="436">
        <v>25</v>
      </c>
      <c r="B60" s="433">
        <v>9064</v>
      </c>
      <c r="C60" s="49" t="s">
        <v>2693</v>
      </c>
      <c r="D60" s="711"/>
      <c r="E60" s="586"/>
      <c r="F60" s="161"/>
      <c r="G60" s="588"/>
      <c r="H60" s="759"/>
      <c r="I60" s="760"/>
      <c r="J60" s="760"/>
      <c r="K60" s="760"/>
      <c r="L60" s="760"/>
      <c r="M60" s="760"/>
      <c r="N60" s="760"/>
      <c r="O60" s="761"/>
      <c r="P60" s="421"/>
      <c r="Q60" s="688">
        <f>予防短期入所療養イ!Q61</f>
        <v>846</v>
      </c>
      <c r="R60" s="688"/>
      <c r="S60" s="245" t="s">
        <v>578</v>
      </c>
      <c r="T60" s="245"/>
      <c r="U60" s="691" t="s">
        <v>718</v>
      </c>
      <c r="V60" s="750"/>
      <c r="W60" s="750"/>
      <c r="X60" s="750"/>
      <c r="Y60" s="750"/>
      <c r="Z60" s="750"/>
      <c r="AA60" s="750"/>
      <c r="AB60" s="750"/>
      <c r="AC60" s="750"/>
      <c r="AD60" s="750"/>
      <c r="AE60" s="750"/>
      <c r="AF60" s="750"/>
      <c r="AG60" s="750"/>
      <c r="AH60" s="750"/>
      <c r="AI60" s="653" t="s">
        <v>248</v>
      </c>
      <c r="AJ60" s="888">
        <f>$AJ$6</f>
        <v>0.97</v>
      </c>
      <c r="AK60" s="888"/>
      <c r="AL60" s="574"/>
      <c r="AM60" s="593"/>
      <c r="AN60" s="593"/>
      <c r="AO60" s="593"/>
      <c r="AP60" s="593"/>
      <c r="AQ60" s="419"/>
      <c r="AR60" s="12">
        <f>ROUND(ROUND(Q60*AJ60,0)*$AO$61,0)</f>
        <v>575</v>
      </c>
      <c r="AS60" s="6"/>
    </row>
    <row r="61" spans="1:45" ht="16.5" customHeight="1" x14ac:dyDescent="0.15">
      <c r="A61" s="436">
        <v>25</v>
      </c>
      <c r="B61" s="433">
        <v>9683</v>
      </c>
      <c r="C61" s="35" t="s">
        <v>2266</v>
      </c>
      <c r="D61" s="711"/>
      <c r="E61" s="677" t="s">
        <v>713</v>
      </c>
      <c r="F61" s="678"/>
      <c r="G61" s="679"/>
      <c r="H61" s="677" t="s">
        <v>2214</v>
      </c>
      <c r="I61" s="678"/>
      <c r="J61" s="678"/>
      <c r="K61" s="678"/>
      <c r="L61" s="678"/>
      <c r="M61" s="678"/>
      <c r="N61" s="678"/>
      <c r="O61" s="679"/>
      <c r="P61" s="453" t="s">
        <v>129</v>
      </c>
      <c r="Q61" s="439"/>
      <c r="R61" s="439"/>
      <c r="S61" s="37"/>
      <c r="T61" s="634"/>
      <c r="U61" s="623"/>
      <c r="V61" s="621"/>
      <c r="W61" s="621"/>
      <c r="X61" s="621"/>
      <c r="Y61" s="621"/>
      <c r="Z61" s="445"/>
      <c r="AA61" s="443"/>
      <c r="AB61" s="443"/>
      <c r="AC61" s="150"/>
      <c r="AD61" s="150"/>
      <c r="AE61" s="143"/>
      <c r="AF61" s="422"/>
      <c r="AG61" s="152"/>
      <c r="AH61" s="422"/>
      <c r="AI61" s="41"/>
      <c r="AJ61" s="41"/>
      <c r="AK61" s="422"/>
      <c r="AL61" s="574"/>
      <c r="AM61" s="593"/>
      <c r="AN61" s="521" t="s">
        <v>27</v>
      </c>
      <c r="AO61" s="718">
        <v>0.7</v>
      </c>
      <c r="AP61" s="718"/>
      <c r="AQ61" s="419"/>
      <c r="AR61" s="12">
        <f>ROUND(Q62*$AO$61,0)</f>
        <v>457</v>
      </c>
      <c r="AS61" s="429"/>
    </row>
    <row r="62" spans="1:45" ht="16.5" customHeight="1" x14ac:dyDescent="0.15">
      <c r="A62" s="436">
        <v>25</v>
      </c>
      <c r="B62" s="433">
        <v>9685</v>
      </c>
      <c r="C62" s="35" t="s">
        <v>2267</v>
      </c>
      <c r="D62" s="711"/>
      <c r="E62" s="680"/>
      <c r="F62" s="681"/>
      <c r="G62" s="682"/>
      <c r="H62" s="680"/>
      <c r="I62" s="681"/>
      <c r="J62" s="681"/>
      <c r="K62" s="681"/>
      <c r="L62" s="681"/>
      <c r="M62" s="681"/>
      <c r="N62" s="681"/>
      <c r="O62" s="682"/>
      <c r="P62" s="39"/>
      <c r="Q62" s="829">
        <f>予防短期入所療養イ!Q63</f>
        <v>653</v>
      </c>
      <c r="R62" s="829"/>
      <c r="S62" s="426" t="s">
        <v>578</v>
      </c>
      <c r="T62" s="432"/>
      <c r="U62" s="691" t="s">
        <v>718</v>
      </c>
      <c r="V62" s="750"/>
      <c r="W62" s="750"/>
      <c r="X62" s="750"/>
      <c r="Y62" s="750"/>
      <c r="Z62" s="750"/>
      <c r="AA62" s="750"/>
      <c r="AB62" s="750"/>
      <c r="AC62" s="750"/>
      <c r="AD62" s="750"/>
      <c r="AE62" s="750"/>
      <c r="AF62" s="750"/>
      <c r="AG62" s="750"/>
      <c r="AH62" s="750"/>
      <c r="AI62" s="653" t="s">
        <v>248</v>
      </c>
      <c r="AJ62" s="888">
        <f>$AJ$6</f>
        <v>0.97</v>
      </c>
      <c r="AK62" s="888"/>
      <c r="AL62" s="574"/>
      <c r="AM62" s="593"/>
      <c r="AN62" s="593"/>
      <c r="AO62" s="593"/>
      <c r="AP62" s="593"/>
      <c r="AQ62" s="419"/>
      <c r="AR62" s="12">
        <f>ROUND(ROUND(Q62*AJ62,0)*$AO$61,0)</f>
        <v>443</v>
      </c>
      <c r="AS62" s="429"/>
    </row>
    <row r="63" spans="1:45" ht="16.5" customHeight="1" x14ac:dyDescent="0.15">
      <c r="A63" s="403">
        <v>25</v>
      </c>
      <c r="B63" s="433">
        <v>9687</v>
      </c>
      <c r="C63" s="49" t="s">
        <v>2268</v>
      </c>
      <c r="D63" s="711"/>
      <c r="E63" s="680"/>
      <c r="F63" s="681"/>
      <c r="G63" s="682"/>
      <c r="H63" s="680"/>
      <c r="I63" s="681"/>
      <c r="J63" s="681"/>
      <c r="K63" s="681"/>
      <c r="L63" s="681"/>
      <c r="M63" s="681"/>
      <c r="N63" s="681"/>
      <c r="O63" s="682"/>
      <c r="P63" s="246" t="s">
        <v>130</v>
      </c>
      <c r="Q63" s="174"/>
      <c r="R63" s="174"/>
      <c r="S63" s="14"/>
      <c r="T63" s="14"/>
      <c r="U63" s="623"/>
      <c r="V63" s="621"/>
      <c r="W63" s="621"/>
      <c r="X63" s="621"/>
      <c r="Y63" s="621"/>
      <c r="Z63" s="445"/>
      <c r="AA63" s="443"/>
      <c r="AB63" s="443"/>
      <c r="AC63" s="150"/>
      <c r="AD63" s="150"/>
      <c r="AE63" s="143"/>
      <c r="AF63" s="422"/>
      <c r="AG63" s="152"/>
      <c r="AH63" s="422"/>
      <c r="AI63" s="41"/>
      <c r="AJ63" s="41"/>
      <c r="AK63" s="422"/>
      <c r="AL63" s="574"/>
      <c r="AM63" s="593"/>
      <c r="AN63" s="593"/>
      <c r="AO63" s="593"/>
      <c r="AP63" s="593"/>
      <c r="AQ63" s="419"/>
      <c r="AR63" s="12">
        <f>ROUND(Q64*$AO$61,0)</f>
        <v>572</v>
      </c>
      <c r="AS63" s="429"/>
    </row>
    <row r="64" spans="1:45" ht="16.5" customHeight="1" x14ac:dyDescent="0.15">
      <c r="A64" s="403">
        <v>25</v>
      </c>
      <c r="B64" s="433">
        <v>9689</v>
      </c>
      <c r="C64" s="49" t="s">
        <v>2269</v>
      </c>
      <c r="D64" s="711"/>
      <c r="E64" s="680"/>
      <c r="F64" s="681"/>
      <c r="G64" s="682"/>
      <c r="H64" s="759"/>
      <c r="I64" s="760"/>
      <c r="J64" s="760"/>
      <c r="K64" s="760"/>
      <c r="L64" s="760"/>
      <c r="M64" s="760"/>
      <c r="N64" s="760"/>
      <c r="O64" s="761"/>
      <c r="P64" s="421"/>
      <c r="Q64" s="688">
        <f>予防短期入所療養イ!Q65</f>
        <v>817</v>
      </c>
      <c r="R64" s="688"/>
      <c r="S64" s="245" t="s">
        <v>578</v>
      </c>
      <c r="T64" s="245"/>
      <c r="U64" s="691" t="s">
        <v>718</v>
      </c>
      <c r="V64" s="750"/>
      <c r="W64" s="750"/>
      <c r="X64" s="750"/>
      <c r="Y64" s="750"/>
      <c r="Z64" s="750"/>
      <c r="AA64" s="750"/>
      <c r="AB64" s="750"/>
      <c r="AC64" s="750"/>
      <c r="AD64" s="750"/>
      <c r="AE64" s="750"/>
      <c r="AF64" s="750"/>
      <c r="AG64" s="750"/>
      <c r="AH64" s="750"/>
      <c r="AI64" s="653" t="s">
        <v>248</v>
      </c>
      <c r="AJ64" s="888">
        <f>$AJ$6</f>
        <v>0.97</v>
      </c>
      <c r="AK64" s="888"/>
      <c r="AL64" s="574"/>
      <c r="AM64" s="593"/>
      <c r="AN64" s="593"/>
      <c r="AO64" s="593"/>
      <c r="AP64" s="593"/>
      <c r="AQ64" s="419"/>
      <c r="AR64" s="12">
        <f>ROUND(ROUND(Q64*AJ64,0)*$AO$61,0)</f>
        <v>554</v>
      </c>
      <c r="AS64" s="6"/>
    </row>
    <row r="65" spans="1:45" ht="16.5" customHeight="1" x14ac:dyDescent="0.15">
      <c r="A65" s="436">
        <v>25</v>
      </c>
      <c r="B65" s="433">
        <v>9691</v>
      </c>
      <c r="C65" s="35" t="s">
        <v>2694</v>
      </c>
      <c r="D65" s="538"/>
      <c r="E65" s="680" t="s">
        <v>710</v>
      </c>
      <c r="F65" s="784"/>
      <c r="G65" s="785"/>
      <c r="H65" s="677" t="s">
        <v>2479</v>
      </c>
      <c r="I65" s="678"/>
      <c r="J65" s="678"/>
      <c r="K65" s="678"/>
      <c r="L65" s="678"/>
      <c r="M65" s="678"/>
      <c r="N65" s="678"/>
      <c r="O65" s="679"/>
      <c r="P65" s="453" t="s">
        <v>129</v>
      </c>
      <c r="Q65" s="439"/>
      <c r="R65" s="439"/>
      <c r="S65" s="37"/>
      <c r="T65" s="634"/>
      <c r="U65" s="623"/>
      <c r="V65" s="621"/>
      <c r="W65" s="621"/>
      <c r="X65" s="621"/>
      <c r="Y65" s="621"/>
      <c r="Z65" s="445"/>
      <c r="AA65" s="443"/>
      <c r="AB65" s="443"/>
      <c r="AC65" s="150"/>
      <c r="AD65" s="150"/>
      <c r="AE65" s="143"/>
      <c r="AF65" s="422"/>
      <c r="AG65" s="153"/>
      <c r="AH65" s="422"/>
      <c r="AI65" s="41"/>
      <c r="AJ65" s="41"/>
      <c r="AK65" s="422"/>
      <c r="AL65" s="574"/>
      <c r="AM65" s="593"/>
      <c r="AN65" s="593"/>
      <c r="AO65" s="593"/>
      <c r="AP65" s="593"/>
      <c r="AQ65" s="419"/>
      <c r="AR65" s="12">
        <f>ROUND(Q66*$AO$61,0)</f>
        <v>457</v>
      </c>
      <c r="AS65" s="6"/>
    </row>
    <row r="66" spans="1:45" ht="16.5" customHeight="1" x14ac:dyDescent="0.15">
      <c r="A66" s="436">
        <v>25</v>
      </c>
      <c r="B66" s="433">
        <v>9693</v>
      </c>
      <c r="C66" s="35" t="s">
        <v>2695</v>
      </c>
      <c r="D66" s="538"/>
      <c r="E66" s="796"/>
      <c r="F66" s="784"/>
      <c r="G66" s="785"/>
      <c r="H66" s="680"/>
      <c r="I66" s="681"/>
      <c r="J66" s="681"/>
      <c r="K66" s="681"/>
      <c r="L66" s="681"/>
      <c r="M66" s="681"/>
      <c r="N66" s="681"/>
      <c r="O66" s="682"/>
      <c r="P66" s="39"/>
      <c r="Q66" s="829">
        <f>予防短期入所療養イ!Q67</f>
        <v>653</v>
      </c>
      <c r="R66" s="829"/>
      <c r="S66" s="426" t="s">
        <v>578</v>
      </c>
      <c r="T66" s="432"/>
      <c r="U66" s="691" t="s">
        <v>718</v>
      </c>
      <c r="V66" s="750"/>
      <c r="W66" s="750"/>
      <c r="X66" s="750"/>
      <c r="Y66" s="750"/>
      <c r="Z66" s="750"/>
      <c r="AA66" s="750"/>
      <c r="AB66" s="750"/>
      <c r="AC66" s="750"/>
      <c r="AD66" s="750"/>
      <c r="AE66" s="750"/>
      <c r="AF66" s="750"/>
      <c r="AG66" s="750"/>
      <c r="AH66" s="750"/>
      <c r="AI66" s="653" t="s">
        <v>248</v>
      </c>
      <c r="AJ66" s="888">
        <f>$AJ$6</f>
        <v>0.97</v>
      </c>
      <c r="AK66" s="888"/>
      <c r="AL66" s="574"/>
      <c r="AM66" s="593"/>
      <c r="AN66" s="593"/>
      <c r="AO66" s="593"/>
      <c r="AP66" s="593"/>
      <c r="AQ66" s="419"/>
      <c r="AR66" s="12">
        <f>ROUND(ROUND(Q66*AJ66,0)*$AO$61,0)</f>
        <v>443</v>
      </c>
      <c r="AS66" s="6"/>
    </row>
    <row r="67" spans="1:45" ht="16.5" customHeight="1" x14ac:dyDescent="0.15">
      <c r="A67" s="403">
        <v>25</v>
      </c>
      <c r="B67" s="433">
        <v>9695</v>
      </c>
      <c r="C67" s="49" t="s">
        <v>2696</v>
      </c>
      <c r="D67" s="538"/>
      <c r="E67" s="796"/>
      <c r="F67" s="784"/>
      <c r="G67" s="785"/>
      <c r="H67" s="680"/>
      <c r="I67" s="681"/>
      <c r="J67" s="681"/>
      <c r="K67" s="681"/>
      <c r="L67" s="681"/>
      <c r="M67" s="681"/>
      <c r="N67" s="681"/>
      <c r="O67" s="682"/>
      <c r="P67" s="246" t="s">
        <v>130</v>
      </c>
      <c r="Q67" s="174"/>
      <c r="R67" s="174"/>
      <c r="S67" s="14"/>
      <c r="T67" s="14"/>
      <c r="U67" s="623"/>
      <c r="V67" s="621"/>
      <c r="W67" s="621"/>
      <c r="X67" s="621"/>
      <c r="Y67" s="621"/>
      <c r="Z67" s="445"/>
      <c r="AA67" s="443"/>
      <c r="AB67" s="443"/>
      <c r="AC67" s="150"/>
      <c r="AD67" s="150"/>
      <c r="AE67" s="143"/>
      <c r="AF67" s="621"/>
      <c r="AG67" s="621"/>
      <c r="AH67" s="422"/>
      <c r="AI67" s="41"/>
      <c r="AJ67" s="41"/>
      <c r="AK67" s="422"/>
      <c r="AL67" s="574"/>
      <c r="AM67" s="593"/>
      <c r="AN67" s="593"/>
      <c r="AO67" s="593"/>
      <c r="AP67" s="593"/>
      <c r="AQ67" s="419"/>
      <c r="AR67" s="12">
        <f>ROUND(Q68*$AO$61,0)</f>
        <v>572</v>
      </c>
      <c r="AS67" s="6"/>
    </row>
    <row r="68" spans="1:45" ht="16.5" customHeight="1" x14ac:dyDescent="0.15">
      <c r="A68" s="403">
        <v>25</v>
      </c>
      <c r="B68" s="433">
        <v>9697</v>
      </c>
      <c r="C68" s="49" t="s">
        <v>2697</v>
      </c>
      <c r="D68" s="538"/>
      <c r="E68" s="510"/>
      <c r="F68" s="511"/>
      <c r="G68" s="513"/>
      <c r="H68" s="759"/>
      <c r="I68" s="760"/>
      <c r="J68" s="760"/>
      <c r="K68" s="760"/>
      <c r="L68" s="760"/>
      <c r="M68" s="760"/>
      <c r="N68" s="760"/>
      <c r="O68" s="761"/>
      <c r="P68" s="421"/>
      <c r="Q68" s="688">
        <f>予防短期入所療養イ!Q69</f>
        <v>817</v>
      </c>
      <c r="R68" s="688"/>
      <c r="S68" s="245" t="s">
        <v>578</v>
      </c>
      <c r="T68" s="245"/>
      <c r="U68" s="691" t="s">
        <v>718</v>
      </c>
      <c r="V68" s="750"/>
      <c r="W68" s="750"/>
      <c r="X68" s="750"/>
      <c r="Y68" s="750"/>
      <c r="Z68" s="750"/>
      <c r="AA68" s="750"/>
      <c r="AB68" s="750"/>
      <c r="AC68" s="750"/>
      <c r="AD68" s="750"/>
      <c r="AE68" s="750"/>
      <c r="AF68" s="750"/>
      <c r="AG68" s="750"/>
      <c r="AH68" s="750"/>
      <c r="AI68" s="653" t="s">
        <v>248</v>
      </c>
      <c r="AJ68" s="888">
        <f>$AJ$6</f>
        <v>0.97</v>
      </c>
      <c r="AK68" s="888"/>
      <c r="AL68" s="442"/>
      <c r="AM68" s="593"/>
      <c r="AN68" s="593"/>
      <c r="AO68" s="593"/>
      <c r="AP68" s="593"/>
      <c r="AQ68" s="638"/>
      <c r="AR68" s="12">
        <f>ROUND(ROUND(Q68*AJ68,0)*$AO$61,0)</f>
        <v>554</v>
      </c>
      <c r="AS68" s="6"/>
    </row>
    <row r="69" spans="1:45" ht="16.5" customHeight="1" x14ac:dyDescent="0.15">
      <c r="A69" s="436">
        <v>25</v>
      </c>
      <c r="B69" s="433">
        <v>9699</v>
      </c>
      <c r="C69" s="35" t="s">
        <v>2270</v>
      </c>
      <c r="D69" s="538"/>
      <c r="E69" s="677" t="s">
        <v>714</v>
      </c>
      <c r="F69" s="678"/>
      <c r="G69" s="679"/>
      <c r="H69" s="677" t="s">
        <v>2214</v>
      </c>
      <c r="I69" s="678"/>
      <c r="J69" s="678"/>
      <c r="K69" s="678"/>
      <c r="L69" s="678"/>
      <c r="M69" s="678"/>
      <c r="N69" s="678"/>
      <c r="O69" s="679"/>
      <c r="P69" s="453" t="s">
        <v>129</v>
      </c>
      <c r="Q69" s="439"/>
      <c r="R69" s="439"/>
      <c r="S69" s="37"/>
      <c r="T69" s="634"/>
      <c r="U69" s="623"/>
      <c r="V69" s="621"/>
      <c r="W69" s="621"/>
      <c r="X69" s="621"/>
      <c r="Y69" s="621"/>
      <c r="Z69" s="445"/>
      <c r="AA69" s="443"/>
      <c r="AB69" s="443"/>
      <c r="AC69" s="150"/>
      <c r="AD69" s="150"/>
      <c r="AE69" s="143"/>
      <c r="AF69" s="621"/>
      <c r="AG69" s="621"/>
      <c r="AH69" s="422"/>
      <c r="AI69" s="41"/>
      <c r="AJ69" s="41"/>
      <c r="AK69" s="422"/>
      <c r="AL69" s="442"/>
      <c r="AM69" s="609"/>
      <c r="AN69" s="521"/>
      <c r="AO69" s="539"/>
      <c r="AP69" s="539"/>
      <c r="AQ69" s="419"/>
      <c r="AR69" s="12">
        <f>ROUND(Q70*$AO$61,0)</f>
        <v>457</v>
      </c>
      <c r="AS69" s="429"/>
    </row>
    <row r="70" spans="1:45" ht="16.5" customHeight="1" x14ac:dyDescent="0.15">
      <c r="A70" s="436">
        <v>25</v>
      </c>
      <c r="B70" s="433">
        <v>9701</v>
      </c>
      <c r="C70" s="35" t="s">
        <v>2271</v>
      </c>
      <c r="D70" s="538"/>
      <c r="E70" s="680"/>
      <c r="F70" s="681"/>
      <c r="G70" s="682"/>
      <c r="H70" s="680"/>
      <c r="I70" s="681"/>
      <c r="J70" s="681"/>
      <c r="K70" s="681"/>
      <c r="L70" s="681"/>
      <c r="M70" s="681"/>
      <c r="N70" s="681"/>
      <c r="O70" s="682"/>
      <c r="P70" s="39"/>
      <c r="Q70" s="829">
        <f>予防短期入所療養イ!Q71</f>
        <v>653</v>
      </c>
      <c r="R70" s="829"/>
      <c r="S70" s="426" t="s">
        <v>578</v>
      </c>
      <c r="T70" s="432"/>
      <c r="U70" s="691" t="s">
        <v>718</v>
      </c>
      <c r="V70" s="750"/>
      <c r="W70" s="750"/>
      <c r="X70" s="750"/>
      <c r="Y70" s="750"/>
      <c r="Z70" s="750"/>
      <c r="AA70" s="750"/>
      <c r="AB70" s="750"/>
      <c r="AC70" s="750"/>
      <c r="AD70" s="750"/>
      <c r="AE70" s="750"/>
      <c r="AF70" s="750"/>
      <c r="AG70" s="750"/>
      <c r="AH70" s="750"/>
      <c r="AI70" s="653" t="s">
        <v>248</v>
      </c>
      <c r="AJ70" s="888">
        <f>$AJ$6</f>
        <v>0.97</v>
      </c>
      <c r="AK70" s="888"/>
      <c r="AL70" s="421"/>
      <c r="AM70" s="609"/>
      <c r="AN70" s="636"/>
      <c r="AO70" s="636"/>
      <c r="AP70" s="636"/>
      <c r="AQ70" s="419"/>
      <c r="AR70" s="12">
        <f>ROUND(ROUND(Q70*AJ70,0)*$AO$61,0)</f>
        <v>443</v>
      </c>
      <c r="AS70" s="429"/>
    </row>
    <row r="71" spans="1:45" ht="16.5" customHeight="1" x14ac:dyDescent="0.15">
      <c r="A71" s="403">
        <v>25</v>
      </c>
      <c r="B71" s="433">
        <v>9703</v>
      </c>
      <c r="C71" s="49" t="s">
        <v>2272</v>
      </c>
      <c r="D71" s="538"/>
      <c r="E71" s="680"/>
      <c r="F71" s="681"/>
      <c r="G71" s="682"/>
      <c r="H71" s="680"/>
      <c r="I71" s="681"/>
      <c r="J71" s="681"/>
      <c r="K71" s="681"/>
      <c r="L71" s="681"/>
      <c r="M71" s="681"/>
      <c r="N71" s="681"/>
      <c r="O71" s="682"/>
      <c r="P71" s="246" t="s">
        <v>130</v>
      </c>
      <c r="Q71" s="174"/>
      <c r="R71" s="174"/>
      <c r="S71" s="14"/>
      <c r="T71" s="14"/>
      <c r="U71" s="623"/>
      <c r="V71" s="621"/>
      <c r="W71" s="621"/>
      <c r="X71" s="621"/>
      <c r="Y71" s="621"/>
      <c r="Z71" s="445"/>
      <c r="AA71" s="443"/>
      <c r="AB71" s="443"/>
      <c r="AC71" s="150"/>
      <c r="AD71" s="150"/>
      <c r="AE71" s="143"/>
      <c r="AF71" s="621"/>
      <c r="AG71" s="621"/>
      <c r="AH71" s="422"/>
      <c r="AI71" s="41"/>
      <c r="AJ71" s="41"/>
      <c r="AK71" s="422"/>
      <c r="AL71" s="421"/>
      <c r="AM71" s="609"/>
      <c r="AN71" s="609"/>
      <c r="AO71" s="609"/>
      <c r="AP71" s="609"/>
      <c r="AQ71" s="419"/>
      <c r="AR71" s="12">
        <f>ROUND(Q72*$AO$61,0)</f>
        <v>572</v>
      </c>
      <c r="AS71" s="429"/>
    </row>
    <row r="72" spans="1:45" ht="16.5" customHeight="1" x14ac:dyDescent="0.15">
      <c r="A72" s="403">
        <v>25</v>
      </c>
      <c r="B72" s="433">
        <v>9705</v>
      </c>
      <c r="C72" s="49" t="s">
        <v>2273</v>
      </c>
      <c r="D72" s="538"/>
      <c r="E72" s="680"/>
      <c r="F72" s="681"/>
      <c r="G72" s="682"/>
      <c r="H72" s="759"/>
      <c r="I72" s="760"/>
      <c r="J72" s="760"/>
      <c r="K72" s="760"/>
      <c r="L72" s="760"/>
      <c r="M72" s="760"/>
      <c r="N72" s="760"/>
      <c r="O72" s="761"/>
      <c r="P72" s="421"/>
      <c r="Q72" s="688">
        <f>予防短期入所療養イ!Q73</f>
        <v>817</v>
      </c>
      <c r="R72" s="688"/>
      <c r="S72" s="245" t="s">
        <v>578</v>
      </c>
      <c r="T72" s="245"/>
      <c r="U72" s="691" t="s">
        <v>718</v>
      </c>
      <c r="V72" s="750"/>
      <c r="W72" s="750"/>
      <c r="X72" s="750"/>
      <c r="Y72" s="750"/>
      <c r="Z72" s="750"/>
      <c r="AA72" s="750"/>
      <c r="AB72" s="750"/>
      <c r="AC72" s="750"/>
      <c r="AD72" s="750"/>
      <c r="AE72" s="750"/>
      <c r="AF72" s="750"/>
      <c r="AG72" s="750"/>
      <c r="AH72" s="750"/>
      <c r="AI72" s="653" t="s">
        <v>248</v>
      </c>
      <c r="AJ72" s="888">
        <f>$AJ$6</f>
        <v>0.97</v>
      </c>
      <c r="AK72" s="888"/>
      <c r="AL72" s="421"/>
      <c r="AM72" s="609"/>
      <c r="AN72" s="609"/>
      <c r="AO72" s="609"/>
      <c r="AP72" s="609"/>
      <c r="AQ72" s="419"/>
      <c r="AR72" s="12">
        <f>ROUND(ROUND(Q72*AJ72,0)*$AO$61,0)</f>
        <v>554</v>
      </c>
      <c r="AS72" s="6"/>
    </row>
    <row r="73" spans="1:45" ht="16.5" customHeight="1" x14ac:dyDescent="0.15">
      <c r="A73" s="436">
        <v>25</v>
      </c>
      <c r="B73" s="433">
        <v>9707</v>
      </c>
      <c r="C73" s="35" t="s">
        <v>2698</v>
      </c>
      <c r="D73" s="538"/>
      <c r="E73" s="680" t="s">
        <v>719</v>
      </c>
      <c r="F73" s="784"/>
      <c r="G73" s="785"/>
      <c r="H73" s="677" t="s">
        <v>2479</v>
      </c>
      <c r="I73" s="678"/>
      <c r="J73" s="678"/>
      <c r="K73" s="678"/>
      <c r="L73" s="678"/>
      <c r="M73" s="678"/>
      <c r="N73" s="678"/>
      <c r="O73" s="679"/>
      <c r="P73" s="453" t="s">
        <v>129</v>
      </c>
      <c r="Q73" s="439"/>
      <c r="R73" s="439"/>
      <c r="S73" s="37"/>
      <c r="T73" s="634"/>
      <c r="U73" s="623"/>
      <c r="V73" s="621"/>
      <c r="W73" s="621"/>
      <c r="X73" s="621"/>
      <c r="Y73" s="621"/>
      <c r="Z73" s="445"/>
      <c r="AA73" s="443"/>
      <c r="AB73" s="443"/>
      <c r="AC73" s="150"/>
      <c r="AD73" s="150"/>
      <c r="AE73" s="143"/>
      <c r="AF73" s="621"/>
      <c r="AG73" s="621"/>
      <c r="AH73" s="422"/>
      <c r="AI73" s="41"/>
      <c r="AJ73" s="41"/>
      <c r="AK73" s="422"/>
      <c r="AL73" s="421"/>
      <c r="AM73" s="609"/>
      <c r="AN73" s="609"/>
      <c r="AO73" s="609"/>
      <c r="AP73" s="609"/>
      <c r="AQ73" s="419"/>
      <c r="AR73" s="12">
        <f>ROUND(Q74*$AO$61,0)</f>
        <v>457</v>
      </c>
      <c r="AS73" s="6"/>
    </row>
    <row r="74" spans="1:45" ht="16.5" customHeight="1" x14ac:dyDescent="0.15">
      <c r="A74" s="436">
        <v>25</v>
      </c>
      <c r="B74" s="433">
        <v>9709</v>
      </c>
      <c r="C74" s="35" t="s">
        <v>2699</v>
      </c>
      <c r="D74" s="538"/>
      <c r="E74" s="796"/>
      <c r="F74" s="784"/>
      <c r="G74" s="785"/>
      <c r="H74" s="680"/>
      <c r="I74" s="681"/>
      <c r="J74" s="681"/>
      <c r="K74" s="681"/>
      <c r="L74" s="681"/>
      <c r="M74" s="681"/>
      <c r="N74" s="681"/>
      <c r="O74" s="682"/>
      <c r="P74" s="39"/>
      <c r="Q74" s="829">
        <f>予防短期入所療養イ!Q75</f>
        <v>653</v>
      </c>
      <c r="R74" s="829"/>
      <c r="S74" s="426" t="s">
        <v>578</v>
      </c>
      <c r="T74" s="432"/>
      <c r="U74" s="691" t="s">
        <v>718</v>
      </c>
      <c r="V74" s="750"/>
      <c r="W74" s="750"/>
      <c r="X74" s="750"/>
      <c r="Y74" s="750"/>
      <c r="Z74" s="750"/>
      <c r="AA74" s="750"/>
      <c r="AB74" s="750"/>
      <c r="AC74" s="750"/>
      <c r="AD74" s="750"/>
      <c r="AE74" s="750"/>
      <c r="AF74" s="750"/>
      <c r="AG74" s="750"/>
      <c r="AH74" s="750"/>
      <c r="AI74" s="653" t="s">
        <v>248</v>
      </c>
      <c r="AJ74" s="888">
        <f>$AJ$6</f>
        <v>0.97</v>
      </c>
      <c r="AK74" s="888"/>
      <c r="AL74" s="421"/>
      <c r="AM74" s="609"/>
      <c r="AN74" s="609"/>
      <c r="AO74" s="609"/>
      <c r="AP74" s="609"/>
      <c r="AQ74" s="419"/>
      <c r="AR74" s="12">
        <f>ROUND(ROUND(Q74*AJ74,0)*$AO$61,0)</f>
        <v>443</v>
      </c>
      <c r="AS74" s="6"/>
    </row>
    <row r="75" spans="1:45" ht="16.5" customHeight="1" x14ac:dyDescent="0.15">
      <c r="A75" s="403">
        <v>25</v>
      </c>
      <c r="B75" s="433">
        <v>9711</v>
      </c>
      <c r="C75" s="49" t="s">
        <v>2700</v>
      </c>
      <c r="D75" s="538"/>
      <c r="E75" s="796"/>
      <c r="F75" s="784"/>
      <c r="G75" s="785"/>
      <c r="H75" s="680"/>
      <c r="I75" s="681"/>
      <c r="J75" s="681"/>
      <c r="K75" s="681"/>
      <c r="L75" s="681"/>
      <c r="M75" s="681"/>
      <c r="N75" s="681"/>
      <c r="O75" s="682"/>
      <c r="P75" s="246" t="s">
        <v>130</v>
      </c>
      <c r="Q75" s="174"/>
      <c r="R75" s="174"/>
      <c r="S75" s="14"/>
      <c r="T75" s="14"/>
      <c r="U75" s="623"/>
      <c r="V75" s="621"/>
      <c r="W75" s="621"/>
      <c r="X75" s="621"/>
      <c r="Y75" s="621"/>
      <c r="Z75" s="445"/>
      <c r="AA75" s="443"/>
      <c r="AB75" s="443"/>
      <c r="AC75" s="150"/>
      <c r="AD75" s="150"/>
      <c r="AE75" s="143"/>
      <c r="AF75" s="621"/>
      <c r="AG75" s="621"/>
      <c r="AH75" s="422"/>
      <c r="AI75" s="41"/>
      <c r="AJ75" s="41"/>
      <c r="AK75" s="422"/>
      <c r="AL75" s="421"/>
      <c r="AM75" s="609"/>
      <c r="AN75" s="609"/>
      <c r="AO75" s="609"/>
      <c r="AP75" s="609"/>
      <c r="AQ75" s="419"/>
      <c r="AR75" s="12">
        <f>ROUND(Q76*$AO$61,0)</f>
        <v>572</v>
      </c>
      <c r="AS75" s="6"/>
    </row>
    <row r="76" spans="1:45" ht="16.5" customHeight="1" x14ac:dyDescent="0.15">
      <c r="A76" s="436">
        <v>25</v>
      </c>
      <c r="B76" s="433">
        <v>9713</v>
      </c>
      <c r="C76" s="49" t="s">
        <v>2701</v>
      </c>
      <c r="D76" s="538"/>
      <c r="E76" s="510"/>
      <c r="F76" s="511"/>
      <c r="G76" s="513"/>
      <c r="H76" s="759"/>
      <c r="I76" s="760"/>
      <c r="J76" s="760"/>
      <c r="K76" s="760"/>
      <c r="L76" s="760"/>
      <c r="M76" s="760"/>
      <c r="N76" s="760"/>
      <c r="O76" s="761"/>
      <c r="P76" s="421"/>
      <c r="Q76" s="688">
        <f>予防短期入所療養イ!Q77</f>
        <v>817</v>
      </c>
      <c r="R76" s="688"/>
      <c r="S76" s="245" t="s">
        <v>578</v>
      </c>
      <c r="T76" s="245"/>
      <c r="U76" s="691" t="s">
        <v>718</v>
      </c>
      <c r="V76" s="750"/>
      <c r="W76" s="750"/>
      <c r="X76" s="750"/>
      <c r="Y76" s="750"/>
      <c r="Z76" s="750"/>
      <c r="AA76" s="750"/>
      <c r="AB76" s="750"/>
      <c r="AC76" s="750"/>
      <c r="AD76" s="750"/>
      <c r="AE76" s="750"/>
      <c r="AF76" s="750"/>
      <c r="AG76" s="750"/>
      <c r="AH76" s="750"/>
      <c r="AI76" s="653" t="s">
        <v>248</v>
      </c>
      <c r="AJ76" s="888">
        <f>$AJ$6</f>
        <v>0.97</v>
      </c>
      <c r="AK76" s="888"/>
      <c r="AL76" s="421"/>
      <c r="AM76" s="609"/>
      <c r="AN76" s="609"/>
      <c r="AO76" s="609"/>
      <c r="AP76" s="609"/>
      <c r="AQ76" s="419"/>
      <c r="AR76" s="12">
        <f>ROUND(ROUND(Q76*AJ76,0)*$AO$61,0)</f>
        <v>554</v>
      </c>
      <c r="AS76" s="6"/>
    </row>
    <row r="77" spans="1:45" ht="16.5" customHeight="1" x14ac:dyDescent="0.15">
      <c r="A77" s="436">
        <v>25</v>
      </c>
      <c r="B77" s="433">
        <v>9819</v>
      </c>
      <c r="C77" s="35" t="s">
        <v>2274</v>
      </c>
      <c r="D77" s="538"/>
      <c r="E77" s="677" t="s">
        <v>1303</v>
      </c>
      <c r="F77" s="678"/>
      <c r="G77" s="679"/>
      <c r="H77" s="677" t="s">
        <v>2216</v>
      </c>
      <c r="I77" s="678"/>
      <c r="J77" s="678"/>
      <c r="K77" s="678"/>
      <c r="L77" s="678"/>
      <c r="M77" s="678"/>
      <c r="N77" s="678"/>
      <c r="O77" s="679"/>
      <c r="P77" s="453" t="s">
        <v>129</v>
      </c>
      <c r="Q77" s="439"/>
      <c r="R77" s="439"/>
      <c r="S77" s="37"/>
      <c r="T77" s="634"/>
      <c r="U77" s="623"/>
      <c r="V77" s="621"/>
      <c r="W77" s="621"/>
      <c r="X77" s="621"/>
      <c r="Y77" s="621"/>
      <c r="Z77" s="445"/>
      <c r="AA77" s="443"/>
      <c r="AB77" s="443"/>
      <c r="AC77" s="150"/>
      <c r="AD77" s="150"/>
      <c r="AE77" s="143"/>
      <c r="AF77" s="621"/>
      <c r="AG77" s="621"/>
      <c r="AH77" s="422"/>
      <c r="AI77" s="41"/>
      <c r="AJ77" s="41"/>
      <c r="AK77" s="422"/>
      <c r="AL77" s="442"/>
      <c r="AM77" s="609"/>
      <c r="AN77" s="521"/>
      <c r="AO77" s="539"/>
      <c r="AP77" s="539"/>
      <c r="AQ77" s="419"/>
      <c r="AR77" s="12">
        <f>ROUND(Q78*$AO$61,0)</f>
        <v>428</v>
      </c>
      <c r="AS77" s="429"/>
    </row>
    <row r="78" spans="1:45" ht="16.5" customHeight="1" x14ac:dyDescent="0.15">
      <c r="A78" s="436">
        <v>25</v>
      </c>
      <c r="B78" s="433">
        <v>9820</v>
      </c>
      <c r="C78" s="35" t="s">
        <v>2275</v>
      </c>
      <c r="D78" s="538"/>
      <c r="E78" s="680"/>
      <c r="F78" s="681"/>
      <c r="G78" s="682"/>
      <c r="H78" s="680"/>
      <c r="I78" s="681"/>
      <c r="J78" s="681"/>
      <c r="K78" s="681"/>
      <c r="L78" s="681"/>
      <c r="M78" s="681"/>
      <c r="N78" s="681"/>
      <c r="O78" s="682"/>
      <c r="P78" s="39"/>
      <c r="Q78" s="829">
        <f>予防短期入所療養イ!Q79</f>
        <v>611</v>
      </c>
      <c r="R78" s="829"/>
      <c r="S78" s="426" t="s">
        <v>578</v>
      </c>
      <c r="T78" s="432"/>
      <c r="U78" s="691" t="s">
        <v>718</v>
      </c>
      <c r="V78" s="750"/>
      <c r="W78" s="750"/>
      <c r="X78" s="750"/>
      <c r="Y78" s="750"/>
      <c r="Z78" s="750"/>
      <c r="AA78" s="750"/>
      <c r="AB78" s="750"/>
      <c r="AC78" s="750"/>
      <c r="AD78" s="750"/>
      <c r="AE78" s="750"/>
      <c r="AF78" s="750"/>
      <c r="AG78" s="750"/>
      <c r="AH78" s="750"/>
      <c r="AI78" s="653" t="s">
        <v>248</v>
      </c>
      <c r="AJ78" s="888">
        <f>$AJ$6</f>
        <v>0.97</v>
      </c>
      <c r="AK78" s="888"/>
      <c r="AL78" s="421"/>
      <c r="AM78" s="609"/>
      <c r="AN78" s="636"/>
      <c r="AO78" s="636"/>
      <c r="AP78" s="636"/>
      <c r="AQ78" s="419"/>
      <c r="AR78" s="12">
        <f>ROUND(ROUND(Q78*AJ78,0)*$AO$61,0)</f>
        <v>415</v>
      </c>
      <c r="AS78" s="429"/>
    </row>
    <row r="79" spans="1:45" ht="16.5" customHeight="1" x14ac:dyDescent="0.15">
      <c r="A79" s="403">
        <v>25</v>
      </c>
      <c r="B79" s="433">
        <v>9821</v>
      </c>
      <c r="C79" s="49" t="s">
        <v>2276</v>
      </c>
      <c r="D79" s="538"/>
      <c r="E79" s="680"/>
      <c r="F79" s="681"/>
      <c r="G79" s="682"/>
      <c r="H79" s="680"/>
      <c r="I79" s="681"/>
      <c r="J79" s="681"/>
      <c r="K79" s="681"/>
      <c r="L79" s="681"/>
      <c r="M79" s="681"/>
      <c r="N79" s="681"/>
      <c r="O79" s="682"/>
      <c r="P79" s="246" t="s">
        <v>130</v>
      </c>
      <c r="Q79" s="174"/>
      <c r="R79" s="174"/>
      <c r="S79" s="14"/>
      <c r="T79" s="14"/>
      <c r="U79" s="623"/>
      <c r="V79" s="621"/>
      <c r="W79" s="621"/>
      <c r="X79" s="621"/>
      <c r="Y79" s="621"/>
      <c r="Z79" s="445"/>
      <c r="AA79" s="443"/>
      <c r="AB79" s="443"/>
      <c r="AC79" s="150"/>
      <c r="AD79" s="150"/>
      <c r="AE79" s="143"/>
      <c r="AF79" s="621"/>
      <c r="AG79" s="621"/>
      <c r="AH79" s="422"/>
      <c r="AI79" s="41"/>
      <c r="AJ79" s="41"/>
      <c r="AK79" s="422"/>
      <c r="AL79" s="421"/>
      <c r="AM79" s="609"/>
      <c r="AN79" s="609"/>
      <c r="AO79" s="609"/>
      <c r="AP79" s="609"/>
      <c r="AQ79" s="419"/>
      <c r="AR79" s="12">
        <f>ROUND(Q80*$AO$61,0)</f>
        <v>539</v>
      </c>
      <c r="AS79" s="429"/>
    </row>
    <row r="80" spans="1:45" ht="16.5" customHeight="1" x14ac:dyDescent="0.15">
      <c r="A80" s="403">
        <v>25</v>
      </c>
      <c r="B80" s="433">
        <v>9822</v>
      </c>
      <c r="C80" s="49" t="s">
        <v>2277</v>
      </c>
      <c r="D80" s="538"/>
      <c r="E80" s="680"/>
      <c r="F80" s="681"/>
      <c r="G80" s="682"/>
      <c r="H80" s="759"/>
      <c r="I80" s="760"/>
      <c r="J80" s="760"/>
      <c r="K80" s="760"/>
      <c r="L80" s="760"/>
      <c r="M80" s="760"/>
      <c r="N80" s="760"/>
      <c r="O80" s="761"/>
      <c r="P80" s="421"/>
      <c r="Q80" s="688">
        <f>予防短期入所療養イ!Q81</f>
        <v>770</v>
      </c>
      <c r="R80" s="688"/>
      <c r="S80" s="245" t="s">
        <v>578</v>
      </c>
      <c r="T80" s="245"/>
      <c r="U80" s="691" t="s">
        <v>718</v>
      </c>
      <c r="V80" s="750"/>
      <c r="W80" s="750"/>
      <c r="X80" s="750"/>
      <c r="Y80" s="750"/>
      <c r="Z80" s="750"/>
      <c r="AA80" s="750"/>
      <c r="AB80" s="750"/>
      <c r="AC80" s="750"/>
      <c r="AD80" s="750"/>
      <c r="AE80" s="750"/>
      <c r="AF80" s="750"/>
      <c r="AG80" s="750"/>
      <c r="AH80" s="750"/>
      <c r="AI80" s="653" t="s">
        <v>248</v>
      </c>
      <c r="AJ80" s="888">
        <f>$AJ$6</f>
        <v>0.97</v>
      </c>
      <c r="AK80" s="888"/>
      <c r="AL80" s="421"/>
      <c r="AM80" s="609"/>
      <c r="AN80" s="609"/>
      <c r="AO80" s="609"/>
      <c r="AP80" s="609"/>
      <c r="AQ80" s="419"/>
      <c r="AR80" s="12">
        <f>ROUND(ROUND(Q80*AJ80,0)*$AO$61,0)</f>
        <v>523</v>
      </c>
      <c r="AS80" s="6"/>
    </row>
    <row r="81" spans="1:45" ht="16.5" customHeight="1" x14ac:dyDescent="0.15">
      <c r="A81" s="436">
        <v>25</v>
      </c>
      <c r="B81" s="433">
        <v>9823</v>
      </c>
      <c r="C81" s="35" t="s">
        <v>2702</v>
      </c>
      <c r="D81" s="538"/>
      <c r="E81" s="680" t="s">
        <v>1461</v>
      </c>
      <c r="F81" s="784"/>
      <c r="G81" s="785"/>
      <c r="H81" s="677" t="s">
        <v>2480</v>
      </c>
      <c r="I81" s="678"/>
      <c r="J81" s="678"/>
      <c r="K81" s="678"/>
      <c r="L81" s="678"/>
      <c r="M81" s="678"/>
      <c r="N81" s="678"/>
      <c r="O81" s="679"/>
      <c r="P81" s="453" t="s">
        <v>129</v>
      </c>
      <c r="Q81" s="439"/>
      <c r="R81" s="439"/>
      <c r="S81" s="37"/>
      <c r="T81" s="634"/>
      <c r="U81" s="623"/>
      <c r="V81" s="621"/>
      <c r="W81" s="621"/>
      <c r="X81" s="621"/>
      <c r="Y81" s="621"/>
      <c r="Z81" s="445"/>
      <c r="AA81" s="443"/>
      <c r="AB81" s="443"/>
      <c r="AC81" s="150"/>
      <c r="AD81" s="150"/>
      <c r="AE81" s="143"/>
      <c r="AF81" s="621"/>
      <c r="AG81" s="621"/>
      <c r="AH81" s="422"/>
      <c r="AI81" s="41"/>
      <c r="AJ81" s="41"/>
      <c r="AK81" s="422"/>
      <c r="AL81" s="442"/>
      <c r="AM81" s="637"/>
      <c r="AN81" s="521"/>
      <c r="AO81" s="718"/>
      <c r="AP81" s="718"/>
      <c r="AQ81" s="419"/>
      <c r="AR81" s="12">
        <f>ROUND(Q82*$AO$61,0)</f>
        <v>428</v>
      </c>
      <c r="AS81" s="429"/>
    </row>
    <row r="82" spans="1:45" ht="16.5" customHeight="1" x14ac:dyDescent="0.15">
      <c r="A82" s="436">
        <v>25</v>
      </c>
      <c r="B82" s="433">
        <v>9824</v>
      </c>
      <c r="C82" s="35" t="s">
        <v>2703</v>
      </c>
      <c r="D82" s="538"/>
      <c r="E82" s="796"/>
      <c r="F82" s="784"/>
      <c r="G82" s="785"/>
      <c r="H82" s="680"/>
      <c r="I82" s="681"/>
      <c r="J82" s="681"/>
      <c r="K82" s="681"/>
      <c r="L82" s="681"/>
      <c r="M82" s="681"/>
      <c r="N82" s="681"/>
      <c r="O82" s="682"/>
      <c r="P82" s="39"/>
      <c r="Q82" s="829">
        <f>予防短期入所療養イ!Q83</f>
        <v>611</v>
      </c>
      <c r="R82" s="829"/>
      <c r="S82" s="426" t="s">
        <v>578</v>
      </c>
      <c r="T82" s="432"/>
      <c r="U82" s="691" t="s">
        <v>718</v>
      </c>
      <c r="V82" s="750"/>
      <c r="W82" s="750"/>
      <c r="X82" s="750"/>
      <c r="Y82" s="750"/>
      <c r="Z82" s="750"/>
      <c r="AA82" s="750"/>
      <c r="AB82" s="750"/>
      <c r="AC82" s="750"/>
      <c r="AD82" s="750"/>
      <c r="AE82" s="750"/>
      <c r="AF82" s="750"/>
      <c r="AG82" s="750"/>
      <c r="AH82" s="750"/>
      <c r="AI82" s="653" t="s">
        <v>248</v>
      </c>
      <c r="AJ82" s="888">
        <f>$AJ$6</f>
        <v>0.97</v>
      </c>
      <c r="AK82" s="888"/>
      <c r="AL82" s="421"/>
      <c r="AM82" s="616"/>
      <c r="AN82" s="418"/>
      <c r="AO82" s="418"/>
      <c r="AP82" s="418"/>
      <c r="AQ82" s="419"/>
      <c r="AR82" s="12">
        <f>ROUND(ROUND(Q82*AJ82,0)*$AO$61,0)</f>
        <v>415</v>
      </c>
      <c r="AS82" s="429"/>
    </row>
    <row r="83" spans="1:45" ht="16.5" customHeight="1" x14ac:dyDescent="0.15">
      <c r="A83" s="403">
        <v>25</v>
      </c>
      <c r="B83" s="433">
        <v>9825</v>
      </c>
      <c r="C83" s="49" t="s">
        <v>2704</v>
      </c>
      <c r="D83" s="538"/>
      <c r="E83" s="796"/>
      <c r="F83" s="784"/>
      <c r="G83" s="785"/>
      <c r="H83" s="680"/>
      <c r="I83" s="681"/>
      <c r="J83" s="681"/>
      <c r="K83" s="681"/>
      <c r="L83" s="681"/>
      <c r="M83" s="681"/>
      <c r="N83" s="681"/>
      <c r="O83" s="682"/>
      <c r="P83" s="246" t="s">
        <v>130</v>
      </c>
      <c r="Q83" s="174"/>
      <c r="R83" s="174"/>
      <c r="S83" s="14"/>
      <c r="T83" s="14"/>
      <c r="U83" s="623"/>
      <c r="V83" s="621"/>
      <c r="W83" s="621"/>
      <c r="X83" s="621"/>
      <c r="Y83" s="621"/>
      <c r="Z83" s="445"/>
      <c r="AA83" s="443"/>
      <c r="AB83" s="443"/>
      <c r="AC83" s="150"/>
      <c r="AD83" s="150"/>
      <c r="AE83" s="143"/>
      <c r="AF83" s="621"/>
      <c r="AG83" s="621"/>
      <c r="AH83" s="422"/>
      <c r="AI83" s="41"/>
      <c r="AJ83" s="41"/>
      <c r="AK83" s="422"/>
      <c r="AL83" s="421"/>
      <c r="AM83" s="637"/>
      <c r="AN83" s="637"/>
      <c r="AO83" s="637"/>
      <c r="AP83" s="418"/>
      <c r="AQ83" s="419"/>
      <c r="AR83" s="12">
        <f>ROUND(Q84*$AO$61,0)</f>
        <v>539</v>
      </c>
      <c r="AS83" s="429"/>
    </row>
    <row r="84" spans="1:45" ht="16.5" customHeight="1" x14ac:dyDescent="0.15">
      <c r="A84" s="436">
        <v>25</v>
      </c>
      <c r="B84" s="433">
        <v>9826</v>
      </c>
      <c r="C84" s="49" t="s">
        <v>2705</v>
      </c>
      <c r="D84" s="585"/>
      <c r="E84" s="803"/>
      <c r="F84" s="804"/>
      <c r="G84" s="805"/>
      <c r="H84" s="759"/>
      <c r="I84" s="760"/>
      <c r="J84" s="760"/>
      <c r="K84" s="760"/>
      <c r="L84" s="760"/>
      <c r="M84" s="760"/>
      <c r="N84" s="760"/>
      <c r="O84" s="761"/>
      <c r="P84" s="39"/>
      <c r="Q84" s="829">
        <f>予防短期入所療養イ!Q85</f>
        <v>770</v>
      </c>
      <c r="R84" s="829"/>
      <c r="S84" s="426" t="s">
        <v>578</v>
      </c>
      <c r="T84" s="426"/>
      <c r="U84" s="691" t="s">
        <v>718</v>
      </c>
      <c r="V84" s="750"/>
      <c r="W84" s="750"/>
      <c r="X84" s="750"/>
      <c r="Y84" s="750"/>
      <c r="Z84" s="750"/>
      <c r="AA84" s="750"/>
      <c r="AB84" s="750"/>
      <c r="AC84" s="750"/>
      <c r="AD84" s="750"/>
      <c r="AE84" s="750"/>
      <c r="AF84" s="750"/>
      <c r="AG84" s="750"/>
      <c r="AH84" s="750"/>
      <c r="AI84" s="653" t="s">
        <v>248</v>
      </c>
      <c r="AJ84" s="888">
        <f>$AJ$6</f>
        <v>0.97</v>
      </c>
      <c r="AK84" s="888"/>
      <c r="AL84" s="39"/>
      <c r="AM84" s="524"/>
      <c r="AN84" s="417"/>
      <c r="AO84" s="417"/>
      <c r="AP84" s="417"/>
      <c r="AQ84" s="420"/>
      <c r="AR84" s="12">
        <f>ROUND(ROUND(Q84*AJ84,0)*$AO$61,0)</f>
        <v>523</v>
      </c>
      <c r="AS84" s="11"/>
    </row>
    <row r="85" spans="1:45" ht="16.5" customHeight="1" x14ac:dyDescent="0.15">
      <c r="A85" s="436">
        <v>25</v>
      </c>
      <c r="B85" s="433">
        <v>9511</v>
      </c>
      <c r="C85" s="35" t="s">
        <v>386</v>
      </c>
      <c r="D85" s="710" t="s">
        <v>720</v>
      </c>
      <c r="E85" s="779" t="s">
        <v>335</v>
      </c>
      <c r="F85" s="780"/>
      <c r="G85" s="781"/>
      <c r="H85" s="779" t="s">
        <v>1784</v>
      </c>
      <c r="I85" s="780"/>
      <c r="J85" s="780"/>
      <c r="K85" s="780"/>
      <c r="L85" s="780"/>
      <c r="M85" s="780"/>
      <c r="N85" s="780"/>
      <c r="O85" s="781"/>
      <c r="P85" s="453" t="s">
        <v>129</v>
      </c>
      <c r="Q85" s="439"/>
      <c r="R85" s="439"/>
      <c r="S85" s="37"/>
      <c r="T85" s="634"/>
      <c r="U85" s="623"/>
      <c r="V85" s="621"/>
      <c r="W85" s="621"/>
      <c r="X85" s="621"/>
      <c r="Y85" s="621"/>
      <c r="Z85" s="445"/>
      <c r="AA85" s="443"/>
      <c r="AB85" s="443"/>
      <c r="AC85" s="150"/>
      <c r="AD85" s="150"/>
      <c r="AE85" s="143"/>
      <c r="AF85" s="621"/>
      <c r="AG85" s="621"/>
      <c r="AH85" s="422"/>
      <c r="AI85" s="422"/>
      <c r="AJ85" s="621"/>
      <c r="AK85" s="38"/>
      <c r="AL85" s="163"/>
      <c r="AM85" s="416"/>
      <c r="AN85" s="36"/>
      <c r="AO85" s="560"/>
      <c r="AP85" s="416"/>
      <c r="AQ85" s="36"/>
      <c r="AR85" s="12">
        <f>ROUND(ROUND($Q86*$AM$101,0)*$AP$101,0)</f>
        <v>424</v>
      </c>
      <c r="AS85" s="7" t="s">
        <v>717</v>
      </c>
    </row>
    <row r="86" spans="1:45" ht="16.5" customHeight="1" x14ac:dyDescent="0.15">
      <c r="A86" s="436">
        <v>25</v>
      </c>
      <c r="B86" s="433">
        <v>9513</v>
      </c>
      <c r="C86" s="35" t="s">
        <v>387</v>
      </c>
      <c r="D86" s="711"/>
      <c r="E86" s="779"/>
      <c r="F86" s="780"/>
      <c r="G86" s="781"/>
      <c r="H86" s="779"/>
      <c r="I86" s="780"/>
      <c r="J86" s="780"/>
      <c r="K86" s="780"/>
      <c r="L86" s="780"/>
      <c r="M86" s="780"/>
      <c r="N86" s="780"/>
      <c r="O86" s="781"/>
      <c r="P86" s="39"/>
      <c r="Q86" s="829">
        <f>予防短期入所療養イ!Q87</f>
        <v>624</v>
      </c>
      <c r="R86" s="829"/>
      <c r="S86" s="426" t="s">
        <v>578</v>
      </c>
      <c r="T86" s="432"/>
      <c r="U86" s="691" t="s">
        <v>718</v>
      </c>
      <c r="V86" s="750"/>
      <c r="W86" s="750"/>
      <c r="X86" s="750"/>
      <c r="Y86" s="750"/>
      <c r="Z86" s="750"/>
      <c r="AA86" s="750"/>
      <c r="AB86" s="750"/>
      <c r="AC86" s="750"/>
      <c r="AD86" s="750"/>
      <c r="AE86" s="750"/>
      <c r="AF86" s="750"/>
      <c r="AG86" s="750"/>
      <c r="AH86" s="750"/>
      <c r="AI86" s="653" t="s">
        <v>248</v>
      </c>
      <c r="AJ86" s="888">
        <f>$AJ$6</f>
        <v>0.97</v>
      </c>
      <c r="AK86" s="888"/>
      <c r="AL86" s="814" t="s">
        <v>272</v>
      </c>
      <c r="AM86" s="850"/>
      <c r="AN86" s="815"/>
      <c r="AO86" s="814" t="s">
        <v>728</v>
      </c>
      <c r="AP86" s="855"/>
      <c r="AQ86" s="856"/>
      <c r="AR86" s="12">
        <f>ROUND(ROUND(ROUND($Q86*$AJ86,0)*$AM$101,0)*$AP$101,0)</f>
        <v>411</v>
      </c>
      <c r="AS86" s="119"/>
    </row>
    <row r="87" spans="1:45" ht="16.5" customHeight="1" x14ac:dyDescent="0.15">
      <c r="A87" s="403">
        <v>25</v>
      </c>
      <c r="B87" s="433">
        <v>9521</v>
      </c>
      <c r="C87" s="49" t="s">
        <v>388</v>
      </c>
      <c r="D87" s="711"/>
      <c r="E87" s="779"/>
      <c r="F87" s="780"/>
      <c r="G87" s="781"/>
      <c r="H87" s="779"/>
      <c r="I87" s="780"/>
      <c r="J87" s="780"/>
      <c r="K87" s="780"/>
      <c r="L87" s="780"/>
      <c r="M87" s="780"/>
      <c r="N87" s="780"/>
      <c r="O87" s="781"/>
      <c r="P87" s="246" t="s">
        <v>130</v>
      </c>
      <c r="Q87" s="174"/>
      <c r="R87" s="174"/>
      <c r="S87" s="14"/>
      <c r="T87" s="14"/>
      <c r="U87" s="623"/>
      <c r="V87" s="621"/>
      <c r="W87" s="621"/>
      <c r="X87" s="621"/>
      <c r="Y87" s="621"/>
      <c r="Z87" s="445"/>
      <c r="AA87" s="443"/>
      <c r="AB87" s="443"/>
      <c r="AC87" s="150"/>
      <c r="AD87" s="150"/>
      <c r="AE87" s="143"/>
      <c r="AF87" s="621"/>
      <c r="AG87" s="153"/>
      <c r="AH87" s="445"/>
      <c r="AI87" s="422"/>
      <c r="AJ87" s="621"/>
      <c r="AK87" s="422"/>
      <c r="AL87" s="814"/>
      <c r="AM87" s="850"/>
      <c r="AN87" s="815"/>
      <c r="AO87" s="814"/>
      <c r="AP87" s="855"/>
      <c r="AQ87" s="856"/>
      <c r="AR87" s="12">
        <f>ROUND(ROUND($Q88*$AM$101,0)*$AP$101,0)</f>
        <v>535</v>
      </c>
      <c r="AS87" s="119"/>
    </row>
    <row r="88" spans="1:45" ht="16.5" customHeight="1" x14ac:dyDescent="0.15">
      <c r="A88" s="436">
        <v>25</v>
      </c>
      <c r="B88" s="433">
        <v>9523</v>
      </c>
      <c r="C88" s="49" t="s">
        <v>389</v>
      </c>
      <c r="D88" s="711"/>
      <c r="E88" s="779"/>
      <c r="F88" s="780"/>
      <c r="G88" s="781"/>
      <c r="H88" s="779"/>
      <c r="I88" s="780"/>
      <c r="J88" s="780"/>
      <c r="K88" s="780"/>
      <c r="L88" s="780"/>
      <c r="M88" s="780"/>
      <c r="N88" s="780"/>
      <c r="O88" s="781"/>
      <c r="P88" s="421"/>
      <c r="Q88" s="688">
        <f>予防短期入所療養イ!Q89</f>
        <v>789</v>
      </c>
      <c r="R88" s="688"/>
      <c r="S88" s="245" t="s">
        <v>578</v>
      </c>
      <c r="T88" s="245"/>
      <c r="U88" s="691" t="s">
        <v>718</v>
      </c>
      <c r="V88" s="750"/>
      <c r="W88" s="750"/>
      <c r="X88" s="750"/>
      <c r="Y88" s="750"/>
      <c r="Z88" s="750"/>
      <c r="AA88" s="750"/>
      <c r="AB88" s="750"/>
      <c r="AC88" s="750"/>
      <c r="AD88" s="750"/>
      <c r="AE88" s="750"/>
      <c r="AF88" s="750"/>
      <c r="AG88" s="750"/>
      <c r="AH88" s="750"/>
      <c r="AI88" s="653" t="s">
        <v>248</v>
      </c>
      <c r="AJ88" s="888">
        <f>$AJ$6</f>
        <v>0.97</v>
      </c>
      <c r="AK88" s="888"/>
      <c r="AL88" s="814"/>
      <c r="AM88" s="850"/>
      <c r="AN88" s="815"/>
      <c r="AO88" s="814"/>
      <c r="AP88" s="855"/>
      <c r="AQ88" s="856"/>
      <c r="AR88" s="12">
        <f>ROUND(ROUND(ROUND($Q88*$AJ88,0)*$AM$101,0)*$AP$101,0)</f>
        <v>520</v>
      </c>
      <c r="AS88" s="119"/>
    </row>
    <row r="89" spans="1:45" ht="16.5" customHeight="1" x14ac:dyDescent="0.15">
      <c r="A89" s="436">
        <v>25</v>
      </c>
      <c r="B89" s="433">
        <v>9071</v>
      </c>
      <c r="C89" s="83" t="s">
        <v>390</v>
      </c>
      <c r="D89" s="711"/>
      <c r="E89" s="677"/>
      <c r="F89" s="678"/>
      <c r="G89" s="679"/>
      <c r="H89" s="677" t="s">
        <v>336</v>
      </c>
      <c r="I89" s="678"/>
      <c r="J89" s="678"/>
      <c r="K89" s="678"/>
      <c r="L89" s="678"/>
      <c r="M89" s="678"/>
      <c r="N89" s="678"/>
      <c r="O89" s="679"/>
      <c r="P89" s="453" t="s">
        <v>129</v>
      </c>
      <c r="Q89" s="439"/>
      <c r="R89" s="439"/>
      <c r="S89" s="37"/>
      <c r="T89" s="634"/>
      <c r="U89" s="623"/>
      <c r="V89" s="621"/>
      <c r="W89" s="621"/>
      <c r="X89" s="621"/>
      <c r="Y89" s="621"/>
      <c r="Z89" s="445"/>
      <c r="AA89" s="443"/>
      <c r="AB89" s="443"/>
      <c r="AC89" s="150"/>
      <c r="AD89" s="150"/>
      <c r="AE89" s="143"/>
      <c r="AF89" s="621"/>
      <c r="AG89" s="621"/>
      <c r="AH89" s="422"/>
      <c r="AI89" s="422"/>
      <c r="AJ89" s="621"/>
      <c r="AK89" s="422"/>
      <c r="AL89" s="814"/>
      <c r="AM89" s="850"/>
      <c r="AN89" s="815"/>
      <c r="AO89" s="814"/>
      <c r="AP89" s="855"/>
      <c r="AQ89" s="856"/>
      <c r="AR89" s="355">
        <f>ROUND(ROUND($Q90*$AM$101,0)*$AP$101,0)</f>
        <v>462</v>
      </c>
      <c r="AS89" s="402"/>
    </row>
    <row r="90" spans="1:45" ht="16.5" customHeight="1" x14ac:dyDescent="0.15">
      <c r="A90" s="436">
        <v>25</v>
      </c>
      <c r="B90" s="433">
        <v>9072</v>
      </c>
      <c r="C90" s="35" t="s">
        <v>391</v>
      </c>
      <c r="D90" s="711"/>
      <c r="E90" s="535"/>
      <c r="F90" s="536"/>
      <c r="G90" s="587"/>
      <c r="H90" s="680"/>
      <c r="I90" s="681"/>
      <c r="J90" s="681"/>
      <c r="K90" s="681"/>
      <c r="L90" s="681"/>
      <c r="M90" s="681"/>
      <c r="N90" s="681"/>
      <c r="O90" s="682"/>
      <c r="P90" s="39"/>
      <c r="Q90" s="829">
        <f>予防短期入所療養イ!Q91</f>
        <v>680</v>
      </c>
      <c r="R90" s="829"/>
      <c r="S90" s="426" t="s">
        <v>578</v>
      </c>
      <c r="T90" s="432"/>
      <c r="U90" s="691" t="s">
        <v>718</v>
      </c>
      <c r="V90" s="750"/>
      <c r="W90" s="750"/>
      <c r="X90" s="750"/>
      <c r="Y90" s="750"/>
      <c r="Z90" s="750"/>
      <c r="AA90" s="750"/>
      <c r="AB90" s="750"/>
      <c r="AC90" s="750"/>
      <c r="AD90" s="750"/>
      <c r="AE90" s="750"/>
      <c r="AF90" s="750"/>
      <c r="AG90" s="750"/>
      <c r="AH90" s="750"/>
      <c r="AI90" s="653" t="s">
        <v>248</v>
      </c>
      <c r="AJ90" s="888">
        <f>$AJ$6</f>
        <v>0.97</v>
      </c>
      <c r="AK90" s="888"/>
      <c r="AL90" s="814"/>
      <c r="AM90" s="850"/>
      <c r="AN90" s="815"/>
      <c r="AO90" s="814"/>
      <c r="AP90" s="855"/>
      <c r="AQ90" s="856"/>
      <c r="AR90" s="12">
        <f>ROUND(ROUND(ROUND($Q90*$AJ90,0)*$AM$101,0)*$AP$101,0)</f>
        <v>448</v>
      </c>
      <c r="AS90" s="119"/>
    </row>
    <row r="91" spans="1:45" ht="16.5" customHeight="1" x14ac:dyDescent="0.15">
      <c r="A91" s="403">
        <v>25</v>
      </c>
      <c r="B91" s="433">
        <v>9073</v>
      </c>
      <c r="C91" s="49" t="s">
        <v>392</v>
      </c>
      <c r="D91" s="711"/>
      <c r="E91" s="535"/>
      <c r="F91" s="536"/>
      <c r="G91" s="587"/>
      <c r="H91" s="680"/>
      <c r="I91" s="681"/>
      <c r="J91" s="681"/>
      <c r="K91" s="681"/>
      <c r="L91" s="681"/>
      <c r="M91" s="681"/>
      <c r="N91" s="681"/>
      <c r="O91" s="682"/>
      <c r="P91" s="246" t="s">
        <v>130</v>
      </c>
      <c r="Q91" s="174"/>
      <c r="R91" s="174"/>
      <c r="S91" s="14"/>
      <c r="T91" s="14"/>
      <c r="U91" s="623"/>
      <c r="V91" s="621"/>
      <c r="W91" s="621"/>
      <c r="X91" s="621"/>
      <c r="Y91" s="621"/>
      <c r="Z91" s="445"/>
      <c r="AA91" s="443"/>
      <c r="AB91" s="443"/>
      <c r="AC91" s="150"/>
      <c r="AD91" s="150"/>
      <c r="AE91" s="143"/>
      <c r="AF91" s="621"/>
      <c r="AG91" s="153"/>
      <c r="AH91" s="445"/>
      <c r="AI91" s="422"/>
      <c r="AJ91" s="621"/>
      <c r="AK91" s="422"/>
      <c r="AL91" s="814"/>
      <c r="AM91" s="850"/>
      <c r="AN91" s="815"/>
      <c r="AO91" s="857"/>
      <c r="AP91" s="855"/>
      <c r="AQ91" s="856"/>
      <c r="AR91" s="12">
        <f>ROUND(ROUND($Q92*$AM$101,0)*$AP$101,0)</f>
        <v>574</v>
      </c>
      <c r="AS91" s="119"/>
    </row>
    <row r="92" spans="1:45" ht="16.5" customHeight="1" x14ac:dyDescent="0.15">
      <c r="A92" s="403">
        <v>25</v>
      </c>
      <c r="B92" s="433">
        <v>9074</v>
      </c>
      <c r="C92" s="49" t="s">
        <v>393</v>
      </c>
      <c r="D92" s="711"/>
      <c r="E92" s="535"/>
      <c r="F92" s="536"/>
      <c r="G92" s="587"/>
      <c r="H92" s="759"/>
      <c r="I92" s="760"/>
      <c r="J92" s="760"/>
      <c r="K92" s="760"/>
      <c r="L92" s="760"/>
      <c r="M92" s="760"/>
      <c r="N92" s="760"/>
      <c r="O92" s="761"/>
      <c r="P92" s="421"/>
      <c r="Q92" s="688">
        <f>予防短期入所療養イ!Q93</f>
        <v>846</v>
      </c>
      <c r="R92" s="688"/>
      <c r="S92" s="245" t="s">
        <v>578</v>
      </c>
      <c r="T92" s="245"/>
      <c r="U92" s="691" t="s">
        <v>718</v>
      </c>
      <c r="V92" s="750"/>
      <c r="W92" s="750"/>
      <c r="X92" s="750"/>
      <c r="Y92" s="750"/>
      <c r="Z92" s="750"/>
      <c r="AA92" s="750"/>
      <c r="AB92" s="750"/>
      <c r="AC92" s="750"/>
      <c r="AD92" s="750"/>
      <c r="AE92" s="750"/>
      <c r="AF92" s="750"/>
      <c r="AG92" s="750"/>
      <c r="AH92" s="750"/>
      <c r="AI92" s="653" t="s">
        <v>248</v>
      </c>
      <c r="AJ92" s="888">
        <f>$AJ$6</f>
        <v>0.97</v>
      </c>
      <c r="AK92" s="888"/>
      <c r="AL92" s="814"/>
      <c r="AM92" s="850"/>
      <c r="AN92" s="815"/>
      <c r="AO92" s="857"/>
      <c r="AP92" s="855"/>
      <c r="AQ92" s="856"/>
      <c r="AR92" s="12">
        <f>ROUND(ROUND(ROUND($Q92*$AJ92,0)*$AM$101,0)*$AP$101,0)</f>
        <v>558</v>
      </c>
      <c r="AS92" s="119"/>
    </row>
    <row r="93" spans="1:45" ht="16.5" customHeight="1" x14ac:dyDescent="0.15">
      <c r="A93" s="436">
        <v>25</v>
      </c>
      <c r="B93" s="433">
        <v>9611</v>
      </c>
      <c r="C93" s="35" t="s">
        <v>2706</v>
      </c>
      <c r="D93" s="711"/>
      <c r="E93" s="510"/>
      <c r="F93" s="511"/>
      <c r="G93" s="513"/>
      <c r="H93" s="677" t="s">
        <v>2477</v>
      </c>
      <c r="I93" s="678"/>
      <c r="J93" s="678"/>
      <c r="K93" s="678"/>
      <c r="L93" s="678"/>
      <c r="M93" s="678"/>
      <c r="N93" s="678"/>
      <c r="O93" s="679"/>
      <c r="P93" s="453" t="s">
        <v>129</v>
      </c>
      <c r="Q93" s="439"/>
      <c r="R93" s="439"/>
      <c r="S93" s="37"/>
      <c r="T93" s="634"/>
      <c r="U93" s="623"/>
      <c r="V93" s="621"/>
      <c r="W93" s="621"/>
      <c r="X93" s="621"/>
      <c r="Y93" s="621"/>
      <c r="Z93" s="445"/>
      <c r="AA93" s="443"/>
      <c r="AB93" s="443"/>
      <c r="AC93" s="150"/>
      <c r="AD93" s="150"/>
      <c r="AE93" s="143"/>
      <c r="AF93" s="621"/>
      <c r="AG93" s="153"/>
      <c r="AH93" s="445"/>
      <c r="AI93" s="422"/>
      <c r="AJ93" s="621"/>
      <c r="AK93" s="422"/>
      <c r="AL93" s="814"/>
      <c r="AM93" s="850"/>
      <c r="AN93" s="815"/>
      <c r="AO93" s="857"/>
      <c r="AP93" s="855"/>
      <c r="AQ93" s="856"/>
      <c r="AR93" s="12">
        <f>ROUND(ROUND($Q94*$AM$101,0)*$AP$101,0)</f>
        <v>424</v>
      </c>
      <c r="AS93" s="119"/>
    </row>
    <row r="94" spans="1:45" ht="16.5" customHeight="1" x14ac:dyDescent="0.15">
      <c r="A94" s="436">
        <v>25</v>
      </c>
      <c r="B94" s="433">
        <v>9613</v>
      </c>
      <c r="C94" s="35" t="s">
        <v>2707</v>
      </c>
      <c r="D94" s="711"/>
      <c r="E94" s="510"/>
      <c r="F94" s="511"/>
      <c r="G94" s="513"/>
      <c r="H94" s="680"/>
      <c r="I94" s="681"/>
      <c r="J94" s="681"/>
      <c r="K94" s="681"/>
      <c r="L94" s="681"/>
      <c r="M94" s="681"/>
      <c r="N94" s="681"/>
      <c r="O94" s="682"/>
      <c r="P94" s="39"/>
      <c r="Q94" s="829">
        <f>予防短期入所療養イ!Q95</f>
        <v>624</v>
      </c>
      <c r="R94" s="829"/>
      <c r="S94" s="426" t="s">
        <v>578</v>
      </c>
      <c r="T94" s="432"/>
      <c r="U94" s="691" t="s">
        <v>718</v>
      </c>
      <c r="V94" s="750"/>
      <c r="W94" s="750"/>
      <c r="X94" s="750"/>
      <c r="Y94" s="750"/>
      <c r="Z94" s="750"/>
      <c r="AA94" s="750"/>
      <c r="AB94" s="750"/>
      <c r="AC94" s="750"/>
      <c r="AD94" s="750"/>
      <c r="AE94" s="750"/>
      <c r="AF94" s="750"/>
      <c r="AG94" s="750"/>
      <c r="AH94" s="750"/>
      <c r="AI94" s="653" t="s">
        <v>248</v>
      </c>
      <c r="AJ94" s="888">
        <f>$AJ$6</f>
        <v>0.97</v>
      </c>
      <c r="AK94" s="888"/>
      <c r="AL94" s="814"/>
      <c r="AM94" s="850"/>
      <c r="AN94" s="815"/>
      <c r="AO94" s="857"/>
      <c r="AP94" s="855"/>
      <c r="AQ94" s="856"/>
      <c r="AR94" s="12">
        <f>ROUND(ROUND(ROUND($Q94*$AJ94,0)*$AM$101,0)*$AP$101,0)</f>
        <v>411</v>
      </c>
      <c r="AS94" s="119"/>
    </row>
    <row r="95" spans="1:45" ht="16.5" customHeight="1" x14ac:dyDescent="0.15">
      <c r="A95" s="403">
        <v>25</v>
      </c>
      <c r="B95" s="433">
        <v>9621</v>
      </c>
      <c r="C95" s="49" t="s">
        <v>2708</v>
      </c>
      <c r="D95" s="711"/>
      <c r="E95" s="510"/>
      <c r="F95" s="511"/>
      <c r="G95" s="513"/>
      <c r="H95" s="680"/>
      <c r="I95" s="681"/>
      <c r="J95" s="681"/>
      <c r="K95" s="681"/>
      <c r="L95" s="681"/>
      <c r="M95" s="681"/>
      <c r="N95" s="681"/>
      <c r="O95" s="682"/>
      <c r="P95" s="246" t="s">
        <v>130</v>
      </c>
      <c r="Q95" s="174"/>
      <c r="R95" s="174"/>
      <c r="S95" s="14"/>
      <c r="T95" s="14"/>
      <c r="U95" s="623"/>
      <c r="V95" s="621"/>
      <c r="W95" s="621"/>
      <c r="X95" s="621"/>
      <c r="Y95" s="621"/>
      <c r="Z95" s="445"/>
      <c r="AA95" s="443"/>
      <c r="AB95" s="443"/>
      <c r="AC95" s="150"/>
      <c r="AD95" s="150"/>
      <c r="AE95" s="143"/>
      <c r="AF95" s="621"/>
      <c r="AG95" s="153"/>
      <c r="AH95" s="445"/>
      <c r="AI95" s="422"/>
      <c r="AJ95" s="621"/>
      <c r="AK95" s="422"/>
      <c r="AL95" s="814"/>
      <c r="AM95" s="850"/>
      <c r="AN95" s="815"/>
      <c r="AO95" s="857"/>
      <c r="AP95" s="855"/>
      <c r="AQ95" s="856"/>
      <c r="AR95" s="12">
        <f>ROUND(ROUND($Q96*$AM$101,0)*$AP$101,0)</f>
        <v>535</v>
      </c>
      <c r="AS95" s="119"/>
    </row>
    <row r="96" spans="1:45" ht="16.5" customHeight="1" x14ac:dyDescent="0.15">
      <c r="A96" s="436">
        <v>25</v>
      </c>
      <c r="B96" s="433">
        <v>9623</v>
      </c>
      <c r="C96" s="49" t="s">
        <v>2709</v>
      </c>
      <c r="D96" s="711"/>
      <c r="E96" s="510"/>
      <c r="F96" s="511"/>
      <c r="G96" s="513"/>
      <c r="H96" s="759"/>
      <c r="I96" s="760"/>
      <c r="J96" s="760"/>
      <c r="K96" s="760"/>
      <c r="L96" s="760"/>
      <c r="M96" s="760"/>
      <c r="N96" s="760"/>
      <c r="O96" s="761"/>
      <c r="P96" s="421"/>
      <c r="Q96" s="688">
        <f>予防短期入所療養イ!Q97</f>
        <v>789</v>
      </c>
      <c r="R96" s="688"/>
      <c r="S96" s="245" t="s">
        <v>578</v>
      </c>
      <c r="T96" s="245"/>
      <c r="U96" s="691" t="s">
        <v>718</v>
      </c>
      <c r="V96" s="750"/>
      <c r="W96" s="750"/>
      <c r="X96" s="750"/>
      <c r="Y96" s="750"/>
      <c r="Z96" s="750"/>
      <c r="AA96" s="750"/>
      <c r="AB96" s="750"/>
      <c r="AC96" s="750"/>
      <c r="AD96" s="750"/>
      <c r="AE96" s="750"/>
      <c r="AF96" s="750"/>
      <c r="AG96" s="750"/>
      <c r="AH96" s="750"/>
      <c r="AI96" s="653" t="s">
        <v>248</v>
      </c>
      <c r="AJ96" s="888">
        <f>$AJ$6</f>
        <v>0.97</v>
      </c>
      <c r="AK96" s="888"/>
      <c r="AL96" s="814"/>
      <c r="AM96" s="850"/>
      <c r="AN96" s="815"/>
      <c r="AO96" s="857"/>
      <c r="AP96" s="855"/>
      <c r="AQ96" s="856"/>
      <c r="AR96" s="12">
        <f>ROUND(ROUND(ROUND($Q96*$AJ96,0)*$AM$101,0)*$AP$101,0)</f>
        <v>520</v>
      </c>
      <c r="AS96" s="119"/>
    </row>
    <row r="97" spans="1:45" ht="16.5" customHeight="1" x14ac:dyDescent="0.15">
      <c r="A97" s="436">
        <v>25</v>
      </c>
      <c r="B97" s="433">
        <v>9081</v>
      </c>
      <c r="C97" s="35" t="s">
        <v>2710</v>
      </c>
      <c r="D97" s="711"/>
      <c r="E97" s="510"/>
      <c r="F97" s="511"/>
      <c r="G97" s="513"/>
      <c r="H97" s="677" t="s">
        <v>2478</v>
      </c>
      <c r="I97" s="678"/>
      <c r="J97" s="678"/>
      <c r="K97" s="678"/>
      <c r="L97" s="678"/>
      <c r="M97" s="678"/>
      <c r="N97" s="678"/>
      <c r="O97" s="679"/>
      <c r="P97" s="453" t="s">
        <v>129</v>
      </c>
      <c r="Q97" s="439"/>
      <c r="R97" s="439"/>
      <c r="S97" s="37"/>
      <c r="T97" s="634"/>
      <c r="U97" s="623"/>
      <c r="V97" s="621"/>
      <c r="W97" s="621"/>
      <c r="X97" s="621"/>
      <c r="Y97" s="621"/>
      <c r="Z97" s="445"/>
      <c r="AA97" s="443"/>
      <c r="AB97" s="443"/>
      <c r="AC97" s="150"/>
      <c r="AD97" s="150"/>
      <c r="AE97" s="143"/>
      <c r="AF97" s="621"/>
      <c r="AG97" s="153"/>
      <c r="AH97" s="445"/>
      <c r="AI97" s="422"/>
      <c r="AJ97" s="621"/>
      <c r="AK97" s="422"/>
      <c r="AL97" s="814"/>
      <c r="AM97" s="850"/>
      <c r="AN97" s="815"/>
      <c r="AO97" s="857"/>
      <c r="AP97" s="855"/>
      <c r="AQ97" s="856"/>
      <c r="AR97" s="12">
        <f>ROUND(ROUND($Q98*$AM$101,0)*$AP$101,0)</f>
        <v>462</v>
      </c>
      <c r="AS97" s="119"/>
    </row>
    <row r="98" spans="1:45" ht="16.5" customHeight="1" x14ac:dyDescent="0.15">
      <c r="A98" s="436">
        <v>25</v>
      </c>
      <c r="B98" s="433">
        <v>9082</v>
      </c>
      <c r="C98" s="35" t="s">
        <v>2711</v>
      </c>
      <c r="D98" s="711"/>
      <c r="E98" s="535"/>
      <c r="F98" s="536"/>
      <c r="G98" s="587"/>
      <c r="H98" s="680"/>
      <c r="I98" s="681"/>
      <c r="J98" s="681"/>
      <c r="K98" s="681"/>
      <c r="L98" s="681"/>
      <c r="M98" s="681"/>
      <c r="N98" s="681"/>
      <c r="O98" s="682"/>
      <c r="P98" s="39"/>
      <c r="Q98" s="829">
        <f>予防短期入所療養イ!Q99</f>
        <v>680</v>
      </c>
      <c r="R98" s="829"/>
      <c r="S98" s="426" t="s">
        <v>578</v>
      </c>
      <c r="T98" s="432"/>
      <c r="U98" s="691" t="s">
        <v>718</v>
      </c>
      <c r="V98" s="750"/>
      <c r="W98" s="750"/>
      <c r="X98" s="750"/>
      <c r="Y98" s="750"/>
      <c r="Z98" s="750"/>
      <c r="AA98" s="750"/>
      <c r="AB98" s="750"/>
      <c r="AC98" s="750"/>
      <c r="AD98" s="750"/>
      <c r="AE98" s="750"/>
      <c r="AF98" s="750"/>
      <c r="AG98" s="750"/>
      <c r="AH98" s="750"/>
      <c r="AI98" s="653" t="s">
        <v>248</v>
      </c>
      <c r="AJ98" s="888">
        <f>$AJ$6</f>
        <v>0.97</v>
      </c>
      <c r="AK98" s="888"/>
      <c r="AL98" s="814"/>
      <c r="AM98" s="850"/>
      <c r="AN98" s="815"/>
      <c r="AO98" s="857"/>
      <c r="AP98" s="855"/>
      <c r="AQ98" s="856"/>
      <c r="AR98" s="12">
        <f>ROUND(ROUND(ROUND($Q98*$AJ98,0)*$AM$101,0)*$AP$101,0)</f>
        <v>448</v>
      </c>
      <c r="AS98" s="119"/>
    </row>
    <row r="99" spans="1:45" ht="16.5" customHeight="1" x14ac:dyDescent="0.15">
      <c r="A99" s="403">
        <v>25</v>
      </c>
      <c r="B99" s="433">
        <v>9083</v>
      </c>
      <c r="C99" s="49" t="s">
        <v>2712</v>
      </c>
      <c r="D99" s="711"/>
      <c r="E99" s="535"/>
      <c r="F99" s="536"/>
      <c r="G99" s="587"/>
      <c r="H99" s="680"/>
      <c r="I99" s="681"/>
      <c r="J99" s="681"/>
      <c r="K99" s="681"/>
      <c r="L99" s="681"/>
      <c r="M99" s="681"/>
      <c r="N99" s="681"/>
      <c r="O99" s="682"/>
      <c r="P99" s="246" t="s">
        <v>130</v>
      </c>
      <c r="Q99" s="174"/>
      <c r="R99" s="174"/>
      <c r="S99" s="14"/>
      <c r="T99" s="14"/>
      <c r="U99" s="623"/>
      <c r="V99" s="621"/>
      <c r="W99" s="621"/>
      <c r="X99" s="621"/>
      <c r="Y99" s="621"/>
      <c r="Z99" s="445"/>
      <c r="AA99" s="443"/>
      <c r="AB99" s="443"/>
      <c r="AC99" s="150"/>
      <c r="AD99" s="150"/>
      <c r="AE99" s="143"/>
      <c r="AF99" s="621"/>
      <c r="AG99" s="153"/>
      <c r="AH99" s="445"/>
      <c r="AI99" s="422"/>
      <c r="AJ99" s="621"/>
      <c r="AK99" s="422"/>
      <c r="AL99" s="814"/>
      <c r="AM99" s="850"/>
      <c r="AN99" s="815"/>
      <c r="AO99" s="857"/>
      <c r="AP99" s="855"/>
      <c r="AQ99" s="856"/>
      <c r="AR99" s="12">
        <f>ROUND(ROUND($Q100*$AM$101,0)*$AP$101,0)</f>
        <v>574</v>
      </c>
      <c r="AS99" s="119"/>
    </row>
    <row r="100" spans="1:45" ht="16.5" customHeight="1" x14ac:dyDescent="0.15">
      <c r="A100" s="436">
        <v>25</v>
      </c>
      <c r="B100" s="433">
        <v>9084</v>
      </c>
      <c r="C100" s="49" t="s">
        <v>2713</v>
      </c>
      <c r="D100" s="711"/>
      <c r="E100" s="586"/>
      <c r="F100" s="161"/>
      <c r="G100" s="588"/>
      <c r="H100" s="759"/>
      <c r="I100" s="760"/>
      <c r="J100" s="760"/>
      <c r="K100" s="760"/>
      <c r="L100" s="760"/>
      <c r="M100" s="760"/>
      <c r="N100" s="760"/>
      <c r="O100" s="761"/>
      <c r="P100" s="39"/>
      <c r="Q100" s="829">
        <f>予防短期入所療養イ!Q101</f>
        <v>846</v>
      </c>
      <c r="R100" s="829"/>
      <c r="S100" s="426" t="s">
        <v>578</v>
      </c>
      <c r="T100" s="426"/>
      <c r="U100" s="691" t="s">
        <v>718</v>
      </c>
      <c r="V100" s="750"/>
      <c r="W100" s="750"/>
      <c r="X100" s="750"/>
      <c r="Y100" s="750"/>
      <c r="Z100" s="750"/>
      <c r="AA100" s="750"/>
      <c r="AB100" s="750"/>
      <c r="AC100" s="750"/>
      <c r="AD100" s="750"/>
      <c r="AE100" s="750"/>
      <c r="AF100" s="750"/>
      <c r="AG100" s="750"/>
      <c r="AH100" s="750"/>
      <c r="AI100" s="653" t="s">
        <v>248</v>
      </c>
      <c r="AJ100" s="888">
        <f>$AJ$6</f>
        <v>0.97</v>
      </c>
      <c r="AK100" s="888"/>
      <c r="AL100" s="574"/>
      <c r="AM100" s="593"/>
      <c r="AN100" s="575"/>
      <c r="AO100" s="596"/>
      <c r="AP100" s="594"/>
      <c r="AQ100" s="595"/>
      <c r="AR100" s="12">
        <f>ROUND(ROUND(ROUND($Q100*$AJ100,0)*$AM$101,0)*$AP$101,0)</f>
        <v>558</v>
      </c>
      <c r="AS100" s="119"/>
    </row>
    <row r="101" spans="1:45" ht="16.5" customHeight="1" x14ac:dyDescent="0.15">
      <c r="A101" s="436">
        <v>25</v>
      </c>
      <c r="B101" s="433">
        <v>9715</v>
      </c>
      <c r="C101" s="35" t="s">
        <v>2254</v>
      </c>
      <c r="D101" s="711"/>
      <c r="E101" s="677" t="s">
        <v>713</v>
      </c>
      <c r="F101" s="678"/>
      <c r="G101" s="679"/>
      <c r="H101" s="677" t="s">
        <v>2214</v>
      </c>
      <c r="I101" s="678"/>
      <c r="J101" s="678"/>
      <c r="K101" s="678"/>
      <c r="L101" s="678"/>
      <c r="M101" s="678"/>
      <c r="N101" s="678"/>
      <c r="O101" s="679"/>
      <c r="P101" s="453" t="s">
        <v>129</v>
      </c>
      <c r="Q101" s="439"/>
      <c r="R101" s="439"/>
      <c r="S101" s="37"/>
      <c r="T101" s="634"/>
      <c r="U101" s="623"/>
      <c r="V101" s="621"/>
      <c r="W101" s="621"/>
      <c r="X101" s="621"/>
      <c r="Y101" s="621"/>
      <c r="Z101" s="445"/>
      <c r="AA101" s="443"/>
      <c r="AB101" s="443"/>
      <c r="AC101" s="150"/>
      <c r="AD101" s="150"/>
      <c r="AE101" s="143"/>
      <c r="AF101" s="621"/>
      <c r="AG101" s="153"/>
      <c r="AH101" s="445"/>
      <c r="AI101" s="422"/>
      <c r="AJ101" s="621"/>
      <c r="AK101" s="38"/>
      <c r="AL101" s="277" t="s">
        <v>27</v>
      </c>
      <c r="AM101" s="718">
        <f>$AO$21</f>
        <v>0.7</v>
      </c>
      <c r="AN101" s="744"/>
      <c r="AO101" s="68" t="s">
        <v>248</v>
      </c>
      <c r="AP101" s="718">
        <v>0.97</v>
      </c>
      <c r="AQ101" s="744"/>
      <c r="AR101" s="12">
        <f>ROUND(ROUND($Q102*$AM$101,0)*$AP$101,0)</f>
        <v>443</v>
      </c>
      <c r="AS101" s="119"/>
    </row>
    <row r="102" spans="1:45" ht="16.5" customHeight="1" x14ac:dyDescent="0.15">
      <c r="A102" s="436">
        <v>25</v>
      </c>
      <c r="B102" s="433">
        <v>9717</v>
      </c>
      <c r="C102" s="35" t="s">
        <v>2255</v>
      </c>
      <c r="D102" s="711"/>
      <c r="E102" s="680"/>
      <c r="F102" s="681"/>
      <c r="G102" s="682"/>
      <c r="H102" s="680"/>
      <c r="I102" s="681"/>
      <c r="J102" s="681"/>
      <c r="K102" s="681"/>
      <c r="L102" s="681"/>
      <c r="M102" s="681"/>
      <c r="N102" s="681"/>
      <c r="O102" s="682"/>
      <c r="P102" s="39"/>
      <c r="Q102" s="829">
        <f>予防短期入所療養イ!Q103</f>
        <v>653</v>
      </c>
      <c r="R102" s="829"/>
      <c r="S102" s="426" t="s">
        <v>578</v>
      </c>
      <c r="T102" s="432"/>
      <c r="U102" s="691" t="s">
        <v>718</v>
      </c>
      <c r="V102" s="750"/>
      <c r="W102" s="750"/>
      <c r="X102" s="750"/>
      <c r="Y102" s="750"/>
      <c r="Z102" s="750"/>
      <c r="AA102" s="750"/>
      <c r="AB102" s="750"/>
      <c r="AC102" s="750"/>
      <c r="AD102" s="750"/>
      <c r="AE102" s="750"/>
      <c r="AF102" s="750"/>
      <c r="AG102" s="750"/>
      <c r="AH102" s="750"/>
      <c r="AI102" s="653" t="s">
        <v>248</v>
      </c>
      <c r="AJ102" s="888">
        <f>$AJ$6</f>
        <v>0.97</v>
      </c>
      <c r="AK102" s="889"/>
      <c r="AL102" s="574"/>
      <c r="AM102" s="593"/>
      <c r="AN102" s="575"/>
      <c r="AO102" s="574"/>
      <c r="AP102" s="594"/>
      <c r="AQ102" s="595"/>
      <c r="AR102" s="12">
        <f>ROUND(ROUND(ROUND($Q102*$AJ102,0)*$AM$101,0)*$AP$101,0)</f>
        <v>430</v>
      </c>
      <c r="AS102" s="119"/>
    </row>
    <row r="103" spans="1:45" ht="16.5" customHeight="1" x14ac:dyDescent="0.15">
      <c r="A103" s="403">
        <v>25</v>
      </c>
      <c r="B103" s="433">
        <v>9719</v>
      </c>
      <c r="C103" s="49" t="s">
        <v>2256</v>
      </c>
      <c r="D103" s="711"/>
      <c r="E103" s="680"/>
      <c r="F103" s="681"/>
      <c r="G103" s="682"/>
      <c r="H103" s="680"/>
      <c r="I103" s="681"/>
      <c r="J103" s="681"/>
      <c r="K103" s="681"/>
      <c r="L103" s="681"/>
      <c r="M103" s="681"/>
      <c r="N103" s="681"/>
      <c r="O103" s="682"/>
      <c r="P103" s="246" t="s">
        <v>130</v>
      </c>
      <c r="Q103" s="174"/>
      <c r="R103" s="174"/>
      <c r="S103" s="14"/>
      <c r="T103" s="14"/>
      <c r="U103" s="623"/>
      <c r="V103" s="621"/>
      <c r="W103" s="621"/>
      <c r="X103" s="621"/>
      <c r="Y103" s="621"/>
      <c r="Z103" s="445"/>
      <c r="AA103" s="443"/>
      <c r="AB103" s="443"/>
      <c r="AC103" s="150"/>
      <c r="AD103" s="150"/>
      <c r="AE103" s="143"/>
      <c r="AF103" s="621"/>
      <c r="AG103" s="564"/>
      <c r="AH103" s="445"/>
      <c r="AI103" s="422"/>
      <c r="AJ103" s="621"/>
      <c r="AK103" s="38"/>
      <c r="AL103" s="574"/>
      <c r="AM103" s="593"/>
      <c r="AN103" s="575"/>
      <c r="AO103" s="574"/>
      <c r="AP103" s="594"/>
      <c r="AQ103" s="595"/>
      <c r="AR103" s="12">
        <f>ROUND(ROUND($Q104*$AM$101,0)*$AP$101,0)</f>
        <v>555</v>
      </c>
      <c r="AS103" s="119"/>
    </row>
    <row r="104" spans="1:45" ht="16.5" customHeight="1" x14ac:dyDescent="0.15">
      <c r="A104" s="403">
        <v>25</v>
      </c>
      <c r="B104" s="433">
        <v>9721</v>
      </c>
      <c r="C104" s="49" t="s">
        <v>2257</v>
      </c>
      <c r="D104" s="711"/>
      <c r="E104" s="680"/>
      <c r="F104" s="681"/>
      <c r="G104" s="682"/>
      <c r="H104" s="759"/>
      <c r="I104" s="760"/>
      <c r="J104" s="760"/>
      <c r="K104" s="760"/>
      <c r="L104" s="760"/>
      <c r="M104" s="760"/>
      <c r="N104" s="760"/>
      <c r="O104" s="761"/>
      <c r="P104" s="421"/>
      <c r="Q104" s="688">
        <f>予防短期入所療養イ!Q105</f>
        <v>817</v>
      </c>
      <c r="R104" s="688"/>
      <c r="S104" s="245" t="s">
        <v>578</v>
      </c>
      <c r="T104" s="245"/>
      <c r="U104" s="691" t="s">
        <v>718</v>
      </c>
      <c r="V104" s="750"/>
      <c r="W104" s="750"/>
      <c r="X104" s="750"/>
      <c r="Y104" s="750"/>
      <c r="Z104" s="750"/>
      <c r="AA104" s="750"/>
      <c r="AB104" s="750"/>
      <c r="AC104" s="750"/>
      <c r="AD104" s="750"/>
      <c r="AE104" s="750"/>
      <c r="AF104" s="750"/>
      <c r="AG104" s="750"/>
      <c r="AH104" s="750"/>
      <c r="AI104" s="653" t="s">
        <v>248</v>
      </c>
      <c r="AJ104" s="888">
        <f>$AJ$6</f>
        <v>0.97</v>
      </c>
      <c r="AK104" s="889"/>
      <c r="AL104" s="574"/>
      <c r="AM104" s="593"/>
      <c r="AN104" s="575"/>
      <c r="AO104" s="574"/>
      <c r="AP104" s="594"/>
      <c r="AQ104" s="595"/>
      <c r="AR104" s="12">
        <f>ROUND(ROUND(ROUND($Q104*$AJ104,0)*$AM$101,0)*$AP$101,0)</f>
        <v>537</v>
      </c>
      <c r="AS104" s="119"/>
    </row>
    <row r="105" spans="1:45" ht="16.5" customHeight="1" x14ac:dyDescent="0.15">
      <c r="A105" s="436">
        <v>25</v>
      </c>
      <c r="B105" s="433">
        <v>9723</v>
      </c>
      <c r="C105" s="35" t="s">
        <v>2714</v>
      </c>
      <c r="D105" s="538"/>
      <c r="E105" s="680" t="s">
        <v>710</v>
      </c>
      <c r="F105" s="784"/>
      <c r="G105" s="785"/>
      <c r="H105" s="677" t="s">
        <v>2479</v>
      </c>
      <c r="I105" s="678"/>
      <c r="J105" s="678"/>
      <c r="K105" s="678"/>
      <c r="L105" s="678"/>
      <c r="M105" s="678"/>
      <c r="N105" s="678"/>
      <c r="O105" s="679"/>
      <c r="P105" s="453" t="s">
        <v>129</v>
      </c>
      <c r="Q105" s="439"/>
      <c r="R105" s="439"/>
      <c r="S105" s="37"/>
      <c r="T105" s="634"/>
      <c r="U105" s="623"/>
      <c r="V105" s="621"/>
      <c r="W105" s="621"/>
      <c r="X105" s="621"/>
      <c r="Y105" s="621"/>
      <c r="Z105" s="445"/>
      <c r="AA105" s="443"/>
      <c r="AB105" s="443"/>
      <c r="AC105" s="150"/>
      <c r="AD105" s="150"/>
      <c r="AE105" s="143"/>
      <c r="AF105" s="621"/>
      <c r="AG105" s="564"/>
      <c r="AH105" s="445"/>
      <c r="AI105" s="422"/>
      <c r="AJ105" s="621"/>
      <c r="AK105" s="38"/>
      <c r="AL105" s="574"/>
      <c r="AM105" s="593"/>
      <c r="AN105" s="575"/>
      <c r="AO105" s="596"/>
      <c r="AP105" s="594"/>
      <c r="AQ105" s="595"/>
      <c r="AR105" s="12">
        <f>ROUND(ROUND($Q106*$AM$101,0)*$AP$101,0)</f>
        <v>443</v>
      </c>
      <c r="AS105" s="119"/>
    </row>
    <row r="106" spans="1:45" ht="16.5" customHeight="1" x14ac:dyDescent="0.15">
      <c r="A106" s="436">
        <v>25</v>
      </c>
      <c r="B106" s="433">
        <v>9725</v>
      </c>
      <c r="C106" s="35" t="s">
        <v>2715</v>
      </c>
      <c r="D106" s="538"/>
      <c r="E106" s="796"/>
      <c r="F106" s="784"/>
      <c r="G106" s="785"/>
      <c r="H106" s="680"/>
      <c r="I106" s="681"/>
      <c r="J106" s="681"/>
      <c r="K106" s="681"/>
      <c r="L106" s="681"/>
      <c r="M106" s="681"/>
      <c r="N106" s="681"/>
      <c r="O106" s="682"/>
      <c r="P106" s="39"/>
      <c r="Q106" s="829">
        <f>予防短期入所療養イ!Q107</f>
        <v>653</v>
      </c>
      <c r="R106" s="829"/>
      <c r="S106" s="426" t="s">
        <v>578</v>
      </c>
      <c r="T106" s="432"/>
      <c r="U106" s="691" t="s">
        <v>718</v>
      </c>
      <c r="V106" s="750"/>
      <c r="W106" s="750"/>
      <c r="X106" s="750"/>
      <c r="Y106" s="750"/>
      <c r="Z106" s="750"/>
      <c r="AA106" s="750"/>
      <c r="AB106" s="750"/>
      <c r="AC106" s="750"/>
      <c r="AD106" s="750"/>
      <c r="AE106" s="750"/>
      <c r="AF106" s="750"/>
      <c r="AG106" s="750"/>
      <c r="AH106" s="750"/>
      <c r="AI106" s="653" t="s">
        <v>248</v>
      </c>
      <c r="AJ106" s="888">
        <f>$AJ$6</f>
        <v>0.97</v>
      </c>
      <c r="AK106" s="889"/>
      <c r="AL106" s="574"/>
      <c r="AM106" s="593"/>
      <c r="AN106" s="575"/>
      <c r="AO106" s="596"/>
      <c r="AP106" s="594"/>
      <c r="AQ106" s="595"/>
      <c r="AR106" s="12">
        <f>ROUND(ROUND(ROUND($Q106*$AJ106,0)*$AM$101,0)*$AP$101,0)</f>
        <v>430</v>
      </c>
      <c r="AS106" s="119"/>
    </row>
    <row r="107" spans="1:45" ht="16.5" customHeight="1" x14ac:dyDescent="0.15">
      <c r="A107" s="403">
        <v>25</v>
      </c>
      <c r="B107" s="433">
        <v>9727</v>
      </c>
      <c r="C107" s="49" t="s">
        <v>2716</v>
      </c>
      <c r="D107" s="538"/>
      <c r="E107" s="796"/>
      <c r="F107" s="784"/>
      <c r="G107" s="785"/>
      <c r="H107" s="680"/>
      <c r="I107" s="681"/>
      <c r="J107" s="681"/>
      <c r="K107" s="681"/>
      <c r="L107" s="681"/>
      <c r="M107" s="681"/>
      <c r="N107" s="681"/>
      <c r="O107" s="682"/>
      <c r="P107" s="246" t="s">
        <v>130</v>
      </c>
      <c r="Q107" s="174"/>
      <c r="R107" s="174"/>
      <c r="S107" s="14"/>
      <c r="T107" s="14"/>
      <c r="U107" s="623"/>
      <c r="V107" s="621"/>
      <c r="W107" s="621"/>
      <c r="X107" s="621"/>
      <c r="Y107" s="621"/>
      <c r="Z107" s="445"/>
      <c r="AA107" s="443"/>
      <c r="AB107" s="443"/>
      <c r="AC107" s="150"/>
      <c r="AD107" s="150"/>
      <c r="AE107" s="143"/>
      <c r="AF107" s="621"/>
      <c r="AG107" s="621"/>
      <c r="AH107" s="422"/>
      <c r="AI107" s="422"/>
      <c r="AJ107" s="621"/>
      <c r="AK107" s="38"/>
      <c r="AL107" s="574"/>
      <c r="AM107" s="593"/>
      <c r="AN107" s="575"/>
      <c r="AO107" s="596"/>
      <c r="AP107" s="594"/>
      <c r="AQ107" s="595"/>
      <c r="AR107" s="12">
        <f>ROUND(ROUND($Q108*$AM$101,0)*$AP$101,0)</f>
        <v>555</v>
      </c>
      <c r="AS107" s="119"/>
    </row>
    <row r="108" spans="1:45" ht="16.5" customHeight="1" x14ac:dyDescent="0.15">
      <c r="A108" s="403">
        <v>25</v>
      </c>
      <c r="B108" s="433">
        <v>9729</v>
      </c>
      <c r="C108" s="49" t="s">
        <v>2717</v>
      </c>
      <c r="D108" s="538"/>
      <c r="E108" s="510"/>
      <c r="F108" s="511"/>
      <c r="G108" s="513"/>
      <c r="H108" s="759"/>
      <c r="I108" s="760"/>
      <c r="J108" s="760"/>
      <c r="K108" s="760"/>
      <c r="L108" s="760"/>
      <c r="M108" s="760"/>
      <c r="N108" s="760"/>
      <c r="O108" s="761"/>
      <c r="P108" s="421"/>
      <c r="Q108" s="688">
        <f>予防短期入所療養イ!Q109</f>
        <v>817</v>
      </c>
      <c r="R108" s="688"/>
      <c r="S108" s="245" t="s">
        <v>578</v>
      </c>
      <c r="T108" s="245"/>
      <c r="U108" s="691" t="s">
        <v>718</v>
      </c>
      <c r="V108" s="750"/>
      <c r="W108" s="750"/>
      <c r="X108" s="750"/>
      <c r="Y108" s="750"/>
      <c r="Z108" s="750"/>
      <c r="AA108" s="750"/>
      <c r="AB108" s="750"/>
      <c r="AC108" s="750"/>
      <c r="AD108" s="750"/>
      <c r="AE108" s="750"/>
      <c r="AF108" s="750"/>
      <c r="AG108" s="750"/>
      <c r="AH108" s="750"/>
      <c r="AI108" s="653" t="s">
        <v>248</v>
      </c>
      <c r="AJ108" s="888">
        <f>$AJ$6</f>
        <v>0.97</v>
      </c>
      <c r="AK108" s="889"/>
      <c r="AL108" s="574"/>
      <c r="AM108" s="593"/>
      <c r="AN108" s="575"/>
      <c r="AO108" s="596"/>
      <c r="AP108" s="594"/>
      <c r="AQ108" s="595"/>
      <c r="AR108" s="12">
        <f>ROUND(ROUND(ROUND($Q108*$AJ108,0)*$AM$101,0)*$AP$101,0)</f>
        <v>537</v>
      </c>
      <c r="AS108" s="119"/>
    </row>
    <row r="109" spans="1:45" ht="16.5" customHeight="1" x14ac:dyDescent="0.15">
      <c r="A109" s="436">
        <v>25</v>
      </c>
      <c r="B109" s="433">
        <v>9731</v>
      </c>
      <c r="C109" s="35" t="s">
        <v>2258</v>
      </c>
      <c r="D109" s="538"/>
      <c r="E109" s="677" t="s">
        <v>714</v>
      </c>
      <c r="F109" s="678"/>
      <c r="G109" s="679"/>
      <c r="H109" s="677" t="s">
        <v>2214</v>
      </c>
      <c r="I109" s="678"/>
      <c r="J109" s="678"/>
      <c r="K109" s="678"/>
      <c r="L109" s="678"/>
      <c r="M109" s="678"/>
      <c r="N109" s="678"/>
      <c r="O109" s="679"/>
      <c r="P109" s="453" t="s">
        <v>129</v>
      </c>
      <c r="Q109" s="439"/>
      <c r="R109" s="439"/>
      <c r="S109" s="37"/>
      <c r="T109" s="634"/>
      <c r="U109" s="623"/>
      <c r="V109" s="621"/>
      <c r="W109" s="621"/>
      <c r="X109" s="621"/>
      <c r="Y109" s="621"/>
      <c r="Z109" s="445"/>
      <c r="AA109" s="443"/>
      <c r="AB109" s="443"/>
      <c r="AC109" s="150"/>
      <c r="AD109" s="150"/>
      <c r="AE109" s="143"/>
      <c r="AF109" s="621"/>
      <c r="AG109" s="621"/>
      <c r="AH109" s="422"/>
      <c r="AI109" s="422"/>
      <c r="AJ109" s="621"/>
      <c r="AK109" s="38"/>
      <c r="AL109" s="70"/>
      <c r="AM109" s="539"/>
      <c r="AN109" s="546"/>
      <c r="AO109" s="545"/>
      <c r="AP109" s="539"/>
      <c r="AQ109" s="546"/>
      <c r="AR109" s="12">
        <f>ROUND(ROUND($Q110*$AM$101,0)*$AP$101,0)</f>
        <v>443</v>
      </c>
      <c r="AS109" s="119"/>
    </row>
    <row r="110" spans="1:45" ht="16.5" customHeight="1" x14ac:dyDescent="0.15">
      <c r="A110" s="436">
        <v>25</v>
      </c>
      <c r="B110" s="433">
        <v>9733</v>
      </c>
      <c r="C110" s="35" t="s">
        <v>2259</v>
      </c>
      <c r="D110" s="538"/>
      <c r="E110" s="680"/>
      <c r="F110" s="681"/>
      <c r="G110" s="682"/>
      <c r="H110" s="680"/>
      <c r="I110" s="681"/>
      <c r="J110" s="681"/>
      <c r="K110" s="681"/>
      <c r="L110" s="681"/>
      <c r="M110" s="681"/>
      <c r="N110" s="681"/>
      <c r="O110" s="682"/>
      <c r="P110" s="39"/>
      <c r="Q110" s="829">
        <f>予防短期入所療養イ!Q111</f>
        <v>653</v>
      </c>
      <c r="R110" s="829"/>
      <c r="S110" s="426" t="s">
        <v>578</v>
      </c>
      <c r="T110" s="432"/>
      <c r="U110" s="691" t="s">
        <v>718</v>
      </c>
      <c r="V110" s="750"/>
      <c r="W110" s="750"/>
      <c r="X110" s="750"/>
      <c r="Y110" s="750"/>
      <c r="Z110" s="750"/>
      <c r="AA110" s="750"/>
      <c r="AB110" s="750"/>
      <c r="AC110" s="750"/>
      <c r="AD110" s="750"/>
      <c r="AE110" s="750"/>
      <c r="AF110" s="750"/>
      <c r="AG110" s="750"/>
      <c r="AH110" s="750"/>
      <c r="AI110" s="653" t="s">
        <v>248</v>
      </c>
      <c r="AJ110" s="888">
        <f>$AJ$6</f>
        <v>0.97</v>
      </c>
      <c r="AK110" s="889"/>
      <c r="AL110" s="527"/>
      <c r="AM110" s="609"/>
      <c r="AN110" s="528"/>
      <c r="AO110" s="609"/>
      <c r="AP110" s="609"/>
      <c r="AQ110" s="528"/>
      <c r="AR110" s="12">
        <f>ROUND(ROUND(ROUND($Q110*$AJ110,0)*$AM$101,0)*$AP$101,0)</f>
        <v>430</v>
      </c>
      <c r="AS110" s="119"/>
    </row>
    <row r="111" spans="1:45" ht="16.5" customHeight="1" x14ac:dyDescent="0.15">
      <c r="A111" s="403">
        <v>25</v>
      </c>
      <c r="B111" s="433">
        <v>9735</v>
      </c>
      <c r="C111" s="49" t="s">
        <v>2260</v>
      </c>
      <c r="D111" s="538"/>
      <c r="E111" s="680"/>
      <c r="F111" s="681"/>
      <c r="G111" s="682"/>
      <c r="H111" s="680"/>
      <c r="I111" s="681"/>
      <c r="J111" s="681"/>
      <c r="K111" s="681"/>
      <c r="L111" s="681"/>
      <c r="M111" s="681"/>
      <c r="N111" s="681"/>
      <c r="O111" s="682"/>
      <c r="P111" s="246" t="s">
        <v>130</v>
      </c>
      <c r="Q111" s="174"/>
      <c r="R111" s="174"/>
      <c r="S111" s="14"/>
      <c r="T111" s="14"/>
      <c r="U111" s="623"/>
      <c r="V111" s="621"/>
      <c r="W111" s="621"/>
      <c r="X111" s="621"/>
      <c r="Y111" s="621"/>
      <c r="Z111" s="445"/>
      <c r="AA111" s="443"/>
      <c r="AB111" s="443"/>
      <c r="AC111" s="150"/>
      <c r="AD111" s="150"/>
      <c r="AE111" s="143"/>
      <c r="AF111" s="621"/>
      <c r="AG111" s="153"/>
      <c r="AH111" s="422"/>
      <c r="AI111" s="422"/>
      <c r="AJ111" s="621"/>
      <c r="AK111" s="38"/>
      <c r="AL111" s="527"/>
      <c r="AM111" s="609"/>
      <c r="AN111" s="528"/>
      <c r="AO111" s="609"/>
      <c r="AP111" s="609"/>
      <c r="AQ111" s="528"/>
      <c r="AR111" s="12">
        <f>ROUND(ROUND($Q112*$AM$101,0)*$AP$101,0)</f>
        <v>555</v>
      </c>
      <c r="AS111" s="119"/>
    </row>
    <row r="112" spans="1:45" ht="16.5" customHeight="1" x14ac:dyDescent="0.15">
      <c r="A112" s="403">
        <v>25</v>
      </c>
      <c r="B112" s="433">
        <v>9737</v>
      </c>
      <c r="C112" s="49" t="s">
        <v>2261</v>
      </c>
      <c r="D112" s="538"/>
      <c r="E112" s="680"/>
      <c r="F112" s="681"/>
      <c r="G112" s="682"/>
      <c r="H112" s="759"/>
      <c r="I112" s="760"/>
      <c r="J112" s="760"/>
      <c r="K112" s="760"/>
      <c r="L112" s="760"/>
      <c r="M112" s="760"/>
      <c r="N112" s="760"/>
      <c r="O112" s="761"/>
      <c r="P112" s="421"/>
      <c r="Q112" s="688">
        <f>予防短期入所療養イ!Q113</f>
        <v>817</v>
      </c>
      <c r="R112" s="688"/>
      <c r="S112" s="245" t="s">
        <v>578</v>
      </c>
      <c r="T112" s="245"/>
      <c r="U112" s="691" t="s">
        <v>718</v>
      </c>
      <c r="V112" s="750"/>
      <c r="W112" s="750"/>
      <c r="X112" s="750"/>
      <c r="Y112" s="750"/>
      <c r="Z112" s="750"/>
      <c r="AA112" s="750"/>
      <c r="AB112" s="750"/>
      <c r="AC112" s="750"/>
      <c r="AD112" s="750"/>
      <c r="AE112" s="750"/>
      <c r="AF112" s="750"/>
      <c r="AG112" s="750"/>
      <c r="AH112" s="750"/>
      <c r="AI112" s="653" t="s">
        <v>248</v>
      </c>
      <c r="AJ112" s="888">
        <f>$AJ$6</f>
        <v>0.97</v>
      </c>
      <c r="AK112" s="889"/>
      <c r="AL112" s="527"/>
      <c r="AM112" s="609"/>
      <c r="AN112" s="528"/>
      <c r="AO112" s="609"/>
      <c r="AP112" s="609"/>
      <c r="AQ112" s="528"/>
      <c r="AR112" s="12">
        <f>ROUND(ROUND(ROUND($Q112*$AJ112,0)*$AM$101,0)*$AP$101,0)</f>
        <v>537</v>
      </c>
      <c r="AS112" s="119"/>
    </row>
    <row r="113" spans="1:45" ht="16.5" customHeight="1" x14ac:dyDescent="0.15">
      <c r="A113" s="436">
        <v>25</v>
      </c>
      <c r="B113" s="433">
        <v>9739</v>
      </c>
      <c r="C113" s="35" t="s">
        <v>2718</v>
      </c>
      <c r="D113" s="538"/>
      <c r="E113" s="680" t="s">
        <v>719</v>
      </c>
      <c r="F113" s="784"/>
      <c r="G113" s="785"/>
      <c r="H113" s="677" t="s">
        <v>2479</v>
      </c>
      <c r="I113" s="678"/>
      <c r="J113" s="678"/>
      <c r="K113" s="678"/>
      <c r="L113" s="678"/>
      <c r="M113" s="678"/>
      <c r="N113" s="678"/>
      <c r="O113" s="679"/>
      <c r="P113" s="453" t="s">
        <v>129</v>
      </c>
      <c r="Q113" s="439"/>
      <c r="R113" s="439"/>
      <c r="S113" s="37"/>
      <c r="T113" s="634"/>
      <c r="U113" s="623"/>
      <c r="V113" s="621"/>
      <c r="W113" s="621"/>
      <c r="X113" s="621"/>
      <c r="Y113" s="621"/>
      <c r="Z113" s="445"/>
      <c r="AA113" s="443"/>
      <c r="AB113" s="443"/>
      <c r="AC113" s="150"/>
      <c r="AD113" s="150"/>
      <c r="AE113" s="143"/>
      <c r="AF113" s="621"/>
      <c r="AG113" s="621"/>
      <c r="AH113" s="422"/>
      <c r="AI113" s="422"/>
      <c r="AJ113" s="621"/>
      <c r="AK113" s="38"/>
      <c r="AL113" s="527"/>
      <c r="AM113" s="609"/>
      <c r="AN113" s="528"/>
      <c r="AO113" s="609"/>
      <c r="AP113" s="609"/>
      <c r="AQ113" s="528"/>
      <c r="AR113" s="12">
        <f>ROUND(ROUND($Q114*$AM$101,0)*$AP$101,0)</f>
        <v>443</v>
      </c>
      <c r="AS113" s="119"/>
    </row>
    <row r="114" spans="1:45" ht="16.5" customHeight="1" x14ac:dyDescent="0.15">
      <c r="A114" s="436">
        <v>25</v>
      </c>
      <c r="B114" s="433">
        <v>9741</v>
      </c>
      <c r="C114" s="35" t="s">
        <v>2719</v>
      </c>
      <c r="D114" s="538"/>
      <c r="E114" s="796"/>
      <c r="F114" s="784"/>
      <c r="G114" s="785"/>
      <c r="H114" s="680"/>
      <c r="I114" s="681"/>
      <c r="J114" s="681"/>
      <c r="K114" s="681"/>
      <c r="L114" s="681"/>
      <c r="M114" s="681"/>
      <c r="N114" s="681"/>
      <c r="O114" s="682"/>
      <c r="P114" s="39"/>
      <c r="Q114" s="829">
        <f>予防短期入所療養イ!Q115</f>
        <v>653</v>
      </c>
      <c r="R114" s="829"/>
      <c r="S114" s="426" t="s">
        <v>578</v>
      </c>
      <c r="T114" s="432"/>
      <c r="U114" s="691" t="s">
        <v>718</v>
      </c>
      <c r="V114" s="750"/>
      <c r="W114" s="750"/>
      <c r="X114" s="750"/>
      <c r="Y114" s="750"/>
      <c r="Z114" s="750"/>
      <c r="AA114" s="750"/>
      <c r="AB114" s="750"/>
      <c r="AC114" s="750"/>
      <c r="AD114" s="750"/>
      <c r="AE114" s="750"/>
      <c r="AF114" s="750"/>
      <c r="AG114" s="750"/>
      <c r="AH114" s="750"/>
      <c r="AI114" s="653" t="s">
        <v>248</v>
      </c>
      <c r="AJ114" s="888">
        <f>$AJ$6</f>
        <v>0.97</v>
      </c>
      <c r="AK114" s="889"/>
      <c r="AL114" s="527"/>
      <c r="AM114" s="609"/>
      <c r="AN114" s="528"/>
      <c r="AO114" s="609"/>
      <c r="AP114" s="609"/>
      <c r="AQ114" s="528"/>
      <c r="AR114" s="12">
        <f>ROUND(ROUND(ROUND($Q114*$AJ114,0)*$AM$101,0)*$AP$101,0)</f>
        <v>430</v>
      </c>
      <c r="AS114" s="119"/>
    </row>
    <row r="115" spans="1:45" ht="16.5" customHeight="1" x14ac:dyDescent="0.15">
      <c r="A115" s="403">
        <v>25</v>
      </c>
      <c r="B115" s="433">
        <v>9743</v>
      </c>
      <c r="C115" s="49" t="s">
        <v>2720</v>
      </c>
      <c r="D115" s="538"/>
      <c r="E115" s="796"/>
      <c r="F115" s="784"/>
      <c r="G115" s="785"/>
      <c r="H115" s="680"/>
      <c r="I115" s="681"/>
      <c r="J115" s="681"/>
      <c r="K115" s="681"/>
      <c r="L115" s="681"/>
      <c r="M115" s="681"/>
      <c r="N115" s="681"/>
      <c r="O115" s="682"/>
      <c r="P115" s="246" t="s">
        <v>130</v>
      </c>
      <c r="Q115" s="174"/>
      <c r="R115" s="174"/>
      <c r="S115" s="14"/>
      <c r="T115" s="14"/>
      <c r="U115" s="623"/>
      <c r="V115" s="621"/>
      <c r="W115" s="621"/>
      <c r="X115" s="621"/>
      <c r="Y115" s="621"/>
      <c r="Z115" s="445"/>
      <c r="AA115" s="443"/>
      <c r="AB115" s="443"/>
      <c r="AC115" s="150"/>
      <c r="AD115" s="150"/>
      <c r="AE115" s="143"/>
      <c r="AF115" s="621"/>
      <c r="AG115" s="621"/>
      <c r="AH115" s="422"/>
      <c r="AI115" s="422"/>
      <c r="AJ115" s="621"/>
      <c r="AK115" s="38"/>
      <c r="AL115" s="527"/>
      <c r="AM115" s="609"/>
      <c r="AN115" s="528"/>
      <c r="AO115" s="609"/>
      <c r="AP115" s="609"/>
      <c r="AQ115" s="528"/>
      <c r="AR115" s="12">
        <f>ROUND(ROUND($Q116*$AM$101,0)*$AP$101,0)</f>
        <v>555</v>
      </c>
      <c r="AS115" s="119"/>
    </row>
    <row r="116" spans="1:45" ht="16.5" customHeight="1" x14ac:dyDescent="0.15">
      <c r="A116" s="436">
        <v>25</v>
      </c>
      <c r="B116" s="433">
        <v>9745</v>
      </c>
      <c r="C116" s="49" t="s">
        <v>2721</v>
      </c>
      <c r="D116" s="538"/>
      <c r="E116" s="510"/>
      <c r="F116" s="511"/>
      <c r="G116" s="513"/>
      <c r="H116" s="759"/>
      <c r="I116" s="760"/>
      <c r="J116" s="760"/>
      <c r="K116" s="760"/>
      <c r="L116" s="760"/>
      <c r="M116" s="760"/>
      <c r="N116" s="760"/>
      <c r="O116" s="761"/>
      <c r="P116" s="39"/>
      <c r="Q116" s="829">
        <f>予防短期入所療養イ!Q117</f>
        <v>817</v>
      </c>
      <c r="R116" s="829"/>
      <c r="S116" s="426" t="s">
        <v>578</v>
      </c>
      <c r="T116" s="426"/>
      <c r="U116" s="691" t="s">
        <v>718</v>
      </c>
      <c r="V116" s="750"/>
      <c r="W116" s="750"/>
      <c r="X116" s="750"/>
      <c r="Y116" s="750"/>
      <c r="Z116" s="750"/>
      <c r="AA116" s="750"/>
      <c r="AB116" s="750"/>
      <c r="AC116" s="750"/>
      <c r="AD116" s="750"/>
      <c r="AE116" s="750"/>
      <c r="AF116" s="750"/>
      <c r="AG116" s="750"/>
      <c r="AH116" s="750"/>
      <c r="AI116" s="653" t="s">
        <v>248</v>
      </c>
      <c r="AJ116" s="888">
        <f>$AJ$6</f>
        <v>0.97</v>
      </c>
      <c r="AK116" s="889"/>
      <c r="AL116" s="527"/>
      <c r="AM116" s="609"/>
      <c r="AN116" s="528"/>
      <c r="AO116" s="609"/>
      <c r="AP116" s="609"/>
      <c r="AQ116" s="528"/>
      <c r="AR116" s="12">
        <f>ROUND(ROUND(ROUND($Q116*$AJ116,0)*$AM$101,0)*$AP$101,0)</f>
        <v>537</v>
      </c>
      <c r="AS116" s="119"/>
    </row>
    <row r="117" spans="1:45" ht="16.5" customHeight="1" x14ac:dyDescent="0.15">
      <c r="A117" s="436">
        <v>25</v>
      </c>
      <c r="B117" s="433">
        <v>9827</v>
      </c>
      <c r="C117" s="35" t="s">
        <v>2262</v>
      </c>
      <c r="D117" s="538"/>
      <c r="E117" s="677" t="s">
        <v>1303</v>
      </c>
      <c r="F117" s="678"/>
      <c r="G117" s="679"/>
      <c r="H117" s="677" t="s">
        <v>2216</v>
      </c>
      <c r="I117" s="678"/>
      <c r="J117" s="678"/>
      <c r="K117" s="678"/>
      <c r="L117" s="678"/>
      <c r="M117" s="678"/>
      <c r="N117" s="678"/>
      <c r="O117" s="679"/>
      <c r="P117" s="453" t="s">
        <v>129</v>
      </c>
      <c r="Q117" s="439"/>
      <c r="R117" s="439"/>
      <c r="S117" s="37"/>
      <c r="T117" s="634"/>
      <c r="U117" s="623"/>
      <c r="V117" s="621"/>
      <c r="W117" s="621"/>
      <c r="X117" s="621"/>
      <c r="Y117" s="621"/>
      <c r="Z117" s="445"/>
      <c r="AA117" s="443"/>
      <c r="AB117" s="443"/>
      <c r="AC117" s="150"/>
      <c r="AD117" s="150"/>
      <c r="AE117" s="143"/>
      <c r="AF117" s="621"/>
      <c r="AG117" s="621"/>
      <c r="AH117" s="422"/>
      <c r="AI117" s="422"/>
      <c r="AJ117" s="621"/>
      <c r="AK117" s="38"/>
      <c r="AL117" s="70"/>
      <c r="AM117" s="539"/>
      <c r="AN117" s="546"/>
      <c r="AO117" s="545"/>
      <c r="AP117" s="539"/>
      <c r="AQ117" s="546"/>
      <c r="AR117" s="12">
        <f>ROUND(ROUND($Q118*$AM$101,0)*$AP$101,0)</f>
        <v>415</v>
      </c>
      <c r="AS117" s="119"/>
    </row>
    <row r="118" spans="1:45" ht="16.5" customHeight="1" x14ac:dyDescent="0.15">
      <c r="A118" s="436">
        <v>25</v>
      </c>
      <c r="B118" s="433">
        <v>9828</v>
      </c>
      <c r="C118" s="35" t="s">
        <v>2263</v>
      </c>
      <c r="D118" s="538"/>
      <c r="E118" s="680"/>
      <c r="F118" s="681"/>
      <c r="G118" s="682"/>
      <c r="H118" s="680"/>
      <c r="I118" s="681"/>
      <c r="J118" s="681"/>
      <c r="K118" s="681"/>
      <c r="L118" s="681"/>
      <c r="M118" s="681"/>
      <c r="N118" s="681"/>
      <c r="O118" s="682"/>
      <c r="P118" s="39"/>
      <c r="Q118" s="829">
        <f>予防短期入所療養イ!Q119</f>
        <v>611</v>
      </c>
      <c r="R118" s="829"/>
      <c r="S118" s="426" t="s">
        <v>578</v>
      </c>
      <c r="T118" s="432"/>
      <c r="U118" s="691" t="s">
        <v>718</v>
      </c>
      <c r="V118" s="750"/>
      <c r="W118" s="750"/>
      <c r="X118" s="750"/>
      <c r="Y118" s="750"/>
      <c r="Z118" s="750"/>
      <c r="AA118" s="750"/>
      <c r="AB118" s="750"/>
      <c r="AC118" s="750"/>
      <c r="AD118" s="750"/>
      <c r="AE118" s="750"/>
      <c r="AF118" s="750"/>
      <c r="AG118" s="750"/>
      <c r="AH118" s="750"/>
      <c r="AI118" s="653" t="s">
        <v>248</v>
      </c>
      <c r="AJ118" s="888">
        <f>$AJ$6</f>
        <v>0.97</v>
      </c>
      <c r="AK118" s="889"/>
      <c r="AL118" s="527"/>
      <c r="AM118" s="609"/>
      <c r="AN118" s="528"/>
      <c r="AO118" s="609"/>
      <c r="AP118" s="609"/>
      <c r="AQ118" s="528"/>
      <c r="AR118" s="12">
        <f>ROUND(ROUND(ROUND($Q118*$AJ118,0)*$AM$101,0)*$AP$101,0)</f>
        <v>403</v>
      </c>
      <c r="AS118" s="119"/>
    </row>
    <row r="119" spans="1:45" ht="16.5" customHeight="1" x14ac:dyDescent="0.15">
      <c r="A119" s="403">
        <v>25</v>
      </c>
      <c r="B119" s="433">
        <v>9829</v>
      </c>
      <c r="C119" s="49" t="s">
        <v>2264</v>
      </c>
      <c r="D119" s="538"/>
      <c r="E119" s="680"/>
      <c r="F119" s="681"/>
      <c r="G119" s="682"/>
      <c r="H119" s="680"/>
      <c r="I119" s="681"/>
      <c r="J119" s="681"/>
      <c r="K119" s="681"/>
      <c r="L119" s="681"/>
      <c r="M119" s="681"/>
      <c r="N119" s="681"/>
      <c r="O119" s="682"/>
      <c r="P119" s="246" t="s">
        <v>130</v>
      </c>
      <c r="Q119" s="174"/>
      <c r="R119" s="174"/>
      <c r="S119" s="14"/>
      <c r="T119" s="14"/>
      <c r="U119" s="623"/>
      <c r="V119" s="621"/>
      <c r="W119" s="621"/>
      <c r="X119" s="621"/>
      <c r="Y119" s="621"/>
      <c r="Z119" s="445"/>
      <c r="AA119" s="443"/>
      <c r="AB119" s="443"/>
      <c r="AC119" s="150"/>
      <c r="AD119" s="150"/>
      <c r="AE119" s="143"/>
      <c r="AF119" s="621"/>
      <c r="AG119" s="153"/>
      <c r="AH119" s="422"/>
      <c r="AI119" s="422"/>
      <c r="AJ119" s="621"/>
      <c r="AK119" s="38"/>
      <c r="AL119" s="527"/>
      <c r="AM119" s="609"/>
      <c r="AN119" s="528"/>
      <c r="AO119" s="609"/>
      <c r="AP119" s="609"/>
      <c r="AQ119" s="528"/>
      <c r="AR119" s="12">
        <f>ROUND(ROUND($Q120*$AM$101,0)*$AP$101,0)</f>
        <v>523</v>
      </c>
      <c r="AS119" s="119"/>
    </row>
    <row r="120" spans="1:45" ht="16.5" customHeight="1" x14ac:dyDescent="0.15">
      <c r="A120" s="403">
        <v>25</v>
      </c>
      <c r="B120" s="433">
        <v>9830</v>
      </c>
      <c r="C120" s="49" t="s">
        <v>2265</v>
      </c>
      <c r="D120" s="538"/>
      <c r="E120" s="680"/>
      <c r="F120" s="681"/>
      <c r="G120" s="682"/>
      <c r="H120" s="759"/>
      <c r="I120" s="760"/>
      <c r="J120" s="760"/>
      <c r="K120" s="760"/>
      <c r="L120" s="760"/>
      <c r="M120" s="760"/>
      <c r="N120" s="760"/>
      <c r="O120" s="761"/>
      <c r="P120" s="421"/>
      <c r="Q120" s="688">
        <f>予防短期入所療養イ!Q121</f>
        <v>770</v>
      </c>
      <c r="R120" s="688"/>
      <c r="S120" s="245" t="s">
        <v>578</v>
      </c>
      <c r="T120" s="245"/>
      <c r="U120" s="691" t="s">
        <v>718</v>
      </c>
      <c r="V120" s="750"/>
      <c r="W120" s="750"/>
      <c r="X120" s="750"/>
      <c r="Y120" s="750"/>
      <c r="Z120" s="750"/>
      <c r="AA120" s="750"/>
      <c r="AB120" s="750"/>
      <c r="AC120" s="750"/>
      <c r="AD120" s="750"/>
      <c r="AE120" s="750"/>
      <c r="AF120" s="750"/>
      <c r="AG120" s="750"/>
      <c r="AH120" s="750"/>
      <c r="AI120" s="653" t="s">
        <v>248</v>
      </c>
      <c r="AJ120" s="888">
        <f>$AJ$6</f>
        <v>0.97</v>
      </c>
      <c r="AK120" s="889"/>
      <c r="AL120" s="527"/>
      <c r="AM120" s="609"/>
      <c r="AN120" s="528"/>
      <c r="AO120" s="609"/>
      <c r="AP120" s="609"/>
      <c r="AQ120" s="528"/>
      <c r="AR120" s="12">
        <f>ROUND(ROUND(ROUND($Q120*$AJ120,0)*$AM$101,0)*$AP$101,0)</f>
        <v>507</v>
      </c>
      <c r="AS120" s="119"/>
    </row>
    <row r="121" spans="1:45" ht="16.5" customHeight="1" x14ac:dyDescent="0.15">
      <c r="A121" s="436">
        <v>25</v>
      </c>
      <c r="B121" s="433">
        <v>9831</v>
      </c>
      <c r="C121" s="35" t="s">
        <v>2722</v>
      </c>
      <c r="D121" s="538"/>
      <c r="E121" s="680" t="s">
        <v>1461</v>
      </c>
      <c r="F121" s="784"/>
      <c r="G121" s="785"/>
      <c r="H121" s="677" t="s">
        <v>2480</v>
      </c>
      <c r="I121" s="678"/>
      <c r="J121" s="678"/>
      <c r="K121" s="678"/>
      <c r="L121" s="678"/>
      <c r="M121" s="678"/>
      <c r="N121" s="678"/>
      <c r="O121" s="679"/>
      <c r="P121" s="453" t="s">
        <v>129</v>
      </c>
      <c r="Q121" s="439"/>
      <c r="R121" s="439"/>
      <c r="S121" s="37"/>
      <c r="T121" s="634"/>
      <c r="U121" s="623"/>
      <c r="V121" s="621"/>
      <c r="W121" s="621"/>
      <c r="X121" s="621"/>
      <c r="Y121" s="621"/>
      <c r="Z121" s="445"/>
      <c r="AA121" s="443"/>
      <c r="AB121" s="443"/>
      <c r="AC121" s="150"/>
      <c r="AD121" s="150"/>
      <c r="AE121" s="143"/>
      <c r="AF121" s="621"/>
      <c r="AG121" s="621"/>
      <c r="AH121" s="422"/>
      <c r="AI121" s="422"/>
      <c r="AJ121" s="621"/>
      <c r="AK121" s="38"/>
      <c r="AL121" s="442"/>
      <c r="AM121" s="637"/>
      <c r="AN121" s="638"/>
      <c r="AO121" s="637"/>
      <c r="AP121" s="637"/>
      <c r="AQ121" s="637"/>
      <c r="AR121" s="12">
        <f>ROUND(ROUND($Q122*$AM$101,0)*$AP$101,0)</f>
        <v>415</v>
      </c>
      <c r="AS121" s="119"/>
    </row>
    <row r="122" spans="1:45" ht="16.5" customHeight="1" x14ac:dyDescent="0.15">
      <c r="A122" s="436">
        <v>25</v>
      </c>
      <c r="B122" s="433">
        <v>9832</v>
      </c>
      <c r="C122" s="35" t="s">
        <v>2723</v>
      </c>
      <c r="D122" s="538"/>
      <c r="E122" s="796"/>
      <c r="F122" s="784"/>
      <c r="G122" s="785"/>
      <c r="H122" s="680"/>
      <c r="I122" s="681"/>
      <c r="J122" s="681"/>
      <c r="K122" s="681"/>
      <c r="L122" s="681"/>
      <c r="M122" s="681"/>
      <c r="N122" s="681"/>
      <c r="O122" s="682"/>
      <c r="P122" s="39"/>
      <c r="Q122" s="829">
        <f>予防短期入所療養イ!Q123</f>
        <v>611</v>
      </c>
      <c r="R122" s="829"/>
      <c r="S122" s="426" t="s">
        <v>578</v>
      </c>
      <c r="T122" s="432"/>
      <c r="U122" s="691" t="s">
        <v>718</v>
      </c>
      <c r="V122" s="750"/>
      <c r="W122" s="750"/>
      <c r="X122" s="750"/>
      <c r="Y122" s="750"/>
      <c r="Z122" s="750"/>
      <c r="AA122" s="750"/>
      <c r="AB122" s="750"/>
      <c r="AC122" s="750"/>
      <c r="AD122" s="750"/>
      <c r="AE122" s="750"/>
      <c r="AF122" s="750"/>
      <c r="AG122" s="750"/>
      <c r="AH122" s="750"/>
      <c r="AI122" s="653" t="s">
        <v>248</v>
      </c>
      <c r="AJ122" s="888">
        <f>$AJ$6</f>
        <v>0.97</v>
      </c>
      <c r="AK122" s="889"/>
      <c r="AL122" s="66"/>
      <c r="AM122" s="418"/>
      <c r="AN122" s="419"/>
      <c r="AO122" s="616"/>
      <c r="AP122" s="418"/>
      <c r="AQ122" s="419"/>
      <c r="AR122" s="12">
        <f>ROUND(ROUND(ROUND($Q122*$AJ122,0)*$AM$101,0)*$AP$101,0)</f>
        <v>403</v>
      </c>
      <c r="AS122" s="119"/>
    </row>
    <row r="123" spans="1:45" ht="16.5" customHeight="1" x14ac:dyDescent="0.15">
      <c r="A123" s="403">
        <v>25</v>
      </c>
      <c r="B123" s="433">
        <v>9833</v>
      </c>
      <c r="C123" s="35" t="s">
        <v>2724</v>
      </c>
      <c r="D123" s="538"/>
      <c r="E123" s="796"/>
      <c r="F123" s="784"/>
      <c r="G123" s="785"/>
      <c r="H123" s="680"/>
      <c r="I123" s="681"/>
      <c r="J123" s="681"/>
      <c r="K123" s="681"/>
      <c r="L123" s="681"/>
      <c r="M123" s="681"/>
      <c r="N123" s="681"/>
      <c r="O123" s="682"/>
      <c r="P123" s="246" t="s">
        <v>130</v>
      </c>
      <c r="Q123" s="174"/>
      <c r="R123" s="174"/>
      <c r="S123" s="14"/>
      <c r="T123" s="14"/>
      <c r="U123" s="623"/>
      <c r="V123" s="621"/>
      <c r="W123" s="621"/>
      <c r="X123" s="621"/>
      <c r="Y123" s="621"/>
      <c r="Z123" s="445"/>
      <c r="AA123" s="443"/>
      <c r="AB123" s="443"/>
      <c r="AC123" s="150"/>
      <c r="AD123" s="150"/>
      <c r="AE123" s="143"/>
      <c r="AF123" s="621"/>
      <c r="AG123" s="153"/>
      <c r="AH123" s="422"/>
      <c r="AI123" s="422"/>
      <c r="AJ123" s="621"/>
      <c r="AK123" s="38"/>
      <c r="AL123" s="66"/>
      <c r="AM123" s="418"/>
      <c r="AN123" s="419"/>
      <c r="AO123" s="616"/>
      <c r="AP123" s="418"/>
      <c r="AQ123" s="419"/>
      <c r="AR123" s="12">
        <f>ROUND(ROUND($Q124*$AM$101,0)*$AP$101,0)</f>
        <v>523</v>
      </c>
      <c r="AS123" s="119"/>
    </row>
    <row r="124" spans="1:45" ht="16.5" customHeight="1" x14ac:dyDescent="0.15">
      <c r="A124" s="436">
        <v>25</v>
      </c>
      <c r="B124" s="433">
        <v>9834</v>
      </c>
      <c r="C124" s="35" t="s">
        <v>2725</v>
      </c>
      <c r="D124" s="585"/>
      <c r="E124" s="803"/>
      <c r="F124" s="804"/>
      <c r="G124" s="805"/>
      <c r="H124" s="759"/>
      <c r="I124" s="760"/>
      <c r="J124" s="760"/>
      <c r="K124" s="760"/>
      <c r="L124" s="760"/>
      <c r="M124" s="760"/>
      <c r="N124" s="760"/>
      <c r="O124" s="761"/>
      <c r="P124" s="39"/>
      <c r="Q124" s="829">
        <f>予防短期入所療養イ!Q125</f>
        <v>770</v>
      </c>
      <c r="R124" s="829"/>
      <c r="S124" s="426" t="s">
        <v>578</v>
      </c>
      <c r="T124" s="426"/>
      <c r="U124" s="691" t="s">
        <v>718</v>
      </c>
      <c r="V124" s="750"/>
      <c r="W124" s="750"/>
      <c r="X124" s="750"/>
      <c r="Y124" s="750"/>
      <c r="Z124" s="750"/>
      <c r="AA124" s="750"/>
      <c r="AB124" s="750"/>
      <c r="AC124" s="750"/>
      <c r="AD124" s="750"/>
      <c r="AE124" s="750"/>
      <c r="AF124" s="750"/>
      <c r="AG124" s="750"/>
      <c r="AH124" s="750"/>
      <c r="AI124" s="653" t="s">
        <v>248</v>
      </c>
      <c r="AJ124" s="888">
        <f>$AJ$6</f>
        <v>0.97</v>
      </c>
      <c r="AK124" s="889"/>
      <c r="AL124" s="78"/>
      <c r="AM124" s="417"/>
      <c r="AN124" s="420"/>
      <c r="AO124" s="524"/>
      <c r="AP124" s="417"/>
      <c r="AQ124" s="420"/>
      <c r="AR124" s="12">
        <f>ROUND(ROUND(ROUND($Q124*$AJ124,0)*$AM$101,0)*$AP$101,0)</f>
        <v>507</v>
      </c>
      <c r="AS124" s="270"/>
    </row>
  </sheetData>
  <mergeCells count="243">
    <mergeCell ref="D5:D20"/>
    <mergeCell ref="D45:D64"/>
    <mergeCell ref="D85:D104"/>
    <mergeCell ref="AJ112:AK112"/>
    <mergeCell ref="E101:G104"/>
    <mergeCell ref="H101:O104"/>
    <mergeCell ref="Q102:R102"/>
    <mergeCell ref="Q104:R104"/>
    <mergeCell ref="H113:O116"/>
    <mergeCell ref="H105:O108"/>
    <mergeCell ref="E109:G112"/>
    <mergeCell ref="H109:O112"/>
    <mergeCell ref="Q116:R116"/>
    <mergeCell ref="Q114:R114"/>
    <mergeCell ref="Q112:R112"/>
    <mergeCell ref="Q108:R108"/>
    <mergeCell ref="Q110:R110"/>
    <mergeCell ref="Q74:R74"/>
    <mergeCell ref="Q106:R106"/>
    <mergeCell ref="Q100:R100"/>
    <mergeCell ref="Q98:R98"/>
    <mergeCell ref="Q94:R94"/>
    <mergeCell ref="Q96:R96"/>
    <mergeCell ref="Q86:R86"/>
    <mergeCell ref="AM6:AP19"/>
    <mergeCell ref="AM46:AP59"/>
    <mergeCell ref="AL86:AN99"/>
    <mergeCell ref="AO86:AQ99"/>
    <mergeCell ref="AJ116:AK116"/>
    <mergeCell ref="U114:AH114"/>
    <mergeCell ref="U116:AH116"/>
    <mergeCell ref="U106:AH106"/>
    <mergeCell ref="U102:AH102"/>
    <mergeCell ref="U112:AH112"/>
    <mergeCell ref="AJ114:AK114"/>
    <mergeCell ref="U104:AH104"/>
    <mergeCell ref="U110:AH110"/>
    <mergeCell ref="U108:AH108"/>
    <mergeCell ref="AJ110:AK110"/>
    <mergeCell ref="AJ108:AK108"/>
    <mergeCell ref="AJ106:AK106"/>
    <mergeCell ref="AJ102:AK102"/>
    <mergeCell ref="AJ104:AK104"/>
    <mergeCell ref="U100:AH100"/>
    <mergeCell ref="AJ100:AK100"/>
    <mergeCell ref="U98:AH98"/>
    <mergeCell ref="AJ98:AK98"/>
    <mergeCell ref="U96:AH96"/>
    <mergeCell ref="Q88:R88"/>
    <mergeCell ref="AJ62:AK62"/>
    <mergeCell ref="Q62:R62"/>
    <mergeCell ref="AJ70:AK70"/>
    <mergeCell ref="AJ64:AK64"/>
    <mergeCell ref="AJ66:AK66"/>
    <mergeCell ref="AJ68:AK68"/>
    <mergeCell ref="U64:AH64"/>
    <mergeCell ref="AJ72:AK72"/>
    <mergeCell ref="U72:AH72"/>
    <mergeCell ref="U66:AH66"/>
    <mergeCell ref="U68:AH68"/>
    <mergeCell ref="Q72:R72"/>
    <mergeCell ref="E69:G72"/>
    <mergeCell ref="H69:O72"/>
    <mergeCell ref="E61:G64"/>
    <mergeCell ref="H61:O64"/>
    <mergeCell ref="Q54:R54"/>
    <mergeCell ref="Q58:R58"/>
    <mergeCell ref="Q70:R70"/>
    <mergeCell ref="Q68:R68"/>
    <mergeCell ref="H57:O60"/>
    <mergeCell ref="H65:O68"/>
    <mergeCell ref="E65:G67"/>
    <mergeCell ref="Q24:R24"/>
    <mergeCell ref="E25:G27"/>
    <mergeCell ref="E45:G49"/>
    <mergeCell ref="Q34:R34"/>
    <mergeCell ref="Q46:R46"/>
    <mergeCell ref="U34:AH34"/>
    <mergeCell ref="U36:AH36"/>
    <mergeCell ref="Q48:R48"/>
    <mergeCell ref="Q38:R38"/>
    <mergeCell ref="U38:AH38"/>
    <mergeCell ref="Q30:R30"/>
    <mergeCell ref="H33:O36"/>
    <mergeCell ref="H37:O40"/>
    <mergeCell ref="H29:O32"/>
    <mergeCell ref="E33:G35"/>
    <mergeCell ref="U28:AH28"/>
    <mergeCell ref="E5:G9"/>
    <mergeCell ref="H5:O8"/>
    <mergeCell ref="H9:O12"/>
    <mergeCell ref="H13:O16"/>
    <mergeCell ref="Q56:R56"/>
    <mergeCell ref="H93:O96"/>
    <mergeCell ref="H97:O100"/>
    <mergeCell ref="H45:O48"/>
    <mergeCell ref="H49:O52"/>
    <mergeCell ref="H53:O56"/>
    <mergeCell ref="H73:O76"/>
    <mergeCell ref="Q50:R50"/>
    <mergeCell ref="Q60:R60"/>
    <mergeCell ref="Q66:R66"/>
    <mergeCell ref="Q16:R16"/>
    <mergeCell ref="Q18:R18"/>
    <mergeCell ref="E37:G40"/>
    <mergeCell ref="E41:G44"/>
    <mergeCell ref="Q40:R40"/>
    <mergeCell ref="H81:O84"/>
    <mergeCell ref="H17:O20"/>
    <mergeCell ref="E21:G24"/>
    <mergeCell ref="H21:O24"/>
    <mergeCell ref="Q32:R32"/>
    <mergeCell ref="E85:G89"/>
    <mergeCell ref="H85:O88"/>
    <mergeCell ref="H89:O92"/>
    <mergeCell ref="AJ22:AK22"/>
    <mergeCell ref="AJ30:AK30"/>
    <mergeCell ref="AJ24:AK24"/>
    <mergeCell ref="AJ26:AK26"/>
    <mergeCell ref="AJ28:AK28"/>
    <mergeCell ref="Q92:R92"/>
    <mergeCell ref="U92:AH92"/>
    <mergeCell ref="AJ92:AK92"/>
    <mergeCell ref="Q90:R90"/>
    <mergeCell ref="U90:AH90"/>
    <mergeCell ref="AJ90:AK90"/>
    <mergeCell ref="Q64:R64"/>
    <mergeCell ref="U86:AH86"/>
    <mergeCell ref="U62:AH62"/>
    <mergeCell ref="U70:AH70"/>
    <mergeCell ref="AJ50:AK50"/>
    <mergeCell ref="U50:AH50"/>
    <mergeCell ref="H25:O28"/>
    <mergeCell ref="E29:G32"/>
    <mergeCell ref="Q22:R22"/>
    <mergeCell ref="Q36:R36"/>
    <mergeCell ref="AJ36:AK36"/>
    <mergeCell ref="U60:AH60"/>
    <mergeCell ref="AJ60:AK60"/>
    <mergeCell ref="Q52:R52"/>
    <mergeCell ref="U52:AH52"/>
    <mergeCell ref="U58:AH58"/>
    <mergeCell ref="U54:AH54"/>
    <mergeCell ref="AJ52:AK52"/>
    <mergeCell ref="U56:AH56"/>
    <mergeCell ref="AJ58:AK58"/>
    <mergeCell ref="U48:AH48"/>
    <mergeCell ref="AP101:AQ101"/>
    <mergeCell ref="AJ94:AK94"/>
    <mergeCell ref="AJ96:AK96"/>
    <mergeCell ref="AJ86:AK86"/>
    <mergeCell ref="AJ88:AK88"/>
    <mergeCell ref="AM101:AN101"/>
    <mergeCell ref="AJ20:AK20"/>
    <mergeCell ref="U20:AH20"/>
    <mergeCell ref="U32:AH32"/>
    <mergeCell ref="AJ34:AK34"/>
    <mergeCell ref="U46:AH46"/>
    <mergeCell ref="U88:AH88"/>
    <mergeCell ref="U94:AH94"/>
    <mergeCell ref="AO21:AP21"/>
    <mergeCell ref="AJ54:AK54"/>
    <mergeCell ref="AJ56:AK56"/>
    <mergeCell ref="AJ46:AK46"/>
    <mergeCell ref="AJ48:AK48"/>
    <mergeCell ref="AO61:AP61"/>
    <mergeCell ref="AJ32:AK32"/>
    <mergeCell ref="AJ38:AK38"/>
    <mergeCell ref="U40:AH40"/>
    <mergeCell ref="U22:AH22"/>
    <mergeCell ref="U24:AH24"/>
    <mergeCell ref="AJ12:AK12"/>
    <mergeCell ref="U14:AH14"/>
    <mergeCell ref="U16:AH16"/>
    <mergeCell ref="U30:AH30"/>
    <mergeCell ref="AJ6:AK6"/>
    <mergeCell ref="AJ8:AK8"/>
    <mergeCell ref="Q10:R10"/>
    <mergeCell ref="U10:AH10"/>
    <mergeCell ref="AJ10:AK10"/>
    <mergeCell ref="AJ14:AK14"/>
    <mergeCell ref="AJ16:AK16"/>
    <mergeCell ref="U18:AH18"/>
    <mergeCell ref="AJ18:AK18"/>
    <mergeCell ref="Q12:R12"/>
    <mergeCell ref="U12:AH12"/>
    <mergeCell ref="U6:AH6"/>
    <mergeCell ref="U8:AH8"/>
    <mergeCell ref="Q6:R6"/>
    <mergeCell ref="Q8:R8"/>
    <mergeCell ref="Q20:R20"/>
    <mergeCell ref="Q14:R14"/>
    <mergeCell ref="U26:AH26"/>
    <mergeCell ref="Q26:R26"/>
    <mergeCell ref="Q28:R28"/>
    <mergeCell ref="U122:AH122"/>
    <mergeCell ref="AJ122:AK122"/>
    <mergeCell ref="Q124:R124"/>
    <mergeCell ref="U124:AH124"/>
    <mergeCell ref="AJ40:AK40"/>
    <mergeCell ref="H41:O44"/>
    <mergeCell ref="Q42:R42"/>
    <mergeCell ref="U42:AH42"/>
    <mergeCell ref="AJ42:AK42"/>
    <mergeCell ref="Q44:R44"/>
    <mergeCell ref="U44:AH44"/>
    <mergeCell ref="AJ44:AK44"/>
    <mergeCell ref="H77:O80"/>
    <mergeCell ref="Q78:R78"/>
    <mergeCell ref="U78:AH78"/>
    <mergeCell ref="AJ78:AK78"/>
    <mergeCell ref="Q80:R80"/>
    <mergeCell ref="U80:AH80"/>
    <mergeCell ref="AJ80:AK80"/>
    <mergeCell ref="AJ76:AK76"/>
    <mergeCell ref="AJ74:AK74"/>
    <mergeCell ref="U74:AH74"/>
    <mergeCell ref="U76:AH76"/>
    <mergeCell ref="Q76:R76"/>
    <mergeCell ref="E73:G75"/>
    <mergeCell ref="E105:G107"/>
    <mergeCell ref="E113:G115"/>
    <mergeCell ref="AJ124:AK124"/>
    <mergeCell ref="E77:G80"/>
    <mergeCell ref="E81:G84"/>
    <mergeCell ref="E117:G120"/>
    <mergeCell ref="E121:G124"/>
    <mergeCell ref="AO81:AP81"/>
    <mergeCell ref="Q82:R82"/>
    <mergeCell ref="U82:AH82"/>
    <mergeCell ref="AJ82:AK82"/>
    <mergeCell ref="Q84:R84"/>
    <mergeCell ref="U84:AH84"/>
    <mergeCell ref="AJ84:AK84"/>
    <mergeCell ref="H117:O120"/>
    <mergeCell ref="Q118:R118"/>
    <mergeCell ref="U118:AH118"/>
    <mergeCell ref="AJ118:AK118"/>
    <mergeCell ref="Q120:R120"/>
    <mergeCell ref="U120:AH120"/>
    <mergeCell ref="AJ120:AK120"/>
    <mergeCell ref="H121:O124"/>
    <mergeCell ref="Q122:R122"/>
  </mergeCells>
  <phoneticPr fontId="3"/>
  <printOptions horizontalCentered="1"/>
  <pageMargins left="0.39370078740157483" right="0.39370078740157483" top="0.78740157480314965" bottom="0.59055118110236227" header="0.51181102362204722" footer="0.31496062992125984"/>
  <pageSetup paperSize="9" scale="63" firstPageNumber="44" orientation="portrait" useFirstPageNumber="1" r:id="rId1"/>
  <headerFooter alignWithMargins="0">
    <oddHeader>&amp;R&amp;9介護予防短期入所療養介護</oddHeader>
    <oddFooter>&amp;C&amp;14&amp;P</oddFooter>
  </headerFooter>
  <rowBreaks count="2" manualBreakCount="2">
    <brk id="44" max="44" man="1"/>
    <brk id="84" max="4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dimension ref="A1:AR300"/>
  <sheetViews>
    <sheetView view="pageBreakPreview" zoomScaleNormal="42" zoomScaleSheetLayoutView="100" workbookViewId="0"/>
  </sheetViews>
  <sheetFormatPr defaultColWidth="9" defaultRowHeight="13.5" x14ac:dyDescent="0.15"/>
  <cols>
    <col min="1" max="1" width="4.625" style="251" customWidth="1"/>
    <col min="2" max="2" width="7.125" style="251" customWidth="1"/>
    <col min="3" max="3" width="27.625" style="251" customWidth="1"/>
    <col min="4" max="4" width="2.875" style="251" customWidth="1"/>
    <col min="5" max="5" width="2.375" style="251" customWidth="1"/>
    <col min="6" max="6" width="2.625" style="251" customWidth="1"/>
    <col min="7" max="8" width="2.375" style="251" customWidth="1"/>
    <col min="9" max="9" width="2.5" style="251" customWidth="1"/>
    <col min="10" max="15" width="2.375" style="251" customWidth="1"/>
    <col min="16" max="17" width="2" style="251" customWidth="1"/>
    <col min="18" max="18" width="2.5" style="251" customWidth="1"/>
    <col min="19" max="19" width="1.625" style="251" customWidth="1"/>
    <col min="20" max="20" width="2.375" style="251" customWidth="1"/>
    <col min="21" max="21" width="2.875" style="251" customWidth="1"/>
    <col min="22" max="22" width="2.5" style="251" customWidth="1"/>
    <col min="23" max="23" width="1.5" style="251" customWidth="1"/>
    <col min="24" max="26" width="2.375" style="251" customWidth="1"/>
    <col min="27" max="27" width="6.625" style="251" customWidth="1"/>
    <col min="28" max="28" width="2.375" style="251" customWidth="1"/>
    <col min="29" max="29" width="2.625" style="251" customWidth="1"/>
    <col min="30" max="30" width="2.125" style="251" customWidth="1"/>
    <col min="31" max="32" width="3.875" style="251" customWidth="1"/>
    <col min="33" max="35" width="2.375" style="251" customWidth="1"/>
    <col min="36" max="36" width="3.875" style="251" customWidth="1"/>
    <col min="37" max="37" width="2.375" style="251" customWidth="1"/>
    <col min="38" max="38" width="5.875" style="24" customWidth="1"/>
    <col min="39" max="39" width="2.875" style="251" customWidth="1"/>
    <col min="40" max="40" width="2" style="251" customWidth="1"/>
    <col min="41" max="41" width="2.125" style="251" customWidth="1"/>
    <col min="42" max="42" width="6.125" style="251" customWidth="1"/>
    <col min="43" max="43" width="8.125" style="251" customWidth="1"/>
    <col min="44" max="44" width="2.875" style="251" customWidth="1"/>
    <col min="45" max="16384" width="9" style="251"/>
  </cols>
  <sheetData>
    <row r="1" spans="1:44" ht="17.25" x14ac:dyDescent="0.2">
      <c r="A1" s="15" t="s">
        <v>742</v>
      </c>
    </row>
    <row r="3" spans="1:44" ht="17.25" customHeight="1" x14ac:dyDescent="0.15">
      <c r="A3" s="405" t="s">
        <v>582</v>
      </c>
      <c r="B3" s="198"/>
      <c r="C3" s="1" t="s">
        <v>583</v>
      </c>
      <c r="D3" s="415"/>
      <c r="E3" s="633"/>
      <c r="F3" s="633"/>
      <c r="G3" s="633"/>
      <c r="H3" s="633"/>
      <c r="I3" s="633"/>
      <c r="J3" s="633"/>
      <c r="K3" s="633"/>
      <c r="L3" s="633"/>
      <c r="M3" s="633"/>
      <c r="N3" s="633"/>
      <c r="O3" s="633"/>
      <c r="P3" s="633"/>
      <c r="Q3" s="633"/>
      <c r="R3" s="633"/>
      <c r="S3" s="633"/>
      <c r="T3" s="633"/>
      <c r="U3" s="633"/>
      <c r="V3" s="633"/>
      <c r="W3" s="633"/>
      <c r="X3" s="633"/>
      <c r="Y3" s="633"/>
      <c r="Z3" s="2" t="s">
        <v>584</v>
      </c>
      <c r="AA3" s="633"/>
      <c r="AB3" s="633"/>
      <c r="AC3" s="633"/>
      <c r="AD3" s="633"/>
      <c r="AE3" s="633"/>
      <c r="AF3" s="633"/>
      <c r="AG3" s="633"/>
      <c r="AH3" s="633"/>
      <c r="AI3" s="633"/>
      <c r="AJ3" s="633"/>
      <c r="AK3" s="633"/>
      <c r="AL3" s="416"/>
      <c r="AM3" s="633"/>
      <c r="AN3" s="633"/>
      <c r="AO3" s="633"/>
      <c r="AP3" s="406" t="s">
        <v>28</v>
      </c>
      <c r="AQ3" s="406" t="s">
        <v>29</v>
      </c>
      <c r="AR3" s="637"/>
    </row>
    <row r="4" spans="1:44" ht="17.25" customHeight="1" x14ac:dyDescent="0.15">
      <c r="A4" s="406" t="s">
        <v>585</v>
      </c>
      <c r="B4" s="428" t="s">
        <v>586</v>
      </c>
      <c r="C4" s="638"/>
      <c r="D4" s="442"/>
      <c r="E4" s="637"/>
      <c r="F4" s="637"/>
      <c r="G4" s="637"/>
      <c r="H4" s="637"/>
      <c r="I4" s="637"/>
      <c r="J4" s="637"/>
      <c r="K4" s="637"/>
      <c r="L4" s="637"/>
      <c r="M4" s="637"/>
      <c r="N4" s="637"/>
      <c r="O4" s="637"/>
      <c r="P4" s="637"/>
      <c r="Q4" s="637"/>
      <c r="R4" s="637"/>
      <c r="S4" s="637"/>
      <c r="T4" s="637"/>
      <c r="U4" s="637"/>
      <c r="V4" s="637"/>
      <c r="W4" s="637"/>
      <c r="X4" s="637"/>
      <c r="Y4" s="637"/>
      <c r="Z4" s="637"/>
      <c r="AA4" s="637"/>
      <c r="AB4" s="637"/>
      <c r="AC4" s="637"/>
      <c r="AD4" s="637"/>
      <c r="AE4" s="637"/>
      <c r="AF4" s="637"/>
      <c r="AG4" s="637"/>
      <c r="AH4" s="637"/>
      <c r="AI4" s="637"/>
      <c r="AJ4" s="637"/>
      <c r="AK4" s="637"/>
      <c r="AL4" s="418"/>
      <c r="AM4" s="637"/>
      <c r="AN4" s="637"/>
      <c r="AO4" s="637"/>
      <c r="AP4" s="407" t="s">
        <v>577</v>
      </c>
      <c r="AQ4" s="407" t="s">
        <v>578</v>
      </c>
      <c r="AR4" s="637"/>
    </row>
    <row r="5" spans="1:44" ht="17.25" customHeight="1" x14ac:dyDescent="0.15">
      <c r="A5" s="436">
        <v>26</v>
      </c>
      <c r="B5" s="433">
        <v>2211</v>
      </c>
      <c r="C5" s="35" t="s">
        <v>260</v>
      </c>
      <c r="D5" s="769" t="s">
        <v>2034</v>
      </c>
      <c r="E5" s="763"/>
      <c r="F5" s="764"/>
      <c r="G5" s="769" t="s">
        <v>2055</v>
      </c>
      <c r="H5" s="763"/>
      <c r="I5" s="763"/>
      <c r="J5" s="764"/>
      <c r="K5" s="769" t="s">
        <v>2001</v>
      </c>
      <c r="L5" s="763"/>
      <c r="M5" s="763"/>
      <c r="N5" s="763"/>
      <c r="O5" s="763"/>
      <c r="P5" s="763"/>
      <c r="Q5" s="763"/>
      <c r="R5" s="764"/>
      <c r="S5" s="453" t="s">
        <v>129</v>
      </c>
      <c r="T5" s="61"/>
      <c r="U5" s="61"/>
      <c r="V5" s="37"/>
      <c r="W5" s="37"/>
      <c r="X5" s="101"/>
      <c r="Y5" s="412"/>
      <c r="Z5" s="412"/>
      <c r="AA5" s="412"/>
      <c r="AB5" s="412"/>
      <c r="AC5" s="412"/>
      <c r="AD5" s="412"/>
      <c r="AE5" s="412"/>
      <c r="AF5" s="422"/>
      <c r="AG5" s="422"/>
      <c r="AH5" s="422"/>
      <c r="AI5" s="422"/>
      <c r="AJ5" s="422"/>
      <c r="AK5" s="422"/>
      <c r="AL5" s="422"/>
      <c r="AM5" s="422"/>
      <c r="AN5" s="422"/>
      <c r="AO5" s="422"/>
      <c r="AP5" s="330">
        <f>T6</f>
        <v>547</v>
      </c>
      <c r="AQ5" s="7" t="s">
        <v>821</v>
      </c>
    </row>
    <row r="6" spans="1:44" ht="17.25" customHeight="1" x14ac:dyDescent="0.15">
      <c r="A6" s="436">
        <v>26</v>
      </c>
      <c r="B6" s="433">
        <v>2216</v>
      </c>
      <c r="C6" s="35" t="s">
        <v>261</v>
      </c>
      <c r="D6" s="770"/>
      <c r="E6" s="765"/>
      <c r="F6" s="766"/>
      <c r="G6" s="770"/>
      <c r="H6" s="765"/>
      <c r="I6" s="765"/>
      <c r="J6" s="766"/>
      <c r="K6" s="770"/>
      <c r="L6" s="765"/>
      <c r="M6" s="765"/>
      <c r="N6" s="765"/>
      <c r="O6" s="765"/>
      <c r="P6" s="765"/>
      <c r="Q6" s="765"/>
      <c r="R6" s="766"/>
      <c r="S6" s="57"/>
      <c r="T6" s="688">
        <v>547</v>
      </c>
      <c r="U6" s="688"/>
      <c r="V6" s="245" t="s">
        <v>578</v>
      </c>
      <c r="W6" s="245"/>
      <c r="X6" s="57" t="s">
        <v>1251</v>
      </c>
      <c r="Y6" s="426"/>
      <c r="Z6" s="426"/>
      <c r="AA6" s="426"/>
      <c r="AB6" s="426"/>
      <c r="AC6" s="417"/>
      <c r="AD6" s="417"/>
      <c r="AE6" s="417"/>
      <c r="AF6" s="417"/>
      <c r="AG6" s="417"/>
      <c r="AH6" s="417"/>
      <c r="AI6" s="417"/>
      <c r="AJ6" s="422"/>
      <c r="AK6" s="422" t="s">
        <v>1252</v>
      </c>
      <c r="AL6" s="41">
        <v>25</v>
      </c>
      <c r="AM6" s="425" t="s">
        <v>578</v>
      </c>
      <c r="AN6" s="422"/>
      <c r="AO6" s="422"/>
      <c r="AP6" s="12">
        <f>T6-AL6</f>
        <v>522</v>
      </c>
      <c r="AQ6" s="6"/>
    </row>
    <row r="7" spans="1:44" ht="17.25" customHeight="1" x14ac:dyDescent="0.15">
      <c r="A7" s="436">
        <v>26</v>
      </c>
      <c r="B7" s="433">
        <v>2221</v>
      </c>
      <c r="C7" s="35" t="s">
        <v>262</v>
      </c>
      <c r="D7" s="770"/>
      <c r="E7" s="765"/>
      <c r="F7" s="766"/>
      <c r="G7" s="770"/>
      <c r="H7" s="765"/>
      <c r="I7" s="765"/>
      <c r="J7" s="766"/>
      <c r="K7" s="770"/>
      <c r="L7" s="765"/>
      <c r="M7" s="765"/>
      <c r="N7" s="765"/>
      <c r="O7" s="765"/>
      <c r="P7" s="765"/>
      <c r="Q7" s="765"/>
      <c r="R7" s="766"/>
      <c r="S7" s="246" t="s">
        <v>130</v>
      </c>
      <c r="T7" s="61"/>
      <c r="U7" s="61"/>
      <c r="V7" s="37"/>
      <c r="W7" s="37"/>
      <c r="X7" s="101"/>
      <c r="Y7" s="412"/>
      <c r="Z7" s="412"/>
      <c r="AA7" s="412"/>
      <c r="AB7" s="412"/>
      <c r="AC7" s="412"/>
      <c r="AD7" s="412"/>
      <c r="AE7" s="412"/>
      <c r="AF7" s="422"/>
      <c r="AG7" s="422"/>
      <c r="AH7" s="422"/>
      <c r="AI7" s="422"/>
      <c r="AJ7" s="422"/>
      <c r="AK7" s="422"/>
      <c r="AL7" s="41"/>
      <c r="AM7" s="422"/>
      <c r="AN7" s="422"/>
      <c r="AO7" s="422"/>
      <c r="AP7" s="330">
        <f>T8</f>
        <v>686</v>
      </c>
      <c r="AQ7" s="6"/>
    </row>
    <row r="8" spans="1:44" ht="17.25" customHeight="1" x14ac:dyDescent="0.15">
      <c r="A8" s="436">
        <v>26</v>
      </c>
      <c r="B8" s="433">
        <v>2226</v>
      </c>
      <c r="C8" s="35" t="s">
        <v>263</v>
      </c>
      <c r="D8" s="770"/>
      <c r="E8" s="765"/>
      <c r="F8" s="766"/>
      <c r="G8" s="770"/>
      <c r="H8" s="765"/>
      <c r="I8" s="765"/>
      <c r="J8" s="766"/>
      <c r="K8" s="789"/>
      <c r="L8" s="767"/>
      <c r="M8" s="767"/>
      <c r="N8" s="767"/>
      <c r="O8" s="767"/>
      <c r="P8" s="767"/>
      <c r="Q8" s="767"/>
      <c r="R8" s="768"/>
      <c r="S8" s="246"/>
      <c r="T8" s="688">
        <v>686</v>
      </c>
      <c r="U8" s="688"/>
      <c r="V8" s="245" t="s">
        <v>578</v>
      </c>
      <c r="W8" s="245"/>
      <c r="X8" s="57" t="s">
        <v>1251</v>
      </c>
      <c r="Y8" s="426"/>
      <c r="Z8" s="426"/>
      <c r="AA8" s="426"/>
      <c r="AB8" s="426"/>
      <c r="AC8" s="417"/>
      <c r="AD8" s="417"/>
      <c r="AE8" s="417"/>
      <c r="AF8" s="417"/>
      <c r="AG8" s="417"/>
      <c r="AH8" s="417"/>
      <c r="AI8" s="417"/>
      <c r="AJ8" s="422"/>
      <c r="AK8" s="422" t="s">
        <v>1252</v>
      </c>
      <c r="AL8" s="41">
        <f>$AL$6</f>
        <v>25</v>
      </c>
      <c r="AM8" s="425" t="s">
        <v>578</v>
      </c>
      <c r="AN8" s="422"/>
      <c r="AO8" s="422"/>
      <c r="AP8" s="12">
        <f>T8-AL8</f>
        <v>661</v>
      </c>
      <c r="AQ8" s="6"/>
    </row>
    <row r="9" spans="1:44" ht="17.25" customHeight="1" x14ac:dyDescent="0.15">
      <c r="A9" s="436">
        <v>26</v>
      </c>
      <c r="B9" s="433">
        <v>1361</v>
      </c>
      <c r="C9" s="35" t="s">
        <v>264</v>
      </c>
      <c r="D9" s="770"/>
      <c r="E9" s="765"/>
      <c r="F9" s="766"/>
      <c r="G9" s="770"/>
      <c r="H9" s="765"/>
      <c r="I9" s="765"/>
      <c r="J9" s="766"/>
      <c r="K9" s="769" t="s">
        <v>2002</v>
      </c>
      <c r="L9" s="763"/>
      <c r="M9" s="763"/>
      <c r="N9" s="763"/>
      <c r="O9" s="763"/>
      <c r="P9" s="763"/>
      <c r="Q9" s="763"/>
      <c r="R9" s="764"/>
      <c r="S9" s="453" t="s">
        <v>129</v>
      </c>
      <c r="T9" s="61"/>
      <c r="U9" s="61"/>
      <c r="V9" s="37"/>
      <c r="W9" s="37"/>
      <c r="X9" s="101"/>
      <c r="Y9" s="412"/>
      <c r="Z9" s="412"/>
      <c r="AA9" s="412"/>
      <c r="AB9" s="412"/>
      <c r="AC9" s="412"/>
      <c r="AD9" s="412"/>
      <c r="AE9" s="412"/>
      <c r="AF9" s="422"/>
      <c r="AG9" s="422"/>
      <c r="AH9" s="422"/>
      <c r="AI9" s="422"/>
      <c r="AJ9" s="422"/>
      <c r="AK9" s="422"/>
      <c r="AL9" s="422"/>
      <c r="AM9" s="422"/>
      <c r="AN9" s="422"/>
      <c r="AO9" s="422"/>
      <c r="AP9" s="330">
        <f>T10</f>
        <v>576</v>
      </c>
      <c r="AQ9" s="402"/>
    </row>
    <row r="10" spans="1:44" ht="17.25" customHeight="1" x14ac:dyDescent="0.15">
      <c r="A10" s="436">
        <v>26</v>
      </c>
      <c r="B10" s="433">
        <v>1366</v>
      </c>
      <c r="C10" s="35" t="s">
        <v>265</v>
      </c>
      <c r="D10" s="770"/>
      <c r="E10" s="765"/>
      <c r="F10" s="766"/>
      <c r="G10" s="770"/>
      <c r="H10" s="765"/>
      <c r="I10" s="765"/>
      <c r="J10" s="766"/>
      <c r="K10" s="770"/>
      <c r="L10" s="765"/>
      <c r="M10" s="765"/>
      <c r="N10" s="765"/>
      <c r="O10" s="765"/>
      <c r="P10" s="765"/>
      <c r="Q10" s="765"/>
      <c r="R10" s="766"/>
      <c r="S10" s="57"/>
      <c r="T10" s="688">
        <v>576</v>
      </c>
      <c r="U10" s="688"/>
      <c r="V10" s="245" t="s">
        <v>578</v>
      </c>
      <c r="W10" s="245"/>
      <c r="X10" s="57" t="s">
        <v>1400</v>
      </c>
      <c r="Y10" s="426"/>
      <c r="Z10" s="426"/>
      <c r="AA10" s="426"/>
      <c r="AB10" s="426"/>
      <c r="AC10" s="417"/>
      <c r="AD10" s="417"/>
      <c r="AE10" s="417"/>
      <c r="AF10" s="417"/>
      <c r="AG10" s="417"/>
      <c r="AH10" s="417"/>
      <c r="AI10" s="417"/>
      <c r="AJ10" s="422"/>
      <c r="AK10" s="422" t="s">
        <v>1401</v>
      </c>
      <c r="AL10" s="41">
        <f>$AL$6</f>
        <v>25</v>
      </c>
      <c r="AM10" s="425" t="s">
        <v>578</v>
      </c>
      <c r="AN10" s="422"/>
      <c r="AO10" s="422"/>
      <c r="AP10" s="12">
        <f>T10-AL10</f>
        <v>551</v>
      </c>
      <c r="AQ10" s="6"/>
    </row>
    <row r="11" spans="1:44" ht="17.25" customHeight="1" x14ac:dyDescent="0.15">
      <c r="A11" s="436">
        <v>26</v>
      </c>
      <c r="B11" s="433">
        <v>1367</v>
      </c>
      <c r="C11" s="35" t="s">
        <v>266</v>
      </c>
      <c r="D11" s="770"/>
      <c r="E11" s="765"/>
      <c r="F11" s="766"/>
      <c r="G11" s="770"/>
      <c r="H11" s="765"/>
      <c r="I11" s="765"/>
      <c r="J11" s="766"/>
      <c r="K11" s="770"/>
      <c r="L11" s="765"/>
      <c r="M11" s="765"/>
      <c r="N11" s="765"/>
      <c r="O11" s="765"/>
      <c r="P11" s="765"/>
      <c r="Q11" s="765"/>
      <c r="R11" s="766"/>
      <c r="S11" s="246" t="s">
        <v>130</v>
      </c>
      <c r="T11" s="61"/>
      <c r="U11" s="61"/>
      <c r="V11" s="37"/>
      <c r="W11" s="37"/>
      <c r="X11" s="101"/>
      <c r="Y11" s="412"/>
      <c r="Z11" s="412"/>
      <c r="AA11" s="412"/>
      <c r="AB11" s="412"/>
      <c r="AC11" s="412"/>
      <c r="AD11" s="412"/>
      <c r="AE11" s="412"/>
      <c r="AF11" s="422"/>
      <c r="AG11" s="422"/>
      <c r="AH11" s="422"/>
      <c r="AI11" s="422"/>
      <c r="AJ11" s="422"/>
      <c r="AK11" s="422"/>
      <c r="AL11" s="41"/>
      <c r="AM11" s="422"/>
      <c r="AN11" s="422"/>
      <c r="AO11" s="422"/>
      <c r="AP11" s="330">
        <f>T12</f>
        <v>716</v>
      </c>
      <c r="AQ11" s="6"/>
    </row>
    <row r="12" spans="1:44" ht="17.25" customHeight="1" x14ac:dyDescent="0.15">
      <c r="A12" s="436">
        <v>26</v>
      </c>
      <c r="B12" s="433">
        <v>1372</v>
      </c>
      <c r="C12" s="35" t="s">
        <v>188</v>
      </c>
      <c r="D12" s="770"/>
      <c r="E12" s="765"/>
      <c r="F12" s="766"/>
      <c r="G12" s="770"/>
      <c r="H12" s="765"/>
      <c r="I12" s="765"/>
      <c r="J12" s="766"/>
      <c r="K12" s="789"/>
      <c r="L12" s="767"/>
      <c r="M12" s="767"/>
      <c r="N12" s="767"/>
      <c r="O12" s="767"/>
      <c r="P12" s="767"/>
      <c r="Q12" s="767"/>
      <c r="R12" s="768"/>
      <c r="S12" s="246"/>
      <c r="T12" s="688">
        <v>716</v>
      </c>
      <c r="U12" s="688"/>
      <c r="V12" s="245" t="s">
        <v>578</v>
      </c>
      <c r="W12" s="245"/>
      <c r="X12" s="57" t="s">
        <v>1251</v>
      </c>
      <c r="Y12" s="426"/>
      <c r="Z12" s="426"/>
      <c r="AA12" s="426"/>
      <c r="AB12" s="426"/>
      <c r="AC12" s="417"/>
      <c r="AD12" s="417"/>
      <c r="AE12" s="417"/>
      <c r="AF12" s="417"/>
      <c r="AG12" s="417"/>
      <c r="AH12" s="417"/>
      <c r="AI12" s="417"/>
      <c r="AJ12" s="422"/>
      <c r="AK12" s="422" t="s">
        <v>1252</v>
      </c>
      <c r="AL12" s="41">
        <f>$AL$6</f>
        <v>25</v>
      </c>
      <c r="AM12" s="425" t="s">
        <v>578</v>
      </c>
      <c r="AN12" s="422"/>
      <c r="AO12" s="422"/>
      <c r="AP12" s="12">
        <f>T12-AL12</f>
        <v>691</v>
      </c>
      <c r="AQ12" s="6"/>
    </row>
    <row r="13" spans="1:44" ht="17.25" customHeight="1" x14ac:dyDescent="0.15">
      <c r="A13" s="436">
        <v>26</v>
      </c>
      <c r="B13" s="433">
        <v>1373</v>
      </c>
      <c r="C13" s="35" t="s">
        <v>967</v>
      </c>
      <c r="D13" s="770"/>
      <c r="E13" s="765"/>
      <c r="F13" s="766"/>
      <c r="G13" s="770"/>
      <c r="H13" s="765"/>
      <c r="I13" s="765"/>
      <c r="J13" s="766"/>
      <c r="K13" s="769" t="s">
        <v>2003</v>
      </c>
      <c r="L13" s="763"/>
      <c r="M13" s="763"/>
      <c r="N13" s="763"/>
      <c r="O13" s="763"/>
      <c r="P13" s="763"/>
      <c r="Q13" s="763"/>
      <c r="R13" s="764"/>
      <c r="S13" s="453" t="s">
        <v>129</v>
      </c>
      <c r="T13" s="61"/>
      <c r="U13" s="61"/>
      <c r="V13" s="37"/>
      <c r="W13" s="37"/>
      <c r="X13" s="101"/>
      <c r="Y13" s="412"/>
      <c r="Z13" s="412"/>
      <c r="AA13" s="412"/>
      <c r="AB13" s="412"/>
      <c r="AC13" s="412"/>
      <c r="AD13" s="412"/>
      <c r="AE13" s="412"/>
      <c r="AF13" s="422"/>
      <c r="AG13" s="422"/>
      <c r="AH13" s="422"/>
      <c r="AI13" s="422"/>
      <c r="AJ13" s="422"/>
      <c r="AK13" s="422"/>
      <c r="AL13" s="422"/>
      <c r="AM13" s="422"/>
      <c r="AN13" s="422"/>
      <c r="AO13" s="422"/>
      <c r="AP13" s="330">
        <f>T14</f>
        <v>566</v>
      </c>
      <c r="AQ13" s="402"/>
    </row>
    <row r="14" spans="1:44" ht="17.25" customHeight="1" x14ac:dyDescent="0.15">
      <c r="A14" s="436">
        <v>26</v>
      </c>
      <c r="B14" s="433">
        <v>1378</v>
      </c>
      <c r="C14" s="35" t="s">
        <v>966</v>
      </c>
      <c r="D14" s="770"/>
      <c r="E14" s="765"/>
      <c r="F14" s="766"/>
      <c r="G14" s="511"/>
      <c r="H14" s="511"/>
      <c r="I14" s="511"/>
      <c r="J14" s="513"/>
      <c r="K14" s="770"/>
      <c r="L14" s="765"/>
      <c r="M14" s="765"/>
      <c r="N14" s="765"/>
      <c r="O14" s="765"/>
      <c r="P14" s="765"/>
      <c r="Q14" s="765"/>
      <c r="R14" s="766"/>
      <c r="S14" s="57"/>
      <c r="T14" s="688">
        <v>566</v>
      </c>
      <c r="U14" s="688"/>
      <c r="V14" s="245" t="s">
        <v>578</v>
      </c>
      <c r="W14" s="245"/>
      <c r="X14" s="57" t="s">
        <v>1251</v>
      </c>
      <c r="Y14" s="426"/>
      <c r="Z14" s="426"/>
      <c r="AA14" s="426"/>
      <c r="AB14" s="426"/>
      <c r="AC14" s="417"/>
      <c r="AD14" s="417"/>
      <c r="AE14" s="417"/>
      <c r="AF14" s="417"/>
      <c r="AG14" s="417"/>
      <c r="AH14" s="417"/>
      <c r="AI14" s="417"/>
      <c r="AJ14" s="422"/>
      <c r="AK14" s="422" t="s">
        <v>1252</v>
      </c>
      <c r="AL14" s="41">
        <f>$AL$6</f>
        <v>25</v>
      </c>
      <c r="AM14" s="425" t="s">
        <v>578</v>
      </c>
      <c r="AN14" s="422"/>
      <c r="AO14" s="422"/>
      <c r="AP14" s="12">
        <f>T14-AL14</f>
        <v>541</v>
      </c>
      <c r="AQ14" s="6"/>
    </row>
    <row r="15" spans="1:44" ht="17.25" customHeight="1" x14ac:dyDescent="0.15">
      <c r="A15" s="436">
        <v>26</v>
      </c>
      <c r="B15" s="433">
        <v>1379</v>
      </c>
      <c r="C15" s="35" t="s">
        <v>965</v>
      </c>
      <c r="D15" s="770"/>
      <c r="E15" s="765"/>
      <c r="F15" s="766"/>
      <c r="G15" s="418"/>
      <c r="H15" s="245"/>
      <c r="I15" s="245"/>
      <c r="J15" s="247"/>
      <c r="K15" s="770"/>
      <c r="L15" s="765"/>
      <c r="M15" s="765"/>
      <c r="N15" s="765"/>
      <c r="O15" s="765"/>
      <c r="P15" s="765"/>
      <c r="Q15" s="765"/>
      <c r="R15" s="766"/>
      <c r="S15" s="246" t="s">
        <v>130</v>
      </c>
      <c r="T15" s="61"/>
      <c r="U15" s="61"/>
      <c r="V15" s="37"/>
      <c r="W15" s="37"/>
      <c r="X15" s="101"/>
      <c r="Y15" s="412"/>
      <c r="Z15" s="412"/>
      <c r="AA15" s="412"/>
      <c r="AB15" s="412"/>
      <c r="AC15" s="412"/>
      <c r="AD15" s="412"/>
      <c r="AE15" s="412"/>
      <c r="AF15" s="422"/>
      <c r="AG15" s="422"/>
      <c r="AH15" s="422"/>
      <c r="AI15" s="422"/>
      <c r="AJ15" s="422"/>
      <c r="AK15" s="422"/>
      <c r="AL15" s="41"/>
      <c r="AM15" s="422"/>
      <c r="AN15" s="422"/>
      <c r="AO15" s="422"/>
      <c r="AP15" s="330">
        <f>T16</f>
        <v>706</v>
      </c>
      <c r="AQ15" s="6"/>
    </row>
    <row r="16" spans="1:44" ht="17.25" customHeight="1" x14ac:dyDescent="0.15">
      <c r="A16" s="436">
        <v>26</v>
      </c>
      <c r="B16" s="433">
        <v>1384</v>
      </c>
      <c r="C16" s="35" t="s">
        <v>964</v>
      </c>
      <c r="D16" s="770"/>
      <c r="E16" s="765"/>
      <c r="F16" s="766"/>
      <c r="G16" s="245"/>
      <c r="H16" s="245"/>
      <c r="I16" s="245"/>
      <c r="J16" s="247"/>
      <c r="K16" s="789"/>
      <c r="L16" s="767"/>
      <c r="M16" s="767"/>
      <c r="N16" s="767"/>
      <c r="O16" s="767"/>
      <c r="P16" s="767"/>
      <c r="Q16" s="767"/>
      <c r="R16" s="768"/>
      <c r="S16" s="57"/>
      <c r="T16" s="688">
        <v>706</v>
      </c>
      <c r="U16" s="688"/>
      <c r="V16" s="245" t="s">
        <v>578</v>
      </c>
      <c r="W16" s="245"/>
      <c r="X16" s="57" t="s">
        <v>1251</v>
      </c>
      <c r="Y16" s="426"/>
      <c r="Z16" s="426"/>
      <c r="AA16" s="426"/>
      <c r="AB16" s="426"/>
      <c r="AC16" s="417"/>
      <c r="AD16" s="417"/>
      <c r="AE16" s="417"/>
      <c r="AF16" s="417"/>
      <c r="AG16" s="417"/>
      <c r="AH16" s="417"/>
      <c r="AI16" s="417"/>
      <c r="AJ16" s="422"/>
      <c r="AK16" s="422" t="s">
        <v>1252</v>
      </c>
      <c r="AL16" s="41">
        <f>$AL$6</f>
        <v>25</v>
      </c>
      <c r="AM16" s="425" t="s">
        <v>578</v>
      </c>
      <c r="AN16" s="422"/>
      <c r="AO16" s="422"/>
      <c r="AP16" s="12">
        <f>T16-AL16</f>
        <v>681</v>
      </c>
      <c r="AQ16" s="6"/>
    </row>
    <row r="17" spans="1:43" ht="17.25" customHeight="1" x14ac:dyDescent="0.15">
      <c r="A17" s="436">
        <v>26</v>
      </c>
      <c r="B17" s="433">
        <v>2266</v>
      </c>
      <c r="C17" s="35" t="s">
        <v>963</v>
      </c>
      <c r="D17" s="770"/>
      <c r="E17" s="765"/>
      <c r="F17" s="766"/>
      <c r="G17" s="245"/>
      <c r="H17" s="245"/>
      <c r="I17" s="245"/>
      <c r="J17" s="247"/>
      <c r="K17" s="769" t="s">
        <v>2012</v>
      </c>
      <c r="L17" s="763"/>
      <c r="M17" s="763"/>
      <c r="N17" s="763"/>
      <c r="O17" s="763"/>
      <c r="P17" s="763"/>
      <c r="Q17" s="763"/>
      <c r="R17" s="764"/>
      <c r="S17" s="246" t="s">
        <v>129</v>
      </c>
      <c r="T17" s="61"/>
      <c r="U17" s="61"/>
      <c r="V17" s="37"/>
      <c r="W17" s="37"/>
      <c r="X17" s="101"/>
      <c r="Y17" s="412"/>
      <c r="Z17" s="412"/>
      <c r="AA17" s="412"/>
      <c r="AB17" s="412"/>
      <c r="AC17" s="412"/>
      <c r="AD17" s="412"/>
      <c r="AE17" s="412"/>
      <c r="AF17" s="422"/>
      <c r="AG17" s="422"/>
      <c r="AH17" s="422"/>
      <c r="AI17" s="422"/>
      <c r="AJ17" s="422"/>
      <c r="AK17" s="422"/>
      <c r="AL17" s="41"/>
      <c r="AM17" s="422"/>
      <c r="AN17" s="422"/>
      <c r="AO17" s="422"/>
      <c r="AP17" s="330">
        <f>T18</f>
        <v>606</v>
      </c>
      <c r="AQ17" s="6"/>
    </row>
    <row r="18" spans="1:43" ht="17.25" customHeight="1" x14ac:dyDescent="0.15">
      <c r="A18" s="436">
        <v>26</v>
      </c>
      <c r="B18" s="433">
        <v>2270</v>
      </c>
      <c r="C18" s="35" t="s">
        <v>962</v>
      </c>
      <c r="D18" s="770"/>
      <c r="E18" s="765"/>
      <c r="F18" s="766"/>
      <c r="G18" s="245"/>
      <c r="H18" s="245"/>
      <c r="I18" s="245"/>
      <c r="J18" s="247"/>
      <c r="K18" s="770"/>
      <c r="L18" s="765"/>
      <c r="M18" s="765"/>
      <c r="N18" s="765"/>
      <c r="O18" s="765"/>
      <c r="P18" s="765"/>
      <c r="Q18" s="765"/>
      <c r="R18" s="766"/>
      <c r="S18" s="57"/>
      <c r="T18" s="688">
        <v>606</v>
      </c>
      <c r="U18" s="688"/>
      <c r="V18" s="245" t="s">
        <v>578</v>
      </c>
      <c r="W18" s="245"/>
      <c r="X18" s="57" t="s">
        <v>1400</v>
      </c>
      <c r="Y18" s="426"/>
      <c r="Z18" s="426"/>
      <c r="AA18" s="426"/>
      <c r="AB18" s="426"/>
      <c r="AC18" s="417"/>
      <c r="AD18" s="417"/>
      <c r="AE18" s="417"/>
      <c r="AF18" s="417"/>
      <c r="AG18" s="417"/>
      <c r="AH18" s="417"/>
      <c r="AI18" s="417"/>
      <c r="AJ18" s="422"/>
      <c r="AK18" s="422" t="s">
        <v>1401</v>
      </c>
      <c r="AL18" s="41">
        <f>$AL$6</f>
        <v>25</v>
      </c>
      <c r="AM18" s="425" t="s">
        <v>578</v>
      </c>
      <c r="AN18" s="422"/>
      <c r="AO18" s="422"/>
      <c r="AP18" s="12">
        <f>T18-AL18</f>
        <v>581</v>
      </c>
      <c r="AQ18" s="6"/>
    </row>
    <row r="19" spans="1:43" ht="17.25" customHeight="1" x14ac:dyDescent="0.15">
      <c r="A19" s="436">
        <v>26</v>
      </c>
      <c r="B19" s="433">
        <v>2271</v>
      </c>
      <c r="C19" s="35" t="s">
        <v>961</v>
      </c>
      <c r="D19" s="770"/>
      <c r="E19" s="765"/>
      <c r="F19" s="766"/>
      <c r="G19" s="245"/>
      <c r="H19" s="245"/>
      <c r="I19" s="245"/>
      <c r="J19" s="247"/>
      <c r="K19" s="770"/>
      <c r="L19" s="765"/>
      <c r="M19" s="765"/>
      <c r="N19" s="765"/>
      <c r="O19" s="765"/>
      <c r="P19" s="765"/>
      <c r="Q19" s="765"/>
      <c r="R19" s="766"/>
      <c r="S19" s="246" t="s">
        <v>130</v>
      </c>
      <c r="T19" s="61"/>
      <c r="U19" s="61"/>
      <c r="V19" s="37"/>
      <c r="W19" s="37"/>
      <c r="X19" s="101"/>
      <c r="Y19" s="412"/>
      <c r="Z19" s="412"/>
      <c r="AA19" s="412"/>
      <c r="AB19" s="412"/>
      <c r="AC19" s="412"/>
      <c r="AD19" s="412"/>
      <c r="AE19" s="412"/>
      <c r="AF19" s="422"/>
      <c r="AG19" s="422"/>
      <c r="AH19" s="422"/>
      <c r="AI19" s="422"/>
      <c r="AJ19" s="422"/>
      <c r="AK19" s="422"/>
      <c r="AL19" s="41"/>
      <c r="AM19" s="422"/>
      <c r="AN19" s="422"/>
      <c r="AO19" s="422"/>
      <c r="AP19" s="330">
        <f>T20</f>
        <v>767</v>
      </c>
      <c r="AQ19" s="6"/>
    </row>
    <row r="20" spans="1:43" ht="17.25" customHeight="1" x14ac:dyDescent="0.15">
      <c r="A20" s="436">
        <v>26</v>
      </c>
      <c r="B20" s="433">
        <v>2275</v>
      </c>
      <c r="C20" s="35" t="s">
        <v>960</v>
      </c>
      <c r="D20" s="770"/>
      <c r="E20" s="765"/>
      <c r="F20" s="766"/>
      <c r="G20" s="245"/>
      <c r="H20" s="245"/>
      <c r="I20" s="245"/>
      <c r="J20" s="247"/>
      <c r="K20" s="789"/>
      <c r="L20" s="767"/>
      <c r="M20" s="767"/>
      <c r="N20" s="767"/>
      <c r="O20" s="767"/>
      <c r="P20" s="767"/>
      <c r="Q20" s="767"/>
      <c r="R20" s="768"/>
      <c r="S20" s="57"/>
      <c r="T20" s="688">
        <v>767</v>
      </c>
      <c r="U20" s="688"/>
      <c r="V20" s="245" t="s">
        <v>578</v>
      </c>
      <c r="W20" s="245"/>
      <c r="X20" s="57" t="s">
        <v>1400</v>
      </c>
      <c r="Y20" s="426"/>
      <c r="Z20" s="426"/>
      <c r="AA20" s="426"/>
      <c r="AB20" s="426"/>
      <c r="AC20" s="417"/>
      <c r="AD20" s="417"/>
      <c r="AE20" s="417"/>
      <c r="AF20" s="417"/>
      <c r="AG20" s="417"/>
      <c r="AH20" s="417"/>
      <c r="AI20" s="417"/>
      <c r="AJ20" s="422"/>
      <c r="AK20" s="422" t="s">
        <v>1401</v>
      </c>
      <c r="AL20" s="41">
        <f>$AL$6</f>
        <v>25</v>
      </c>
      <c r="AM20" s="425" t="s">
        <v>578</v>
      </c>
      <c r="AN20" s="422"/>
      <c r="AO20" s="422"/>
      <c r="AP20" s="12">
        <f>T20-AL20</f>
        <v>742</v>
      </c>
      <c r="AQ20" s="6"/>
    </row>
    <row r="21" spans="1:43" ht="17.25" customHeight="1" x14ac:dyDescent="0.15">
      <c r="A21" s="436">
        <v>26</v>
      </c>
      <c r="B21" s="433">
        <v>1385</v>
      </c>
      <c r="C21" s="35" t="s">
        <v>959</v>
      </c>
      <c r="D21" s="770"/>
      <c r="E21" s="765"/>
      <c r="F21" s="766"/>
      <c r="G21" s="245"/>
      <c r="H21" s="245"/>
      <c r="I21" s="245"/>
      <c r="J21" s="247"/>
      <c r="K21" s="769" t="s">
        <v>2011</v>
      </c>
      <c r="L21" s="763"/>
      <c r="M21" s="763"/>
      <c r="N21" s="763"/>
      <c r="O21" s="763"/>
      <c r="P21" s="763"/>
      <c r="Q21" s="763"/>
      <c r="R21" s="764"/>
      <c r="S21" s="246" t="s">
        <v>129</v>
      </c>
      <c r="T21" s="61"/>
      <c r="U21" s="61"/>
      <c r="V21" s="37"/>
      <c r="W21" s="37"/>
      <c r="X21" s="101"/>
      <c r="Y21" s="412"/>
      <c r="Z21" s="412"/>
      <c r="AA21" s="412"/>
      <c r="AB21" s="412"/>
      <c r="AC21" s="412"/>
      <c r="AD21" s="412"/>
      <c r="AE21" s="412"/>
      <c r="AF21" s="422"/>
      <c r="AG21" s="422"/>
      <c r="AH21" s="422"/>
      <c r="AI21" s="422"/>
      <c r="AJ21" s="422"/>
      <c r="AK21" s="422"/>
      <c r="AL21" s="41"/>
      <c r="AM21" s="422"/>
      <c r="AN21" s="422"/>
      <c r="AO21" s="422"/>
      <c r="AP21" s="330">
        <f>T22</f>
        <v>639</v>
      </c>
      <c r="AQ21" s="6"/>
    </row>
    <row r="22" spans="1:43" ht="17.25" customHeight="1" x14ac:dyDescent="0.15">
      <c r="A22" s="436">
        <v>26</v>
      </c>
      <c r="B22" s="433">
        <v>1390</v>
      </c>
      <c r="C22" s="35" t="s">
        <v>958</v>
      </c>
      <c r="D22" s="770"/>
      <c r="E22" s="765"/>
      <c r="F22" s="766"/>
      <c r="G22" s="245"/>
      <c r="H22" s="245"/>
      <c r="I22" s="245"/>
      <c r="J22" s="247"/>
      <c r="K22" s="770"/>
      <c r="L22" s="765"/>
      <c r="M22" s="765"/>
      <c r="N22" s="765"/>
      <c r="O22" s="765"/>
      <c r="P22" s="765"/>
      <c r="Q22" s="765"/>
      <c r="R22" s="766"/>
      <c r="S22" s="57"/>
      <c r="T22" s="688">
        <v>639</v>
      </c>
      <c r="U22" s="688"/>
      <c r="V22" s="245" t="s">
        <v>578</v>
      </c>
      <c r="W22" s="245"/>
      <c r="X22" s="57" t="s">
        <v>1400</v>
      </c>
      <c r="Y22" s="426"/>
      <c r="Z22" s="426"/>
      <c r="AA22" s="426"/>
      <c r="AB22" s="426"/>
      <c r="AC22" s="417"/>
      <c r="AD22" s="417"/>
      <c r="AE22" s="417"/>
      <c r="AF22" s="417"/>
      <c r="AG22" s="417"/>
      <c r="AH22" s="417"/>
      <c r="AI22" s="417"/>
      <c r="AJ22" s="422"/>
      <c r="AK22" s="422" t="s">
        <v>1401</v>
      </c>
      <c r="AL22" s="41">
        <f>$AL$6</f>
        <v>25</v>
      </c>
      <c r="AM22" s="425" t="s">
        <v>578</v>
      </c>
      <c r="AN22" s="422"/>
      <c r="AO22" s="422"/>
      <c r="AP22" s="12">
        <f>T22-AL22</f>
        <v>614</v>
      </c>
      <c r="AQ22" s="6"/>
    </row>
    <row r="23" spans="1:43" ht="17.25" customHeight="1" x14ac:dyDescent="0.15">
      <c r="A23" s="436">
        <v>26</v>
      </c>
      <c r="B23" s="433">
        <v>1391</v>
      </c>
      <c r="C23" s="35" t="s">
        <v>957</v>
      </c>
      <c r="D23" s="770"/>
      <c r="E23" s="765"/>
      <c r="F23" s="766"/>
      <c r="G23" s="245"/>
      <c r="H23" s="245"/>
      <c r="I23" s="245"/>
      <c r="J23" s="247"/>
      <c r="K23" s="770"/>
      <c r="L23" s="765"/>
      <c r="M23" s="765"/>
      <c r="N23" s="765"/>
      <c r="O23" s="765"/>
      <c r="P23" s="765"/>
      <c r="Q23" s="765"/>
      <c r="R23" s="766"/>
      <c r="S23" s="246" t="s">
        <v>130</v>
      </c>
      <c r="T23" s="61"/>
      <c r="U23" s="61"/>
      <c r="V23" s="37"/>
      <c r="W23" s="37"/>
      <c r="X23" s="101"/>
      <c r="Y23" s="412"/>
      <c r="Z23" s="412"/>
      <c r="AA23" s="412"/>
      <c r="AB23" s="412"/>
      <c r="AC23" s="412"/>
      <c r="AD23" s="412"/>
      <c r="AE23" s="412"/>
      <c r="AF23" s="422"/>
      <c r="AG23" s="422"/>
      <c r="AH23" s="422"/>
      <c r="AI23" s="422"/>
      <c r="AJ23" s="422"/>
      <c r="AK23" s="422"/>
      <c r="AL23" s="41"/>
      <c r="AM23" s="422"/>
      <c r="AN23" s="422"/>
      <c r="AO23" s="422"/>
      <c r="AP23" s="330">
        <f>T24</f>
        <v>801</v>
      </c>
      <c r="AQ23" s="6"/>
    </row>
    <row r="24" spans="1:43" ht="17.25" customHeight="1" x14ac:dyDescent="0.15">
      <c r="A24" s="436">
        <v>26</v>
      </c>
      <c r="B24" s="433">
        <v>1396</v>
      </c>
      <c r="C24" s="35" t="s">
        <v>956</v>
      </c>
      <c r="D24" s="770"/>
      <c r="E24" s="765"/>
      <c r="F24" s="766"/>
      <c r="G24" s="245"/>
      <c r="H24" s="245"/>
      <c r="I24" s="245"/>
      <c r="J24" s="247"/>
      <c r="K24" s="789"/>
      <c r="L24" s="767"/>
      <c r="M24" s="767"/>
      <c r="N24" s="767"/>
      <c r="O24" s="767"/>
      <c r="P24" s="767"/>
      <c r="Q24" s="767"/>
      <c r="R24" s="768"/>
      <c r="S24" s="57"/>
      <c r="T24" s="688">
        <v>801</v>
      </c>
      <c r="U24" s="688"/>
      <c r="V24" s="245" t="s">
        <v>578</v>
      </c>
      <c r="W24" s="245"/>
      <c r="X24" s="57" t="s">
        <v>1400</v>
      </c>
      <c r="Y24" s="426"/>
      <c r="Z24" s="426"/>
      <c r="AA24" s="426"/>
      <c r="AB24" s="426"/>
      <c r="AC24" s="417"/>
      <c r="AD24" s="417"/>
      <c r="AE24" s="417"/>
      <c r="AF24" s="417"/>
      <c r="AG24" s="417"/>
      <c r="AH24" s="417"/>
      <c r="AI24" s="417"/>
      <c r="AJ24" s="422"/>
      <c r="AK24" s="422" t="s">
        <v>1401</v>
      </c>
      <c r="AL24" s="41">
        <f>$AL$6</f>
        <v>25</v>
      </c>
      <c r="AM24" s="425" t="s">
        <v>578</v>
      </c>
      <c r="AN24" s="422"/>
      <c r="AO24" s="422"/>
      <c r="AP24" s="12">
        <f>T24-AL24</f>
        <v>776</v>
      </c>
      <c r="AQ24" s="6"/>
    </row>
    <row r="25" spans="1:43" ht="17.25" customHeight="1" x14ac:dyDescent="0.15">
      <c r="A25" s="436">
        <v>26</v>
      </c>
      <c r="B25" s="433">
        <v>1397</v>
      </c>
      <c r="C25" s="35" t="s">
        <v>955</v>
      </c>
      <c r="D25" s="770"/>
      <c r="E25" s="765"/>
      <c r="F25" s="766"/>
      <c r="G25" s="245"/>
      <c r="H25" s="245"/>
      <c r="I25" s="245"/>
      <c r="J25" s="247"/>
      <c r="K25" s="769" t="s">
        <v>2010</v>
      </c>
      <c r="L25" s="763"/>
      <c r="M25" s="763"/>
      <c r="N25" s="763"/>
      <c r="O25" s="763"/>
      <c r="P25" s="763"/>
      <c r="Q25" s="763"/>
      <c r="R25" s="764"/>
      <c r="S25" s="246" t="s">
        <v>129</v>
      </c>
      <c r="T25" s="61"/>
      <c r="U25" s="61"/>
      <c r="V25" s="37"/>
      <c r="W25" s="37"/>
      <c r="X25" s="101"/>
      <c r="Y25" s="412"/>
      <c r="Z25" s="412"/>
      <c r="AA25" s="412"/>
      <c r="AB25" s="412"/>
      <c r="AC25" s="412"/>
      <c r="AD25" s="412"/>
      <c r="AE25" s="412"/>
      <c r="AF25" s="422"/>
      <c r="AG25" s="422"/>
      <c r="AH25" s="422"/>
      <c r="AI25" s="422"/>
      <c r="AJ25" s="422"/>
      <c r="AK25" s="422"/>
      <c r="AL25" s="41"/>
      <c r="AM25" s="422"/>
      <c r="AN25" s="422"/>
      <c r="AO25" s="422"/>
      <c r="AP25" s="330">
        <f>T26</f>
        <v>627</v>
      </c>
      <c r="AQ25" s="6"/>
    </row>
    <row r="26" spans="1:43" ht="17.25" customHeight="1" x14ac:dyDescent="0.15">
      <c r="A26" s="436">
        <v>26</v>
      </c>
      <c r="B26" s="433">
        <v>1402</v>
      </c>
      <c r="C26" s="35" t="s">
        <v>954</v>
      </c>
      <c r="D26" s="770"/>
      <c r="E26" s="765"/>
      <c r="F26" s="766"/>
      <c r="G26" s="245"/>
      <c r="H26" s="245"/>
      <c r="I26" s="245"/>
      <c r="J26" s="247"/>
      <c r="K26" s="770"/>
      <c r="L26" s="765"/>
      <c r="M26" s="765"/>
      <c r="N26" s="765"/>
      <c r="O26" s="765"/>
      <c r="P26" s="765"/>
      <c r="Q26" s="765"/>
      <c r="R26" s="766"/>
      <c r="S26" s="57"/>
      <c r="T26" s="688">
        <v>627</v>
      </c>
      <c r="U26" s="688"/>
      <c r="V26" s="245" t="s">
        <v>578</v>
      </c>
      <c r="W26" s="245"/>
      <c r="X26" s="57" t="s">
        <v>1400</v>
      </c>
      <c r="Y26" s="426"/>
      <c r="Z26" s="426"/>
      <c r="AA26" s="426"/>
      <c r="AB26" s="426"/>
      <c r="AC26" s="417"/>
      <c r="AD26" s="417"/>
      <c r="AE26" s="417"/>
      <c r="AF26" s="417"/>
      <c r="AG26" s="417"/>
      <c r="AH26" s="417"/>
      <c r="AI26" s="417"/>
      <c r="AJ26" s="422"/>
      <c r="AK26" s="422" t="s">
        <v>1401</v>
      </c>
      <c r="AL26" s="41">
        <f>$AL$6</f>
        <v>25</v>
      </c>
      <c r="AM26" s="425" t="s">
        <v>578</v>
      </c>
      <c r="AN26" s="422"/>
      <c r="AO26" s="422"/>
      <c r="AP26" s="12">
        <f>T26-AL26</f>
        <v>602</v>
      </c>
      <c r="AQ26" s="6"/>
    </row>
    <row r="27" spans="1:43" ht="17.25" customHeight="1" x14ac:dyDescent="0.15">
      <c r="A27" s="436">
        <v>26</v>
      </c>
      <c r="B27" s="433">
        <v>1403</v>
      </c>
      <c r="C27" s="35" t="s">
        <v>953</v>
      </c>
      <c r="D27" s="770"/>
      <c r="E27" s="765"/>
      <c r="F27" s="766"/>
      <c r="G27" s="245"/>
      <c r="H27" s="245"/>
      <c r="I27" s="245"/>
      <c r="J27" s="247"/>
      <c r="K27" s="770"/>
      <c r="L27" s="765"/>
      <c r="M27" s="765"/>
      <c r="N27" s="765"/>
      <c r="O27" s="765"/>
      <c r="P27" s="765"/>
      <c r="Q27" s="765"/>
      <c r="R27" s="766"/>
      <c r="S27" s="246" t="s">
        <v>130</v>
      </c>
      <c r="T27" s="61"/>
      <c r="U27" s="61"/>
      <c r="V27" s="37"/>
      <c r="W27" s="37"/>
      <c r="X27" s="101"/>
      <c r="Y27" s="412"/>
      <c r="Z27" s="412"/>
      <c r="AA27" s="412"/>
      <c r="AB27" s="412"/>
      <c r="AC27" s="412"/>
      <c r="AD27" s="412"/>
      <c r="AE27" s="412"/>
      <c r="AF27" s="422"/>
      <c r="AG27" s="422"/>
      <c r="AH27" s="422"/>
      <c r="AI27" s="422"/>
      <c r="AJ27" s="422"/>
      <c r="AK27" s="422"/>
      <c r="AL27" s="41"/>
      <c r="AM27" s="422"/>
      <c r="AN27" s="422"/>
      <c r="AO27" s="422"/>
      <c r="AP27" s="330">
        <f>T28</f>
        <v>788</v>
      </c>
      <c r="AQ27" s="6"/>
    </row>
    <row r="28" spans="1:43" ht="17.25" customHeight="1" x14ac:dyDescent="0.15">
      <c r="A28" s="436">
        <v>26</v>
      </c>
      <c r="B28" s="433">
        <v>1408</v>
      </c>
      <c r="C28" s="35" t="s">
        <v>952</v>
      </c>
      <c r="D28" s="770"/>
      <c r="E28" s="765"/>
      <c r="F28" s="766"/>
      <c r="G28" s="245"/>
      <c r="H28" s="245"/>
      <c r="I28" s="245"/>
      <c r="J28" s="247"/>
      <c r="K28" s="789"/>
      <c r="L28" s="767"/>
      <c r="M28" s="767"/>
      <c r="N28" s="767"/>
      <c r="O28" s="767"/>
      <c r="P28" s="767"/>
      <c r="Q28" s="767"/>
      <c r="R28" s="768"/>
      <c r="S28" s="246"/>
      <c r="T28" s="688">
        <v>788</v>
      </c>
      <c r="U28" s="688"/>
      <c r="V28" s="245" t="s">
        <v>578</v>
      </c>
      <c r="W28" s="245"/>
      <c r="X28" s="57" t="s">
        <v>1400</v>
      </c>
      <c r="Y28" s="426"/>
      <c r="Z28" s="426"/>
      <c r="AA28" s="426"/>
      <c r="AB28" s="426"/>
      <c r="AC28" s="417"/>
      <c r="AD28" s="417"/>
      <c r="AE28" s="417"/>
      <c r="AF28" s="417"/>
      <c r="AG28" s="417"/>
      <c r="AH28" s="417"/>
      <c r="AI28" s="417"/>
      <c r="AJ28" s="422"/>
      <c r="AK28" s="422" t="s">
        <v>1401</v>
      </c>
      <c r="AL28" s="41">
        <f>$AL$6</f>
        <v>25</v>
      </c>
      <c r="AM28" s="425" t="s">
        <v>578</v>
      </c>
      <c r="AN28" s="422"/>
      <c r="AO28" s="422"/>
      <c r="AP28" s="12">
        <f>T28-AL28</f>
        <v>763</v>
      </c>
      <c r="AQ28" s="6"/>
    </row>
    <row r="29" spans="1:43" ht="17.25" customHeight="1" x14ac:dyDescent="0.15">
      <c r="A29" s="436">
        <v>26</v>
      </c>
      <c r="B29" s="433">
        <v>2311</v>
      </c>
      <c r="C29" s="35" t="s">
        <v>189</v>
      </c>
      <c r="D29" s="770"/>
      <c r="E29" s="765"/>
      <c r="F29" s="766"/>
      <c r="G29" s="769" t="s">
        <v>2056</v>
      </c>
      <c r="H29" s="763"/>
      <c r="I29" s="763"/>
      <c r="J29" s="764"/>
      <c r="K29" s="769" t="s">
        <v>2001</v>
      </c>
      <c r="L29" s="763"/>
      <c r="M29" s="763"/>
      <c r="N29" s="763"/>
      <c r="O29" s="763"/>
      <c r="P29" s="763"/>
      <c r="Q29" s="763"/>
      <c r="R29" s="764"/>
      <c r="S29" s="453" t="s">
        <v>129</v>
      </c>
      <c r="T29" s="61"/>
      <c r="U29" s="61"/>
      <c r="V29" s="37"/>
      <c r="W29" s="37"/>
      <c r="X29" s="101"/>
      <c r="Y29" s="412"/>
      <c r="Z29" s="412"/>
      <c r="AA29" s="412"/>
      <c r="AB29" s="412"/>
      <c r="AC29" s="412"/>
      <c r="AD29" s="412"/>
      <c r="AE29" s="412"/>
      <c r="AF29" s="422"/>
      <c r="AG29" s="422"/>
      <c r="AH29" s="422"/>
      <c r="AI29" s="422"/>
      <c r="AJ29" s="422"/>
      <c r="AK29" s="422"/>
      <c r="AL29" s="41"/>
      <c r="AM29" s="422"/>
      <c r="AN29" s="422"/>
      <c r="AO29" s="422"/>
      <c r="AP29" s="330">
        <f>T30</f>
        <v>515</v>
      </c>
      <c r="AQ29" s="6"/>
    </row>
    <row r="30" spans="1:43" ht="17.25" customHeight="1" x14ac:dyDescent="0.15">
      <c r="A30" s="436">
        <v>26</v>
      </c>
      <c r="B30" s="433">
        <v>2316</v>
      </c>
      <c r="C30" s="35" t="s">
        <v>561</v>
      </c>
      <c r="D30" s="770"/>
      <c r="E30" s="765"/>
      <c r="F30" s="766"/>
      <c r="G30" s="770"/>
      <c r="H30" s="765"/>
      <c r="I30" s="765"/>
      <c r="J30" s="766"/>
      <c r="K30" s="770"/>
      <c r="L30" s="765"/>
      <c r="M30" s="765"/>
      <c r="N30" s="765"/>
      <c r="O30" s="765"/>
      <c r="P30" s="765"/>
      <c r="Q30" s="765"/>
      <c r="R30" s="766"/>
      <c r="S30" s="57"/>
      <c r="T30" s="688">
        <v>515</v>
      </c>
      <c r="U30" s="688"/>
      <c r="V30" s="245" t="s">
        <v>578</v>
      </c>
      <c r="W30" s="245"/>
      <c r="X30" s="57" t="s">
        <v>1400</v>
      </c>
      <c r="Y30" s="426"/>
      <c r="Z30" s="426"/>
      <c r="AA30" s="426"/>
      <c r="AB30" s="426"/>
      <c r="AC30" s="417"/>
      <c r="AD30" s="417"/>
      <c r="AE30" s="417"/>
      <c r="AF30" s="417"/>
      <c r="AG30" s="417"/>
      <c r="AH30" s="417"/>
      <c r="AI30" s="417"/>
      <c r="AJ30" s="422"/>
      <c r="AK30" s="422" t="s">
        <v>1401</v>
      </c>
      <c r="AL30" s="41">
        <f>$AL$6</f>
        <v>25</v>
      </c>
      <c r="AM30" s="425" t="s">
        <v>578</v>
      </c>
      <c r="AN30" s="422"/>
      <c r="AO30" s="422"/>
      <c r="AP30" s="12">
        <f>T30-AL30</f>
        <v>490</v>
      </c>
      <c r="AQ30" s="6"/>
    </row>
    <row r="31" spans="1:43" ht="17.25" customHeight="1" x14ac:dyDescent="0.15">
      <c r="A31" s="436">
        <v>26</v>
      </c>
      <c r="B31" s="433">
        <v>2321</v>
      </c>
      <c r="C31" s="35" t="s">
        <v>562</v>
      </c>
      <c r="D31" s="770"/>
      <c r="E31" s="765"/>
      <c r="F31" s="766"/>
      <c r="G31" s="770"/>
      <c r="H31" s="765"/>
      <c r="I31" s="765"/>
      <c r="J31" s="766"/>
      <c r="K31" s="770"/>
      <c r="L31" s="765"/>
      <c r="M31" s="765"/>
      <c r="N31" s="765"/>
      <c r="O31" s="765"/>
      <c r="P31" s="765"/>
      <c r="Q31" s="765"/>
      <c r="R31" s="766"/>
      <c r="S31" s="246" t="s">
        <v>130</v>
      </c>
      <c r="T31" s="61"/>
      <c r="U31" s="61"/>
      <c r="V31" s="37"/>
      <c r="W31" s="37"/>
      <c r="X31" s="101"/>
      <c r="Y31" s="412"/>
      <c r="Z31" s="412"/>
      <c r="AA31" s="412"/>
      <c r="AB31" s="412"/>
      <c r="AC31" s="412"/>
      <c r="AD31" s="412"/>
      <c r="AE31" s="412"/>
      <c r="AF31" s="422"/>
      <c r="AG31" s="422"/>
      <c r="AH31" s="422"/>
      <c r="AI31" s="422"/>
      <c r="AJ31" s="422"/>
      <c r="AK31" s="422"/>
      <c r="AL31" s="41"/>
      <c r="AM31" s="422"/>
      <c r="AN31" s="422"/>
      <c r="AO31" s="422"/>
      <c r="AP31" s="330">
        <f>T32</f>
        <v>644</v>
      </c>
      <c r="AQ31" s="6"/>
    </row>
    <row r="32" spans="1:43" ht="17.25" customHeight="1" x14ac:dyDescent="0.15">
      <c r="A32" s="436">
        <v>26</v>
      </c>
      <c r="B32" s="433">
        <v>2326</v>
      </c>
      <c r="C32" s="35" t="s">
        <v>563</v>
      </c>
      <c r="D32" s="770"/>
      <c r="E32" s="765"/>
      <c r="F32" s="766"/>
      <c r="G32" s="770"/>
      <c r="H32" s="765"/>
      <c r="I32" s="765"/>
      <c r="J32" s="766"/>
      <c r="K32" s="789"/>
      <c r="L32" s="767"/>
      <c r="M32" s="767"/>
      <c r="N32" s="767"/>
      <c r="O32" s="767"/>
      <c r="P32" s="767"/>
      <c r="Q32" s="767"/>
      <c r="R32" s="768"/>
      <c r="S32" s="57"/>
      <c r="T32" s="829">
        <v>644</v>
      </c>
      <c r="U32" s="829"/>
      <c r="V32" s="426" t="s">
        <v>578</v>
      </c>
      <c r="W32" s="426"/>
      <c r="X32" s="57" t="s">
        <v>1400</v>
      </c>
      <c r="Y32" s="426"/>
      <c r="Z32" s="426"/>
      <c r="AA32" s="426"/>
      <c r="AB32" s="426"/>
      <c r="AC32" s="417"/>
      <c r="AD32" s="417"/>
      <c r="AE32" s="417"/>
      <c r="AF32" s="417"/>
      <c r="AG32" s="417"/>
      <c r="AH32" s="417"/>
      <c r="AI32" s="417"/>
      <c r="AJ32" s="422"/>
      <c r="AK32" s="422" t="s">
        <v>1401</v>
      </c>
      <c r="AL32" s="41">
        <f>$AL$6</f>
        <v>25</v>
      </c>
      <c r="AM32" s="425" t="s">
        <v>578</v>
      </c>
      <c r="AN32" s="422"/>
      <c r="AO32" s="422"/>
      <c r="AP32" s="12">
        <f>T32-AL32</f>
        <v>619</v>
      </c>
      <c r="AQ32" s="6"/>
    </row>
    <row r="33" spans="1:43" ht="17.25" customHeight="1" x14ac:dyDescent="0.15">
      <c r="A33" s="436">
        <v>26</v>
      </c>
      <c r="B33" s="433">
        <v>1409</v>
      </c>
      <c r="C33" s="35" t="s">
        <v>564</v>
      </c>
      <c r="D33" s="770"/>
      <c r="E33" s="765"/>
      <c r="F33" s="766"/>
      <c r="G33" s="770"/>
      <c r="H33" s="765"/>
      <c r="I33" s="765"/>
      <c r="J33" s="766"/>
      <c r="K33" s="769" t="s">
        <v>2009</v>
      </c>
      <c r="L33" s="763"/>
      <c r="M33" s="763"/>
      <c r="N33" s="763"/>
      <c r="O33" s="763"/>
      <c r="P33" s="763"/>
      <c r="Q33" s="763"/>
      <c r="R33" s="764"/>
      <c r="S33" s="246" t="s">
        <v>129</v>
      </c>
      <c r="T33" s="545"/>
      <c r="U33" s="545"/>
      <c r="V33" s="14"/>
      <c r="W33" s="14"/>
      <c r="X33" s="132"/>
      <c r="Y33" s="205"/>
      <c r="Z33" s="412"/>
      <c r="AA33" s="412"/>
      <c r="AB33" s="412"/>
      <c r="AC33" s="412"/>
      <c r="AD33" s="412"/>
      <c r="AE33" s="412"/>
      <c r="AF33" s="422"/>
      <c r="AG33" s="417"/>
      <c r="AH33" s="417"/>
      <c r="AI33" s="417"/>
      <c r="AJ33" s="417"/>
      <c r="AK33" s="417"/>
      <c r="AL33" s="46"/>
      <c r="AM33" s="417"/>
      <c r="AN33" s="417"/>
      <c r="AO33" s="417"/>
      <c r="AP33" s="330">
        <f>T34</f>
        <v>530</v>
      </c>
      <c r="AQ33" s="402"/>
    </row>
    <row r="34" spans="1:43" ht="17.25" customHeight="1" x14ac:dyDescent="0.15">
      <c r="A34" s="436">
        <v>26</v>
      </c>
      <c r="B34" s="433">
        <v>1414</v>
      </c>
      <c r="C34" s="35" t="s">
        <v>565</v>
      </c>
      <c r="D34" s="770"/>
      <c r="E34" s="765"/>
      <c r="F34" s="766"/>
      <c r="G34" s="770"/>
      <c r="H34" s="765"/>
      <c r="I34" s="765"/>
      <c r="J34" s="766"/>
      <c r="K34" s="770"/>
      <c r="L34" s="765"/>
      <c r="M34" s="765"/>
      <c r="N34" s="765"/>
      <c r="O34" s="765"/>
      <c r="P34" s="765"/>
      <c r="Q34" s="765"/>
      <c r="R34" s="766"/>
      <c r="S34" s="57"/>
      <c r="T34" s="688">
        <v>530</v>
      </c>
      <c r="U34" s="688"/>
      <c r="V34" s="245" t="s">
        <v>578</v>
      </c>
      <c r="W34" s="245"/>
      <c r="X34" s="57" t="s">
        <v>1400</v>
      </c>
      <c r="Y34" s="426"/>
      <c r="Z34" s="426"/>
      <c r="AA34" s="426"/>
      <c r="AB34" s="426"/>
      <c r="AC34" s="417"/>
      <c r="AD34" s="417"/>
      <c r="AE34" s="417"/>
      <c r="AF34" s="417"/>
      <c r="AG34" s="417"/>
      <c r="AH34" s="417"/>
      <c r="AI34" s="417"/>
      <c r="AJ34" s="422"/>
      <c r="AK34" s="422" t="s">
        <v>1401</v>
      </c>
      <c r="AL34" s="41">
        <f>$AL$6</f>
        <v>25</v>
      </c>
      <c r="AM34" s="425" t="s">
        <v>578</v>
      </c>
      <c r="AN34" s="422"/>
      <c r="AO34" s="422"/>
      <c r="AP34" s="12">
        <f>T34-AL34</f>
        <v>505</v>
      </c>
      <c r="AQ34" s="6"/>
    </row>
    <row r="35" spans="1:43" ht="17.25" customHeight="1" x14ac:dyDescent="0.15">
      <c r="A35" s="436">
        <v>26</v>
      </c>
      <c r="B35" s="433">
        <v>1415</v>
      </c>
      <c r="C35" s="35" t="s">
        <v>566</v>
      </c>
      <c r="D35" s="770"/>
      <c r="E35" s="765"/>
      <c r="F35" s="766"/>
      <c r="G35" s="770"/>
      <c r="H35" s="765"/>
      <c r="I35" s="765"/>
      <c r="J35" s="766"/>
      <c r="K35" s="770"/>
      <c r="L35" s="765"/>
      <c r="M35" s="765"/>
      <c r="N35" s="765"/>
      <c r="O35" s="765"/>
      <c r="P35" s="765"/>
      <c r="Q35" s="765"/>
      <c r="R35" s="766"/>
      <c r="S35" s="246" t="s">
        <v>130</v>
      </c>
      <c r="T35" s="61"/>
      <c r="U35" s="61"/>
      <c r="V35" s="37"/>
      <c r="W35" s="37"/>
      <c r="X35" s="101"/>
      <c r="Y35" s="412"/>
      <c r="Z35" s="412"/>
      <c r="AA35" s="412"/>
      <c r="AB35" s="412"/>
      <c r="AC35" s="412"/>
      <c r="AD35" s="412"/>
      <c r="AE35" s="412"/>
      <c r="AF35" s="422"/>
      <c r="AG35" s="422"/>
      <c r="AH35" s="422"/>
      <c r="AI35" s="422"/>
      <c r="AJ35" s="422"/>
      <c r="AK35" s="422"/>
      <c r="AL35" s="41"/>
      <c r="AM35" s="422"/>
      <c r="AN35" s="422"/>
      <c r="AO35" s="422"/>
      <c r="AP35" s="330">
        <f>T36</f>
        <v>661</v>
      </c>
      <c r="AQ35" s="6"/>
    </row>
    <row r="36" spans="1:43" ht="17.25" customHeight="1" x14ac:dyDescent="0.15">
      <c r="A36" s="436">
        <v>26</v>
      </c>
      <c r="B36" s="433">
        <v>1420</v>
      </c>
      <c r="C36" s="35" t="s">
        <v>536</v>
      </c>
      <c r="D36" s="770"/>
      <c r="E36" s="765"/>
      <c r="F36" s="766"/>
      <c r="G36" s="770"/>
      <c r="H36" s="765"/>
      <c r="I36" s="765"/>
      <c r="J36" s="766"/>
      <c r="K36" s="789"/>
      <c r="L36" s="767"/>
      <c r="M36" s="767"/>
      <c r="N36" s="767"/>
      <c r="O36" s="767"/>
      <c r="P36" s="767"/>
      <c r="Q36" s="767"/>
      <c r="R36" s="768"/>
      <c r="S36" s="57"/>
      <c r="T36" s="829">
        <v>661</v>
      </c>
      <c r="U36" s="829"/>
      <c r="V36" s="426" t="s">
        <v>578</v>
      </c>
      <c r="W36" s="58"/>
      <c r="X36" s="57" t="s">
        <v>1400</v>
      </c>
      <c r="Y36" s="426"/>
      <c r="Z36" s="426"/>
      <c r="AA36" s="426"/>
      <c r="AB36" s="426"/>
      <c r="AC36" s="417"/>
      <c r="AD36" s="417"/>
      <c r="AE36" s="417"/>
      <c r="AF36" s="417"/>
      <c r="AG36" s="417"/>
      <c r="AH36" s="417"/>
      <c r="AI36" s="417"/>
      <c r="AJ36" s="422"/>
      <c r="AK36" s="422" t="s">
        <v>1401</v>
      </c>
      <c r="AL36" s="41">
        <f>$AL$6</f>
        <v>25</v>
      </c>
      <c r="AM36" s="425" t="s">
        <v>578</v>
      </c>
      <c r="AN36" s="422"/>
      <c r="AO36" s="422"/>
      <c r="AP36" s="12">
        <f>T36-AL36</f>
        <v>636</v>
      </c>
      <c r="AQ36" s="6"/>
    </row>
    <row r="37" spans="1:43" ht="17.25" customHeight="1" x14ac:dyDescent="0.15">
      <c r="A37" s="436">
        <v>26</v>
      </c>
      <c r="B37" s="433">
        <v>2366</v>
      </c>
      <c r="C37" s="35" t="s">
        <v>1197</v>
      </c>
      <c r="D37" s="770"/>
      <c r="E37" s="765"/>
      <c r="F37" s="766"/>
      <c r="G37" s="245"/>
      <c r="H37" s="245"/>
      <c r="I37" s="245"/>
      <c r="J37" s="245"/>
      <c r="K37" s="769" t="s">
        <v>2008</v>
      </c>
      <c r="L37" s="763"/>
      <c r="M37" s="763"/>
      <c r="N37" s="763"/>
      <c r="O37" s="763"/>
      <c r="P37" s="763"/>
      <c r="Q37" s="763"/>
      <c r="R37" s="764"/>
      <c r="S37" s="246" t="s">
        <v>129</v>
      </c>
      <c r="T37" s="545"/>
      <c r="U37" s="545"/>
      <c r="V37" s="14"/>
      <c r="W37" s="14"/>
      <c r="X37" s="101"/>
      <c r="Y37" s="412"/>
      <c r="Z37" s="412"/>
      <c r="AA37" s="412"/>
      <c r="AB37" s="412"/>
      <c r="AC37" s="412"/>
      <c r="AD37" s="412"/>
      <c r="AE37" s="412"/>
      <c r="AF37" s="422"/>
      <c r="AG37" s="417"/>
      <c r="AH37" s="417"/>
      <c r="AI37" s="417"/>
      <c r="AJ37" s="417"/>
      <c r="AK37" s="417"/>
      <c r="AL37" s="46"/>
      <c r="AM37" s="417"/>
      <c r="AN37" s="417"/>
      <c r="AO37" s="417"/>
      <c r="AP37" s="330">
        <f>T38</f>
        <v>575</v>
      </c>
      <c r="AQ37" s="6"/>
    </row>
    <row r="38" spans="1:43" ht="17.25" customHeight="1" x14ac:dyDescent="0.15">
      <c r="A38" s="436">
        <v>26</v>
      </c>
      <c r="B38" s="433">
        <v>2370</v>
      </c>
      <c r="C38" s="35" t="s">
        <v>1198</v>
      </c>
      <c r="D38" s="770"/>
      <c r="E38" s="765"/>
      <c r="F38" s="766"/>
      <c r="G38" s="245"/>
      <c r="H38" s="245"/>
      <c r="I38" s="245"/>
      <c r="J38" s="245"/>
      <c r="K38" s="770"/>
      <c r="L38" s="765"/>
      <c r="M38" s="765"/>
      <c r="N38" s="765"/>
      <c r="O38" s="765"/>
      <c r="P38" s="765"/>
      <c r="Q38" s="765"/>
      <c r="R38" s="766"/>
      <c r="S38" s="57"/>
      <c r="T38" s="688">
        <v>575</v>
      </c>
      <c r="U38" s="688"/>
      <c r="V38" s="245" t="s">
        <v>578</v>
      </c>
      <c r="W38" s="245"/>
      <c r="X38" s="57" t="s">
        <v>1400</v>
      </c>
      <c r="Y38" s="426"/>
      <c r="Z38" s="426"/>
      <c r="AA38" s="426"/>
      <c r="AB38" s="426"/>
      <c r="AC38" s="417"/>
      <c r="AD38" s="417"/>
      <c r="AE38" s="417"/>
      <c r="AF38" s="417"/>
      <c r="AG38" s="417"/>
      <c r="AH38" s="417"/>
      <c r="AI38" s="417"/>
      <c r="AJ38" s="422"/>
      <c r="AK38" s="422" t="s">
        <v>1401</v>
      </c>
      <c r="AL38" s="41">
        <f>$AL$6</f>
        <v>25</v>
      </c>
      <c r="AM38" s="425" t="s">
        <v>578</v>
      </c>
      <c r="AN38" s="422"/>
      <c r="AO38" s="422"/>
      <c r="AP38" s="12">
        <f>T38-AL38</f>
        <v>550</v>
      </c>
      <c r="AQ38" s="6"/>
    </row>
    <row r="39" spans="1:43" ht="17.25" customHeight="1" x14ac:dyDescent="0.15">
      <c r="A39" s="436">
        <v>26</v>
      </c>
      <c r="B39" s="433">
        <v>2371</v>
      </c>
      <c r="C39" s="35" t="s">
        <v>1199</v>
      </c>
      <c r="D39" s="770"/>
      <c r="E39" s="765"/>
      <c r="F39" s="766"/>
      <c r="G39" s="245"/>
      <c r="H39" s="245"/>
      <c r="I39" s="245"/>
      <c r="J39" s="245"/>
      <c r="K39" s="770"/>
      <c r="L39" s="765"/>
      <c r="M39" s="765"/>
      <c r="N39" s="765"/>
      <c r="O39" s="765"/>
      <c r="P39" s="765"/>
      <c r="Q39" s="765"/>
      <c r="R39" s="766"/>
      <c r="S39" s="246" t="s">
        <v>130</v>
      </c>
      <c r="T39" s="61"/>
      <c r="U39" s="61"/>
      <c r="V39" s="37"/>
      <c r="W39" s="37"/>
      <c r="X39" s="101"/>
      <c r="Y39" s="412"/>
      <c r="Z39" s="412"/>
      <c r="AA39" s="412"/>
      <c r="AB39" s="412"/>
      <c r="AC39" s="412"/>
      <c r="AD39" s="412"/>
      <c r="AE39" s="412"/>
      <c r="AF39" s="422"/>
      <c r="AG39" s="422"/>
      <c r="AH39" s="422"/>
      <c r="AI39" s="422"/>
      <c r="AJ39" s="422"/>
      <c r="AK39" s="422"/>
      <c r="AL39" s="41"/>
      <c r="AM39" s="422"/>
      <c r="AN39" s="422"/>
      <c r="AO39" s="422"/>
      <c r="AP39" s="330">
        <f>T40</f>
        <v>727</v>
      </c>
      <c r="AQ39" s="6"/>
    </row>
    <row r="40" spans="1:43" ht="17.25" customHeight="1" x14ac:dyDescent="0.15">
      <c r="A40" s="436">
        <v>26</v>
      </c>
      <c r="B40" s="433">
        <v>2375</v>
      </c>
      <c r="C40" s="35" t="s">
        <v>1200</v>
      </c>
      <c r="D40" s="770"/>
      <c r="E40" s="765"/>
      <c r="F40" s="766"/>
      <c r="G40" s="245"/>
      <c r="H40" s="245"/>
      <c r="I40" s="245"/>
      <c r="J40" s="245"/>
      <c r="K40" s="789"/>
      <c r="L40" s="767"/>
      <c r="M40" s="767"/>
      <c r="N40" s="767"/>
      <c r="O40" s="767"/>
      <c r="P40" s="767"/>
      <c r="Q40" s="767"/>
      <c r="R40" s="768"/>
      <c r="S40" s="57"/>
      <c r="T40" s="829">
        <v>727</v>
      </c>
      <c r="U40" s="829"/>
      <c r="V40" s="426" t="s">
        <v>578</v>
      </c>
      <c r="W40" s="426"/>
      <c r="X40" s="57" t="s">
        <v>1400</v>
      </c>
      <c r="Y40" s="426"/>
      <c r="Z40" s="426"/>
      <c r="AA40" s="426"/>
      <c r="AB40" s="426"/>
      <c r="AC40" s="417"/>
      <c r="AD40" s="417"/>
      <c r="AE40" s="417"/>
      <c r="AF40" s="417"/>
      <c r="AG40" s="417"/>
      <c r="AH40" s="417"/>
      <c r="AI40" s="417"/>
      <c r="AJ40" s="422"/>
      <c r="AK40" s="422" t="s">
        <v>1401</v>
      </c>
      <c r="AL40" s="41">
        <f>$AL$6</f>
        <v>25</v>
      </c>
      <c r="AM40" s="425" t="s">
        <v>578</v>
      </c>
      <c r="AN40" s="422"/>
      <c r="AO40" s="422"/>
      <c r="AP40" s="12">
        <f>T40-AL40</f>
        <v>702</v>
      </c>
      <c r="AQ40" s="6"/>
    </row>
    <row r="41" spans="1:43" ht="17.25" customHeight="1" x14ac:dyDescent="0.15">
      <c r="A41" s="436">
        <v>26</v>
      </c>
      <c r="B41" s="433">
        <v>1421</v>
      </c>
      <c r="C41" s="35" t="s">
        <v>1201</v>
      </c>
      <c r="D41" s="770"/>
      <c r="E41" s="765"/>
      <c r="F41" s="766"/>
      <c r="G41" s="245"/>
      <c r="H41" s="245"/>
      <c r="I41" s="245"/>
      <c r="J41" s="245"/>
      <c r="K41" s="769" t="s">
        <v>2007</v>
      </c>
      <c r="L41" s="763"/>
      <c r="M41" s="763"/>
      <c r="N41" s="763"/>
      <c r="O41" s="763"/>
      <c r="P41" s="763"/>
      <c r="Q41" s="763"/>
      <c r="R41" s="764"/>
      <c r="S41" s="246" t="s">
        <v>129</v>
      </c>
      <c r="T41" s="545"/>
      <c r="U41" s="545"/>
      <c r="V41" s="14"/>
      <c r="W41" s="14"/>
      <c r="X41" s="132"/>
      <c r="Y41" s="412"/>
      <c r="Z41" s="412"/>
      <c r="AA41" s="412"/>
      <c r="AB41" s="412"/>
      <c r="AC41" s="412"/>
      <c r="AD41" s="412"/>
      <c r="AE41" s="412"/>
      <c r="AF41" s="422"/>
      <c r="AG41" s="417"/>
      <c r="AH41" s="417"/>
      <c r="AI41" s="417"/>
      <c r="AJ41" s="417"/>
      <c r="AK41" s="417"/>
      <c r="AL41" s="46"/>
      <c r="AM41" s="417"/>
      <c r="AN41" s="417"/>
      <c r="AO41" s="417"/>
      <c r="AP41" s="330">
        <f>T42</f>
        <v>593</v>
      </c>
      <c r="AQ41" s="402"/>
    </row>
    <row r="42" spans="1:43" ht="17.25" customHeight="1" x14ac:dyDescent="0.15">
      <c r="A42" s="436">
        <v>26</v>
      </c>
      <c r="B42" s="433">
        <v>1426</v>
      </c>
      <c r="C42" s="35" t="s">
        <v>1202</v>
      </c>
      <c r="D42" s="770"/>
      <c r="E42" s="765"/>
      <c r="F42" s="766"/>
      <c r="G42" s="511"/>
      <c r="H42" s="557"/>
      <c r="I42" s="557"/>
      <c r="J42" s="558"/>
      <c r="K42" s="770"/>
      <c r="L42" s="765"/>
      <c r="M42" s="765"/>
      <c r="N42" s="765"/>
      <c r="O42" s="765"/>
      <c r="P42" s="765"/>
      <c r="Q42" s="765"/>
      <c r="R42" s="766"/>
      <c r="S42" s="57"/>
      <c r="T42" s="688">
        <v>593</v>
      </c>
      <c r="U42" s="688"/>
      <c r="V42" s="245" t="s">
        <v>578</v>
      </c>
      <c r="W42" s="245"/>
      <c r="X42" s="57" t="s">
        <v>1400</v>
      </c>
      <c r="Y42" s="426"/>
      <c r="Z42" s="426"/>
      <c r="AA42" s="426"/>
      <c r="AB42" s="426"/>
      <c r="AC42" s="417"/>
      <c r="AD42" s="417"/>
      <c r="AE42" s="417"/>
      <c r="AF42" s="417"/>
      <c r="AG42" s="417"/>
      <c r="AH42" s="417"/>
      <c r="AI42" s="417"/>
      <c r="AJ42" s="422"/>
      <c r="AK42" s="422" t="s">
        <v>1401</v>
      </c>
      <c r="AL42" s="41">
        <f>$AL$6</f>
        <v>25</v>
      </c>
      <c r="AM42" s="425" t="s">
        <v>578</v>
      </c>
      <c r="AN42" s="422"/>
      <c r="AO42" s="422"/>
      <c r="AP42" s="12">
        <f>T42-AL42</f>
        <v>568</v>
      </c>
      <c r="AQ42" s="6"/>
    </row>
    <row r="43" spans="1:43" ht="17.25" customHeight="1" x14ac:dyDescent="0.15">
      <c r="A43" s="436">
        <v>26</v>
      </c>
      <c r="B43" s="433">
        <v>1427</v>
      </c>
      <c r="C43" s="35" t="s">
        <v>1203</v>
      </c>
      <c r="D43" s="770"/>
      <c r="E43" s="765"/>
      <c r="F43" s="766"/>
      <c r="G43" s="418"/>
      <c r="H43" s="245"/>
      <c r="I43" s="245"/>
      <c r="J43" s="245"/>
      <c r="K43" s="770"/>
      <c r="L43" s="765"/>
      <c r="M43" s="765"/>
      <c r="N43" s="765"/>
      <c r="O43" s="765"/>
      <c r="P43" s="765"/>
      <c r="Q43" s="765"/>
      <c r="R43" s="766"/>
      <c r="S43" s="246" t="s">
        <v>130</v>
      </c>
      <c r="T43" s="61"/>
      <c r="U43" s="61"/>
      <c r="V43" s="37"/>
      <c r="W43" s="37"/>
      <c r="X43" s="101"/>
      <c r="Y43" s="412"/>
      <c r="Z43" s="412"/>
      <c r="AA43" s="412"/>
      <c r="AB43" s="412"/>
      <c r="AC43" s="412"/>
      <c r="AD43" s="412"/>
      <c r="AE43" s="412"/>
      <c r="AF43" s="422"/>
      <c r="AG43" s="422"/>
      <c r="AH43" s="422"/>
      <c r="AI43" s="422"/>
      <c r="AJ43" s="422"/>
      <c r="AK43" s="422"/>
      <c r="AL43" s="41"/>
      <c r="AM43" s="422"/>
      <c r="AN43" s="422"/>
      <c r="AO43" s="422"/>
      <c r="AP43" s="330">
        <f>T44</f>
        <v>745</v>
      </c>
      <c r="AQ43" s="402"/>
    </row>
    <row r="44" spans="1:43" ht="17.25" customHeight="1" x14ac:dyDescent="0.15">
      <c r="A44" s="436">
        <v>26</v>
      </c>
      <c r="B44" s="433">
        <v>1432</v>
      </c>
      <c r="C44" s="35" t="s">
        <v>1204</v>
      </c>
      <c r="D44" s="770"/>
      <c r="E44" s="765"/>
      <c r="F44" s="766"/>
      <c r="G44" s="426"/>
      <c r="H44" s="426"/>
      <c r="I44" s="426"/>
      <c r="J44" s="426"/>
      <c r="K44" s="789"/>
      <c r="L44" s="767"/>
      <c r="M44" s="767"/>
      <c r="N44" s="767"/>
      <c r="O44" s="767"/>
      <c r="P44" s="767"/>
      <c r="Q44" s="767"/>
      <c r="R44" s="768"/>
      <c r="S44" s="57"/>
      <c r="T44" s="829">
        <v>745</v>
      </c>
      <c r="U44" s="829"/>
      <c r="V44" s="426" t="s">
        <v>578</v>
      </c>
      <c r="W44" s="426"/>
      <c r="X44" s="57" t="s">
        <v>1400</v>
      </c>
      <c r="Y44" s="426"/>
      <c r="Z44" s="426"/>
      <c r="AA44" s="426"/>
      <c r="AB44" s="426"/>
      <c r="AC44" s="417"/>
      <c r="AD44" s="417"/>
      <c r="AE44" s="417"/>
      <c r="AF44" s="417"/>
      <c r="AG44" s="417"/>
      <c r="AH44" s="417"/>
      <c r="AI44" s="417"/>
      <c r="AJ44" s="422"/>
      <c r="AK44" s="422" t="s">
        <v>1401</v>
      </c>
      <c r="AL44" s="41">
        <f>$AL$6</f>
        <v>25</v>
      </c>
      <c r="AM44" s="425" t="s">
        <v>578</v>
      </c>
      <c r="AN44" s="422"/>
      <c r="AO44" s="422"/>
      <c r="AP44" s="12">
        <f>T44-AL44</f>
        <v>720</v>
      </c>
      <c r="AQ44" s="402"/>
    </row>
    <row r="45" spans="1:43" ht="17.25" customHeight="1" x14ac:dyDescent="0.15">
      <c r="A45" s="62">
        <v>26</v>
      </c>
      <c r="B45" s="137">
        <v>2411</v>
      </c>
      <c r="C45" s="83" t="s">
        <v>537</v>
      </c>
      <c r="D45" s="770"/>
      <c r="E45" s="765"/>
      <c r="F45" s="766"/>
      <c r="G45" s="769" t="s">
        <v>2047</v>
      </c>
      <c r="H45" s="763"/>
      <c r="I45" s="763"/>
      <c r="J45" s="764"/>
      <c r="K45" s="769" t="s">
        <v>2001</v>
      </c>
      <c r="L45" s="763"/>
      <c r="M45" s="763"/>
      <c r="N45" s="763"/>
      <c r="O45" s="763"/>
      <c r="P45" s="763"/>
      <c r="Q45" s="763"/>
      <c r="R45" s="764"/>
      <c r="S45" s="246" t="s">
        <v>129</v>
      </c>
      <c r="T45" s="545"/>
      <c r="U45" s="545"/>
      <c r="V45" s="14"/>
      <c r="W45" s="14"/>
      <c r="X45" s="132"/>
      <c r="Y45" s="205"/>
      <c r="Z45" s="205"/>
      <c r="AA45" s="205"/>
      <c r="AB45" s="205"/>
      <c r="AC45" s="205"/>
      <c r="AD45" s="205"/>
      <c r="AE45" s="205"/>
      <c r="AF45" s="417"/>
      <c r="AG45" s="417"/>
      <c r="AH45" s="417"/>
      <c r="AI45" s="417"/>
      <c r="AJ45" s="417"/>
      <c r="AK45" s="417"/>
      <c r="AL45" s="46"/>
      <c r="AM45" s="417"/>
      <c r="AN45" s="417"/>
      <c r="AO45" s="417"/>
      <c r="AP45" s="358">
        <f>T46</f>
        <v>497</v>
      </c>
      <c r="AQ45" s="402"/>
    </row>
    <row r="46" spans="1:43" ht="17.25" customHeight="1" x14ac:dyDescent="0.15">
      <c r="A46" s="436">
        <v>26</v>
      </c>
      <c r="B46" s="433">
        <v>2416</v>
      </c>
      <c r="C46" s="35" t="s">
        <v>538</v>
      </c>
      <c r="D46" s="770"/>
      <c r="E46" s="765"/>
      <c r="F46" s="766"/>
      <c r="G46" s="770"/>
      <c r="H46" s="765"/>
      <c r="I46" s="765"/>
      <c r="J46" s="766"/>
      <c r="K46" s="770"/>
      <c r="L46" s="765"/>
      <c r="M46" s="765"/>
      <c r="N46" s="765"/>
      <c r="O46" s="765"/>
      <c r="P46" s="765"/>
      <c r="Q46" s="765"/>
      <c r="R46" s="766"/>
      <c r="S46" s="57"/>
      <c r="T46" s="688">
        <v>497</v>
      </c>
      <c r="U46" s="688"/>
      <c r="V46" s="245" t="s">
        <v>578</v>
      </c>
      <c r="W46" s="245"/>
      <c r="X46" s="57" t="s">
        <v>1400</v>
      </c>
      <c r="Y46" s="426"/>
      <c r="Z46" s="426"/>
      <c r="AA46" s="426"/>
      <c r="AB46" s="426"/>
      <c r="AC46" s="417"/>
      <c r="AD46" s="417"/>
      <c r="AE46" s="417"/>
      <c r="AF46" s="417"/>
      <c r="AG46" s="417"/>
      <c r="AH46" s="417"/>
      <c r="AI46" s="417"/>
      <c r="AJ46" s="422"/>
      <c r="AK46" s="422" t="s">
        <v>1401</v>
      </c>
      <c r="AL46" s="41">
        <f>$AL$6</f>
        <v>25</v>
      </c>
      <c r="AM46" s="425" t="s">
        <v>578</v>
      </c>
      <c r="AN46" s="422"/>
      <c r="AO46" s="422"/>
      <c r="AP46" s="12">
        <f>T46-AL46</f>
        <v>472</v>
      </c>
      <c r="AQ46" s="402"/>
    </row>
    <row r="47" spans="1:43" ht="17.25" customHeight="1" x14ac:dyDescent="0.15">
      <c r="A47" s="436">
        <v>26</v>
      </c>
      <c r="B47" s="433">
        <v>2421</v>
      </c>
      <c r="C47" s="35" t="s">
        <v>539</v>
      </c>
      <c r="D47" s="770"/>
      <c r="E47" s="765"/>
      <c r="F47" s="766"/>
      <c r="G47" s="770"/>
      <c r="H47" s="765"/>
      <c r="I47" s="765"/>
      <c r="J47" s="766"/>
      <c r="K47" s="770"/>
      <c r="L47" s="765"/>
      <c r="M47" s="765"/>
      <c r="N47" s="765"/>
      <c r="O47" s="765"/>
      <c r="P47" s="765"/>
      <c r="Q47" s="765"/>
      <c r="R47" s="766"/>
      <c r="S47" s="246" t="s">
        <v>130</v>
      </c>
      <c r="T47" s="61"/>
      <c r="U47" s="61"/>
      <c r="V47" s="37"/>
      <c r="W47" s="37"/>
      <c r="X47" s="101"/>
      <c r="Y47" s="412"/>
      <c r="Z47" s="412"/>
      <c r="AA47" s="412"/>
      <c r="AB47" s="412"/>
      <c r="AC47" s="412"/>
      <c r="AD47" s="412"/>
      <c r="AE47" s="412"/>
      <c r="AF47" s="422"/>
      <c r="AG47" s="422"/>
      <c r="AH47" s="422"/>
      <c r="AI47" s="422"/>
      <c r="AJ47" s="422"/>
      <c r="AK47" s="422"/>
      <c r="AL47" s="41"/>
      <c r="AM47" s="422"/>
      <c r="AN47" s="422"/>
      <c r="AO47" s="422"/>
      <c r="AP47" s="330">
        <f>T48</f>
        <v>621</v>
      </c>
      <c r="AQ47" s="6"/>
    </row>
    <row r="48" spans="1:43" ht="17.25" customHeight="1" x14ac:dyDescent="0.15">
      <c r="A48" s="436">
        <v>26</v>
      </c>
      <c r="B48" s="433">
        <v>2426</v>
      </c>
      <c r="C48" s="35" t="s">
        <v>191</v>
      </c>
      <c r="D48" s="770"/>
      <c r="E48" s="765"/>
      <c r="F48" s="766"/>
      <c r="G48" s="770"/>
      <c r="H48" s="765"/>
      <c r="I48" s="765"/>
      <c r="J48" s="766"/>
      <c r="K48" s="789"/>
      <c r="L48" s="767"/>
      <c r="M48" s="767"/>
      <c r="N48" s="767"/>
      <c r="O48" s="767"/>
      <c r="P48" s="767"/>
      <c r="Q48" s="767"/>
      <c r="R48" s="768"/>
      <c r="S48" s="57"/>
      <c r="T48" s="688">
        <v>621</v>
      </c>
      <c r="U48" s="688"/>
      <c r="V48" s="245" t="s">
        <v>578</v>
      </c>
      <c r="W48" s="245"/>
      <c r="X48" s="57" t="s">
        <v>1400</v>
      </c>
      <c r="Y48" s="426"/>
      <c r="Z48" s="426"/>
      <c r="AA48" s="426"/>
      <c r="AB48" s="426"/>
      <c r="AC48" s="417"/>
      <c r="AD48" s="417"/>
      <c r="AE48" s="417"/>
      <c r="AF48" s="417"/>
      <c r="AG48" s="417"/>
      <c r="AH48" s="417"/>
      <c r="AI48" s="417"/>
      <c r="AJ48" s="422"/>
      <c r="AK48" s="422" t="s">
        <v>1401</v>
      </c>
      <c r="AL48" s="41">
        <f>$AL$6</f>
        <v>25</v>
      </c>
      <c r="AM48" s="425" t="s">
        <v>578</v>
      </c>
      <c r="AN48" s="422"/>
      <c r="AO48" s="422"/>
      <c r="AP48" s="12">
        <f>T48-AL48</f>
        <v>596</v>
      </c>
      <c r="AQ48" s="6"/>
    </row>
    <row r="49" spans="1:43" ht="17.25" customHeight="1" x14ac:dyDescent="0.15">
      <c r="A49" s="436">
        <v>26</v>
      </c>
      <c r="B49" s="433">
        <v>2466</v>
      </c>
      <c r="C49" s="35" t="s">
        <v>192</v>
      </c>
      <c r="D49" s="770"/>
      <c r="E49" s="765"/>
      <c r="F49" s="766"/>
      <c r="G49" s="770"/>
      <c r="H49" s="765"/>
      <c r="I49" s="765"/>
      <c r="J49" s="766"/>
      <c r="K49" s="769" t="s">
        <v>2006</v>
      </c>
      <c r="L49" s="763"/>
      <c r="M49" s="763"/>
      <c r="N49" s="763"/>
      <c r="O49" s="763"/>
      <c r="P49" s="763"/>
      <c r="Q49" s="763"/>
      <c r="R49" s="764"/>
      <c r="S49" s="246" t="s">
        <v>129</v>
      </c>
      <c r="T49" s="61"/>
      <c r="U49" s="61"/>
      <c r="V49" s="37"/>
      <c r="W49" s="37"/>
      <c r="X49" s="101"/>
      <c r="Y49" s="412"/>
      <c r="Z49" s="412"/>
      <c r="AA49" s="412"/>
      <c r="AB49" s="412"/>
      <c r="AC49" s="412"/>
      <c r="AD49" s="412"/>
      <c r="AE49" s="412"/>
      <c r="AF49" s="422"/>
      <c r="AG49" s="422"/>
      <c r="AH49" s="422"/>
      <c r="AI49" s="422"/>
      <c r="AJ49" s="422"/>
      <c r="AK49" s="422"/>
      <c r="AL49" s="46"/>
      <c r="AM49" s="422"/>
      <c r="AN49" s="422"/>
      <c r="AO49" s="422"/>
      <c r="AP49" s="330">
        <f>T50</f>
        <v>559</v>
      </c>
      <c r="AQ49" s="6"/>
    </row>
    <row r="50" spans="1:43" ht="17.25" customHeight="1" x14ac:dyDescent="0.15">
      <c r="A50" s="436">
        <v>26</v>
      </c>
      <c r="B50" s="433">
        <v>2470</v>
      </c>
      <c r="C50" s="35" t="s">
        <v>193</v>
      </c>
      <c r="D50" s="770"/>
      <c r="E50" s="765"/>
      <c r="F50" s="766"/>
      <c r="G50" s="770"/>
      <c r="H50" s="765"/>
      <c r="I50" s="765"/>
      <c r="J50" s="766"/>
      <c r="K50" s="770"/>
      <c r="L50" s="765"/>
      <c r="M50" s="765"/>
      <c r="N50" s="765"/>
      <c r="O50" s="765"/>
      <c r="P50" s="765"/>
      <c r="Q50" s="765"/>
      <c r="R50" s="766"/>
      <c r="S50" s="57"/>
      <c r="T50" s="688">
        <v>559</v>
      </c>
      <c r="U50" s="688"/>
      <c r="V50" s="245" t="s">
        <v>578</v>
      </c>
      <c r="W50" s="245"/>
      <c r="X50" s="57" t="s">
        <v>1400</v>
      </c>
      <c r="Y50" s="426"/>
      <c r="Z50" s="426"/>
      <c r="AA50" s="426"/>
      <c r="AB50" s="426"/>
      <c r="AC50" s="417"/>
      <c r="AD50" s="417"/>
      <c r="AE50" s="417"/>
      <c r="AF50" s="417"/>
      <c r="AG50" s="417"/>
      <c r="AH50" s="417"/>
      <c r="AI50" s="417"/>
      <c r="AJ50" s="422"/>
      <c r="AK50" s="422" t="s">
        <v>1401</v>
      </c>
      <c r="AL50" s="41">
        <f>$AL$6</f>
        <v>25</v>
      </c>
      <c r="AM50" s="425" t="s">
        <v>578</v>
      </c>
      <c r="AN50" s="422"/>
      <c r="AO50" s="422"/>
      <c r="AP50" s="12">
        <f>T50-AL50</f>
        <v>534</v>
      </c>
      <c r="AQ50" s="6"/>
    </row>
    <row r="51" spans="1:43" ht="17.25" customHeight="1" x14ac:dyDescent="0.15">
      <c r="A51" s="436">
        <v>26</v>
      </c>
      <c r="B51" s="433">
        <v>2471</v>
      </c>
      <c r="C51" s="35" t="s">
        <v>194</v>
      </c>
      <c r="D51" s="770"/>
      <c r="E51" s="765"/>
      <c r="F51" s="766"/>
      <c r="G51" s="770"/>
      <c r="H51" s="765"/>
      <c r="I51" s="765"/>
      <c r="J51" s="766"/>
      <c r="K51" s="770"/>
      <c r="L51" s="765"/>
      <c r="M51" s="765"/>
      <c r="N51" s="765"/>
      <c r="O51" s="765"/>
      <c r="P51" s="765"/>
      <c r="Q51" s="765"/>
      <c r="R51" s="766"/>
      <c r="S51" s="246" t="s">
        <v>130</v>
      </c>
      <c r="T51" s="61"/>
      <c r="U51" s="61"/>
      <c r="V51" s="37"/>
      <c r="W51" s="37"/>
      <c r="X51" s="101"/>
      <c r="Y51" s="412"/>
      <c r="Z51" s="412"/>
      <c r="AA51" s="412"/>
      <c r="AB51" s="412"/>
      <c r="AC51" s="412"/>
      <c r="AD51" s="412"/>
      <c r="AE51" s="412"/>
      <c r="AF51" s="422"/>
      <c r="AG51" s="422"/>
      <c r="AH51" s="422"/>
      <c r="AI51" s="422"/>
      <c r="AJ51" s="422"/>
      <c r="AK51" s="422"/>
      <c r="AL51" s="41"/>
      <c r="AM51" s="422"/>
      <c r="AN51" s="422"/>
      <c r="AO51" s="422"/>
      <c r="AP51" s="330">
        <f>T52</f>
        <v>705</v>
      </c>
      <c r="AQ51" s="6"/>
    </row>
    <row r="52" spans="1:43" ht="17.25" customHeight="1" x14ac:dyDescent="0.15">
      <c r="A52" s="436">
        <v>26</v>
      </c>
      <c r="B52" s="433">
        <v>2475</v>
      </c>
      <c r="C52" s="35" t="s">
        <v>195</v>
      </c>
      <c r="D52" s="789"/>
      <c r="E52" s="767"/>
      <c r="F52" s="768"/>
      <c r="G52" s="789"/>
      <c r="H52" s="767"/>
      <c r="I52" s="767"/>
      <c r="J52" s="768"/>
      <c r="K52" s="789"/>
      <c r="L52" s="767"/>
      <c r="M52" s="767"/>
      <c r="N52" s="767"/>
      <c r="O52" s="767"/>
      <c r="P52" s="767"/>
      <c r="Q52" s="767"/>
      <c r="R52" s="768"/>
      <c r="S52" s="246"/>
      <c r="T52" s="688">
        <v>705</v>
      </c>
      <c r="U52" s="688"/>
      <c r="V52" s="245" t="s">
        <v>578</v>
      </c>
      <c r="W52" s="245"/>
      <c r="X52" s="57" t="s">
        <v>1400</v>
      </c>
      <c r="Y52" s="426"/>
      <c r="Z52" s="426"/>
      <c r="AA52" s="426"/>
      <c r="AB52" s="426"/>
      <c r="AC52" s="417"/>
      <c r="AD52" s="417"/>
      <c r="AE52" s="417"/>
      <c r="AF52" s="417"/>
      <c r="AG52" s="417"/>
      <c r="AH52" s="417"/>
      <c r="AI52" s="417"/>
      <c r="AJ52" s="422"/>
      <c r="AK52" s="422" t="s">
        <v>1401</v>
      </c>
      <c r="AL52" s="41">
        <f>$AL$6</f>
        <v>25</v>
      </c>
      <c r="AM52" s="425" t="s">
        <v>578</v>
      </c>
      <c r="AN52" s="422"/>
      <c r="AO52" s="422"/>
      <c r="AP52" s="12">
        <f>T52-AL52</f>
        <v>680</v>
      </c>
      <c r="AQ52" s="6"/>
    </row>
    <row r="53" spans="1:43" ht="17.25" customHeight="1" x14ac:dyDescent="0.15">
      <c r="A53" s="436">
        <v>26</v>
      </c>
      <c r="B53" s="433">
        <v>1001</v>
      </c>
      <c r="C53" s="35" t="s">
        <v>249</v>
      </c>
      <c r="D53" s="769" t="s">
        <v>2033</v>
      </c>
      <c r="E53" s="763"/>
      <c r="F53" s="764"/>
      <c r="G53" s="769" t="s">
        <v>2057</v>
      </c>
      <c r="H53" s="763"/>
      <c r="I53" s="763"/>
      <c r="J53" s="764"/>
      <c r="K53" s="769" t="s">
        <v>2005</v>
      </c>
      <c r="L53" s="763"/>
      <c r="M53" s="763"/>
      <c r="N53" s="763"/>
      <c r="O53" s="763"/>
      <c r="P53" s="763"/>
      <c r="Q53" s="763"/>
      <c r="R53" s="764"/>
      <c r="S53" s="453" t="s">
        <v>129</v>
      </c>
      <c r="T53" s="61"/>
      <c r="U53" s="61"/>
      <c r="V53" s="37"/>
      <c r="W53" s="164"/>
      <c r="X53" s="101"/>
      <c r="Y53" s="412"/>
      <c r="Z53" s="412"/>
      <c r="AA53" s="412"/>
      <c r="AB53" s="412"/>
      <c r="AC53" s="412"/>
      <c r="AD53" s="412"/>
      <c r="AE53" s="412"/>
      <c r="AF53" s="422"/>
      <c r="AG53" s="422"/>
      <c r="AH53" s="422"/>
      <c r="AI53" s="422"/>
      <c r="AJ53" s="422"/>
      <c r="AK53" s="422"/>
      <c r="AL53" s="422"/>
      <c r="AM53" s="422"/>
      <c r="AN53" s="422"/>
      <c r="AO53" s="422"/>
      <c r="AP53" s="330">
        <f>T54</f>
        <v>557</v>
      </c>
      <c r="AQ53" s="402"/>
    </row>
    <row r="54" spans="1:43" ht="17.25" customHeight="1" x14ac:dyDescent="0.15">
      <c r="A54" s="436">
        <v>26</v>
      </c>
      <c r="B54" s="433">
        <v>1005</v>
      </c>
      <c r="C54" s="35" t="s">
        <v>250</v>
      </c>
      <c r="D54" s="770"/>
      <c r="E54" s="765"/>
      <c r="F54" s="766"/>
      <c r="G54" s="770"/>
      <c r="H54" s="765"/>
      <c r="I54" s="765"/>
      <c r="J54" s="766"/>
      <c r="K54" s="770"/>
      <c r="L54" s="765"/>
      <c r="M54" s="765"/>
      <c r="N54" s="765"/>
      <c r="O54" s="765"/>
      <c r="P54" s="765"/>
      <c r="Q54" s="765"/>
      <c r="R54" s="766"/>
      <c r="S54" s="57"/>
      <c r="T54" s="688">
        <v>557</v>
      </c>
      <c r="U54" s="688"/>
      <c r="V54" s="245" t="s">
        <v>578</v>
      </c>
      <c r="W54" s="245"/>
      <c r="X54" s="57" t="s">
        <v>1400</v>
      </c>
      <c r="Y54" s="426"/>
      <c r="Z54" s="426"/>
      <c r="AA54" s="426"/>
      <c r="AB54" s="426"/>
      <c r="AC54" s="417"/>
      <c r="AD54" s="417"/>
      <c r="AE54" s="417"/>
      <c r="AF54" s="417"/>
      <c r="AG54" s="417"/>
      <c r="AH54" s="417"/>
      <c r="AI54" s="417"/>
      <c r="AJ54" s="422"/>
      <c r="AK54" s="422" t="s">
        <v>1401</v>
      </c>
      <c r="AL54" s="41">
        <f>$AL$6</f>
        <v>25</v>
      </c>
      <c r="AM54" s="425" t="s">
        <v>578</v>
      </c>
      <c r="AN54" s="422"/>
      <c r="AO54" s="422"/>
      <c r="AP54" s="12">
        <f>T54-AL54</f>
        <v>532</v>
      </c>
      <c r="AQ54" s="6"/>
    </row>
    <row r="55" spans="1:43" ht="17.25" customHeight="1" x14ac:dyDescent="0.15">
      <c r="A55" s="436">
        <v>26</v>
      </c>
      <c r="B55" s="433">
        <v>1006</v>
      </c>
      <c r="C55" s="35" t="s">
        <v>251</v>
      </c>
      <c r="D55" s="770"/>
      <c r="E55" s="765"/>
      <c r="F55" s="766"/>
      <c r="G55" s="770"/>
      <c r="H55" s="765"/>
      <c r="I55" s="765"/>
      <c r="J55" s="766"/>
      <c r="K55" s="770"/>
      <c r="L55" s="765"/>
      <c r="M55" s="765"/>
      <c r="N55" s="765"/>
      <c r="O55" s="765"/>
      <c r="P55" s="765"/>
      <c r="Q55" s="765"/>
      <c r="R55" s="766"/>
      <c r="S55" s="246" t="s">
        <v>130</v>
      </c>
      <c r="T55" s="61"/>
      <c r="U55" s="61"/>
      <c r="V55" s="37"/>
      <c r="W55" s="37"/>
      <c r="X55" s="101"/>
      <c r="Y55" s="412"/>
      <c r="Z55" s="412"/>
      <c r="AA55" s="412"/>
      <c r="AB55" s="412"/>
      <c r="AC55" s="412"/>
      <c r="AD55" s="412"/>
      <c r="AE55" s="412"/>
      <c r="AF55" s="422"/>
      <c r="AG55" s="422"/>
      <c r="AH55" s="422"/>
      <c r="AI55" s="422"/>
      <c r="AJ55" s="422"/>
      <c r="AK55" s="422"/>
      <c r="AL55" s="515"/>
      <c r="AM55" s="422"/>
      <c r="AN55" s="422"/>
      <c r="AO55" s="422"/>
      <c r="AP55" s="330">
        <f>T56</f>
        <v>695</v>
      </c>
      <c r="AQ55" s="6"/>
    </row>
    <row r="56" spans="1:43" ht="17.25" customHeight="1" x14ac:dyDescent="0.15">
      <c r="A56" s="436">
        <v>26</v>
      </c>
      <c r="B56" s="433">
        <v>1010</v>
      </c>
      <c r="C56" s="35" t="s">
        <v>485</v>
      </c>
      <c r="D56" s="770"/>
      <c r="E56" s="765"/>
      <c r="F56" s="766"/>
      <c r="G56" s="770"/>
      <c r="H56" s="765"/>
      <c r="I56" s="765"/>
      <c r="J56" s="766"/>
      <c r="K56" s="789"/>
      <c r="L56" s="767"/>
      <c r="M56" s="767"/>
      <c r="N56" s="767"/>
      <c r="O56" s="767"/>
      <c r="P56" s="767"/>
      <c r="Q56" s="767"/>
      <c r="R56" s="768"/>
      <c r="S56" s="57"/>
      <c r="T56" s="688">
        <v>695</v>
      </c>
      <c r="U56" s="688"/>
      <c r="V56" s="245" t="s">
        <v>578</v>
      </c>
      <c r="W56" s="245"/>
      <c r="X56" s="57" t="s">
        <v>1400</v>
      </c>
      <c r="Y56" s="426"/>
      <c r="Z56" s="426"/>
      <c r="AA56" s="426"/>
      <c r="AB56" s="426"/>
      <c r="AC56" s="417"/>
      <c r="AD56" s="417"/>
      <c r="AE56" s="417"/>
      <c r="AF56" s="417"/>
      <c r="AG56" s="417"/>
      <c r="AH56" s="417"/>
      <c r="AI56" s="417"/>
      <c r="AJ56" s="422"/>
      <c r="AK56" s="422" t="s">
        <v>1401</v>
      </c>
      <c r="AL56" s="41">
        <f>$AL$6</f>
        <v>25</v>
      </c>
      <c r="AM56" s="425" t="s">
        <v>578</v>
      </c>
      <c r="AN56" s="422"/>
      <c r="AO56" s="422"/>
      <c r="AP56" s="12">
        <f>T56-AL56</f>
        <v>670</v>
      </c>
      <c r="AQ56" s="6"/>
    </row>
    <row r="57" spans="1:43" ht="17.25" customHeight="1" x14ac:dyDescent="0.15">
      <c r="A57" s="436">
        <v>26</v>
      </c>
      <c r="B57" s="433">
        <v>1011</v>
      </c>
      <c r="C57" s="35" t="s">
        <v>486</v>
      </c>
      <c r="D57" s="770"/>
      <c r="E57" s="765"/>
      <c r="F57" s="766"/>
      <c r="G57" s="770"/>
      <c r="H57" s="765"/>
      <c r="I57" s="765"/>
      <c r="J57" s="766"/>
      <c r="K57" s="769" t="s">
        <v>2004</v>
      </c>
      <c r="L57" s="763"/>
      <c r="M57" s="763"/>
      <c r="N57" s="763"/>
      <c r="O57" s="763"/>
      <c r="P57" s="763"/>
      <c r="Q57" s="763"/>
      <c r="R57" s="764"/>
      <c r="S57" s="246" t="s">
        <v>129</v>
      </c>
      <c r="T57" s="61"/>
      <c r="U57" s="61"/>
      <c r="V57" s="37"/>
      <c r="W57" s="37"/>
      <c r="X57" s="101"/>
      <c r="Y57" s="412"/>
      <c r="Z57" s="412"/>
      <c r="AA57" s="412"/>
      <c r="AB57" s="412"/>
      <c r="AC57" s="412"/>
      <c r="AD57" s="412"/>
      <c r="AE57" s="412"/>
      <c r="AF57" s="422"/>
      <c r="AG57" s="422"/>
      <c r="AH57" s="422"/>
      <c r="AI57" s="422"/>
      <c r="AJ57" s="422"/>
      <c r="AK57" s="422"/>
      <c r="AL57" s="515"/>
      <c r="AM57" s="422"/>
      <c r="AN57" s="422"/>
      <c r="AO57" s="422"/>
      <c r="AP57" s="330">
        <f>T58</f>
        <v>616</v>
      </c>
      <c r="AQ57" s="6"/>
    </row>
    <row r="58" spans="1:43" ht="17.25" customHeight="1" x14ac:dyDescent="0.15">
      <c r="A58" s="436">
        <v>26</v>
      </c>
      <c r="B58" s="433">
        <v>1015</v>
      </c>
      <c r="C58" s="35" t="s">
        <v>487</v>
      </c>
      <c r="D58" s="770"/>
      <c r="E58" s="765"/>
      <c r="F58" s="766"/>
      <c r="G58" s="770"/>
      <c r="H58" s="765"/>
      <c r="I58" s="765"/>
      <c r="J58" s="766"/>
      <c r="K58" s="770"/>
      <c r="L58" s="765"/>
      <c r="M58" s="765"/>
      <c r="N58" s="765"/>
      <c r="O58" s="765"/>
      <c r="P58" s="765"/>
      <c r="Q58" s="765"/>
      <c r="R58" s="766"/>
      <c r="S58" s="57"/>
      <c r="T58" s="688">
        <v>616</v>
      </c>
      <c r="U58" s="688"/>
      <c r="V58" s="245" t="s">
        <v>578</v>
      </c>
      <c r="W58" s="245"/>
      <c r="X58" s="57" t="s">
        <v>1400</v>
      </c>
      <c r="Y58" s="426"/>
      <c r="Z58" s="426"/>
      <c r="AA58" s="426"/>
      <c r="AB58" s="426"/>
      <c r="AC58" s="417"/>
      <c r="AD58" s="417"/>
      <c r="AE58" s="417"/>
      <c r="AF58" s="417"/>
      <c r="AG58" s="417"/>
      <c r="AH58" s="417"/>
      <c r="AI58" s="417"/>
      <c r="AJ58" s="422"/>
      <c r="AK58" s="422" t="s">
        <v>1401</v>
      </c>
      <c r="AL58" s="41">
        <f>$AL$6</f>
        <v>25</v>
      </c>
      <c r="AM58" s="425" t="s">
        <v>578</v>
      </c>
      <c r="AN58" s="422"/>
      <c r="AO58" s="422"/>
      <c r="AP58" s="12">
        <f>T58-AL58</f>
        <v>591</v>
      </c>
      <c r="AQ58" s="6"/>
    </row>
    <row r="59" spans="1:43" ht="17.25" customHeight="1" x14ac:dyDescent="0.15">
      <c r="A59" s="436">
        <v>26</v>
      </c>
      <c r="B59" s="433">
        <v>1016</v>
      </c>
      <c r="C59" s="35" t="s">
        <v>488</v>
      </c>
      <c r="D59" s="770"/>
      <c r="E59" s="765"/>
      <c r="F59" s="766"/>
      <c r="G59" s="770"/>
      <c r="H59" s="765"/>
      <c r="I59" s="765"/>
      <c r="J59" s="766"/>
      <c r="K59" s="770"/>
      <c r="L59" s="765"/>
      <c r="M59" s="765"/>
      <c r="N59" s="765"/>
      <c r="O59" s="765"/>
      <c r="P59" s="765"/>
      <c r="Q59" s="765"/>
      <c r="R59" s="766"/>
      <c r="S59" s="246" t="s">
        <v>130</v>
      </c>
      <c r="T59" s="61"/>
      <c r="U59" s="61"/>
      <c r="V59" s="37"/>
      <c r="W59" s="37"/>
      <c r="X59" s="101"/>
      <c r="Y59" s="412"/>
      <c r="Z59" s="412"/>
      <c r="AA59" s="412"/>
      <c r="AB59" s="412"/>
      <c r="AC59" s="412"/>
      <c r="AD59" s="412"/>
      <c r="AE59" s="412"/>
      <c r="AF59" s="422"/>
      <c r="AG59" s="422"/>
      <c r="AH59" s="422"/>
      <c r="AI59" s="422"/>
      <c r="AJ59" s="422"/>
      <c r="AK59" s="422"/>
      <c r="AL59" s="515"/>
      <c r="AM59" s="422"/>
      <c r="AN59" s="422"/>
      <c r="AO59" s="422"/>
      <c r="AP59" s="330">
        <f>T60</f>
        <v>777</v>
      </c>
      <c r="AQ59" s="6"/>
    </row>
    <row r="60" spans="1:43" ht="17.25" customHeight="1" x14ac:dyDescent="0.15">
      <c r="A60" s="436">
        <v>26</v>
      </c>
      <c r="B60" s="433">
        <v>1020</v>
      </c>
      <c r="C60" s="35" t="s">
        <v>364</v>
      </c>
      <c r="D60" s="770"/>
      <c r="E60" s="765"/>
      <c r="F60" s="766"/>
      <c r="G60" s="789"/>
      <c r="H60" s="767"/>
      <c r="I60" s="767"/>
      <c r="J60" s="768"/>
      <c r="K60" s="789"/>
      <c r="L60" s="767"/>
      <c r="M60" s="767"/>
      <c r="N60" s="767"/>
      <c r="O60" s="767"/>
      <c r="P60" s="767"/>
      <c r="Q60" s="767"/>
      <c r="R60" s="768"/>
      <c r="S60" s="57"/>
      <c r="T60" s="688">
        <v>777</v>
      </c>
      <c r="U60" s="688"/>
      <c r="V60" s="245" t="s">
        <v>578</v>
      </c>
      <c r="W60" s="245"/>
      <c r="X60" s="57" t="s">
        <v>1400</v>
      </c>
      <c r="Y60" s="426"/>
      <c r="Z60" s="426"/>
      <c r="AA60" s="426"/>
      <c r="AB60" s="426"/>
      <c r="AC60" s="417"/>
      <c r="AD60" s="417"/>
      <c r="AE60" s="417"/>
      <c r="AF60" s="417"/>
      <c r="AG60" s="417"/>
      <c r="AH60" s="417"/>
      <c r="AI60" s="417"/>
      <c r="AJ60" s="422"/>
      <c r="AK60" s="422" t="s">
        <v>1401</v>
      </c>
      <c r="AL60" s="41">
        <f>$AL$6</f>
        <v>25</v>
      </c>
      <c r="AM60" s="425" t="s">
        <v>578</v>
      </c>
      <c r="AN60" s="422"/>
      <c r="AO60" s="422"/>
      <c r="AP60" s="12">
        <f>T60-AL60</f>
        <v>752</v>
      </c>
      <c r="AQ60" s="6"/>
    </row>
    <row r="61" spans="1:43" ht="17.25" customHeight="1" x14ac:dyDescent="0.15">
      <c r="A61" s="436">
        <v>26</v>
      </c>
      <c r="B61" s="433">
        <v>5201</v>
      </c>
      <c r="C61" s="35" t="s">
        <v>365</v>
      </c>
      <c r="D61" s="770"/>
      <c r="E61" s="765"/>
      <c r="F61" s="766"/>
      <c r="G61" s="769" t="s">
        <v>2045</v>
      </c>
      <c r="H61" s="763"/>
      <c r="I61" s="763"/>
      <c r="J61" s="764"/>
      <c r="K61" s="769" t="s">
        <v>2005</v>
      </c>
      <c r="L61" s="763"/>
      <c r="M61" s="763"/>
      <c r="N61" s="763"/>
      <c r="O61" s="763"/>
      <c r="P61" s="763"/>
      <c r="Q61" s="763"/>
      <c r="R61" s="764"/>
      <c r="S61" s="246" t="s">
        <v>129</v>
      </c>
      <c r="T61" s="61"/>
      <c r="U61" s="61"/>
      <c r="V61" s="37"/>
      <c r="W61" s="37"/>
      <c r="X61" s="101"/>
      <c r="Y61" s="412"/>
      <c r="Z61" s="412"/>
      <c r="AA61" s="412"/>
      <c r="AB61" s="412"/>
      <c r="AC61" s="412"/>
      <c r="AD61" s="412"/>
      <c r="AE61" s="412"/>
      <c r="AF61" s="422"/>
      <c r="AG61" s="422"/>
      <c r="AH61" s="422"/>
      <c r="AI61" s="422"/>
      <c r="AJ61" s="422"/>
      <c r="AK61" s="422"/>
      <c r="AL61" s="422"/>
      <c r="AM61" s="422"/>
      <c r="AN61" s="422"/>
      <c r="AO61" s="422"/>
      <c r="AP61" s="330">
        <f>T62</f>
        <v>557</v>
      </c>
      <c r="AQ61" s="402"/>
    </row>
    <row r="62" spans="1:43" ht="17.25" customHeight="1" x14ac:dyDescent="0.15">
      <c r="A62" s="436">
        <v>26</v>
      </c>
      <c r="B62" s="433">
        <v>5205</v>
      </c>
      <c r="C62" s="35" t="s">
        <v>239</v>
      </c>
      <c r="D62" s="770"/>
      <c r="E62" s="765"/>
      <c r="F62" s="766"/>
      <c r="G62" s="770"/>
      <c r="H62" s="765"/>
      <c r="I62" s="765"/>
      <c r="J62" s="766"/>
      <c r="K62" s="770"/>
      <c r="L62" s="765"/>
      <c r="M62" s="765"/>
      <c r="N62" s="765"/>
      <c r="O62" s="765"/>
      <c r="P62" s="765"/>
      <c r="Q62" s="765"/>
      <c r="R62" s="766"/>
      <c r="S62" s="57"/>
      <c r="T62" s="688">
        <v>557</v>
      </c>
      <c r="U62" s="688"/>
      <c r="V62" s="245" t="s">
        <v>578</v>
      </c>
      <c r="W62" s="245"/>
      <c r="X62" s="57" t="s">
        <v>1400</v>
      </c>
      <c r="Y62" s="426"/>
      <c r="Z62" s="426"/>
      <c r="AA62" s="426"/>
      <c r="AB62" s="426"/>
      <c r="AC62" s="417"/>
      <c r="AD62" s="417"/>
      <c r="AE62" s="417"/>
      <c r="AF62" s="417"/>
      <c r="AG62" s="417"/>
      <c r="AH62" s="417"/>
      <c r="AI62" s="417"/>
      <c r="AJ62" s="422"/>
      <c r="AK62" s="422" t="s">
        <v>1401</v>
      </c>
      <c r="AL62" s="41">
        <f>$AL$6</f>
        <v>25</v>
      </c>
      <c r="AM62" s="425" t="s">
        <v>578</v>
      </c>
      <c r="AN62" s="422"/>
      <c r="AO62" s="422"/>
      <c r="AP62" s="12">
        <f>T62-AL62</f>
        <v>532</v>
      </c>
      <c r="AQ62" s="6"/>
    </row>
    <row r="63" spans="1:43" ht="17.25" customHeight="1" x14ac:dyDescent="0.15">
      <c r="A63" s="436">
        <v>26</v>
      </c>
      <c r="B63" s="433">
        <v>5206</v>
      </c>
      <c r="C63" s="35" t="s">
        <v>240</v>
      </c>
      <c r="D63" s="770"/>
      <c r="E63" s="765"/>
      <c r="F63" s="766"/>
      <c r="G63" s="770"/>
      <c r="H63" s="765"/>
      <c r="I63" s="765"/>
      <c r="J63" s="766"/>
      <c r="K63" s="770"/>
      <c r="L63" s="765"/>
      <c r="M63" s="765"/>
      <c r="N63" s="765"/>
      <c r="O63" s="765"/>
      <c r="P63" s="765"/>
      <c r="Q63" s="765"/>
      <c r="R63" s="766"/>
      <c r="S63" s="246" t="s">
        <v>130</v>
      </c>
      <c r="T63" s="61"/>
      <c r="U63" s="61"/>
      <c r="V63" s="37"/>
      <c r="W63" s="37"/>
      <c r="X63" s="101"/>
      <c r="Y63" s="412"/>
      <c r="Z63" s="412"/>
      <c r="AA63" s="412"/>
      <c r="AB63" s="412"/>
      <c r="AC63" s="412"/>
      <c r="AD63" s="412"/>
      <c r="AE63" s="412"/>
      <c r="AF63" s="422"/>
      <c r="AG63" s="422"/>
      <c r="AH63" s="422"/>
      <c r="AI63" s="422"/>
      <c r="AJ63" s="422"/>
      <c r="AK63" s="422"/>
      <c r="AL63" s="515"/>
      <c r="AM63" s="422"/>
      <c r="AN63" s="422"/>
      <c r="AO63" s="422"/>
      <c r="AP63" s="330">
        <f>T64</f>
        <v>695</v>
      </c>
      <c r="AQ63" s="6"/>
    </row>
    <row r="64" spans="1:43" ht="17.25" customHeight="1" x14ac:dyDescent="0.15">
      <c r="A64" s="436">
        <v>26</v>
      </c>
      <c r="B64" s="433">
        <v>5210</v>
      </c>
      <c r="C64" s="35" t="s">
        <v>241</v>
      </c>
      <c r="D64" s="770"/>
      <c r="E64" s="765"/>
      <c r="F64" s="766"/>
      <c r="G64" s="770"/>
      <c r="H64" s="765"/>
      <c r="I64" s="765"/>
      <c r="J64" s="766"/>
      <c r="K64" s="789"/>
      <c r="L64" s="767"/>
      <c r="M64" s="767"/>
      <c r="N64" s="767"/>
      <c r="O64" s="767"/>
      <c r="P64" s="767"/>
      <c r="Q64" s="767"/>
      <c r="R64" s="768"/>
      <c r="S64" s="57"/>
      <c r="T64" s="688">
        <v>695</v>
      </c>
      <c r="U64" s="688"/>
      <c r="V64" s="245" t="s">
        <v>578</v>
      </c>
      <c r="W64" s="245"/>
      <c r="X64" s="57" t="s">
        <v>1400</v>
      </c>
      <c r="Y64" s="426"/>
      <c r="Z64" s="426"/>
      <c r="AA64" s="426"/>
      <c r="AB64" s="426"/>
      <c r="AC64" s="417"/>
      <c r="AD64" s="417"/>
      <c r="AE64" s="417"/>
      <c r="AF64" s="417"/>
      <c r="AG64" s="417"/>
      <c r="AH64" s="417"/>
      <c r="AI64" s="417"/>
      <c r="AJ64" s="422"/>
      <c r="AK64" s="422" t="s">
        <v>1401</v>
      </c>
      <c r="AL64" s="41">
        <f>$AL$6</f>
        <v>25</v>
      </c>
      <c r="AM64" s="425" t="s">
        <v>578</v>
      </c>
      <c r="AN64" s="422"/>
      <c r="AO64" s="422"/>
      <c r="AP64" s="12">
        <f>T64-AL64</f>
        <v>670</v>
      </c>
      <c r="AQ64" s="6"/>
    </row>
    <row r="65" spans="1:43" ht="17.25" customHeight="1" x14ac:dyDescent="0.15">
      <c r="A65" s="436">
        <v>26</v>
      </c>
      <c r="B65" s="433">
        <v>5211</v>
      </c>
      <c r="C65" s="35" t="s">
        <v>242</v>
      </c>
      <c r="D65" s="770"/>
      <c r="E65" s="765"/>
      <c r="F65" s="766"/>
      <c r="G65" s="770"/>
      <c r="H65" s="765"/>
      <c r="I65" s="765"/>
      <c r="J65" s="766"/>
      <c r="K65" s="769" t="s">
        <v>2004</v>
      </c>
      <c r="L65" s="763"/>
      <c r="M65" s="763"/>
      <c r="N65" s="763"/>
      <c r="O65" s="763"/>
      <c r="P65" s="763"/>
      <c r="Q65" s="763"/>
      <c r="R65" s="764"/>
      <c r="S65" s="246" t="s">
        <v>129</v>
      </c>
      <c r="T65" s="61"/>
      <c r="U65" s="61"/>
      <c r="V65" s="37"/>
      <c r="W65" s="37"/>
      <c r="X65" s="101"/>
      <c r="Y65" s="412"/>
      <c r="Z65" s="412"/>
      <c r="AA65" s="412"/>
      <c r="AB65" s="412"/>
      <c r="AC65" s="412"/>
      <c r="AD65" s="412"/>
      <c r="AE65" s="412"/>
      <c r="AF65" s="422"/>
      <c r="AG65" s="422"/>
      <c r="AH65" s="422"/>
      <c r="AI65" s="422"/>
      <c r="AJ65" s="422"/>
      <c r="AK65" s="422"/>
      <c r="AL65" s="515"/>
      <c r="AM65" s="422"/>
      <c r="AN65" s="422"/>
      <c r="AO65" s="422"/>
      <c r="AP65" s="330">
        <f>T66</f>
        <v>616</v>
      </c>
      <c r="AQ65" s="6"/>
    </row>
    <row r="66" spans="1:43" ht="17.25" customHeight="1" x14ac:dyDescent="0.15">
      <c r="A66" s="436">
        <v>26</v>
      </c>
      <c r="B66" s="433">
        <v>5215</v>
      </c>
      <c r="C66" s="35" t="s">
        <v>243</v>
      </c>
      <c r="D66" s="770"/>
      <c r="E66" s="765"/>
      <c r="F66" s="766"/>
      <c r="G66" s="770"/>
      <c r="H66" s="765"/>
      <c r="I66" s="765"/>
      <c r="J66" s="766"/>
      <c r="K66" s="770"/>
      <c r="L66" s="765"/>
      <c r="M66" s="765"/>
      <c r="N66" s="765"/>
      <c r="O66" s="765"/>
      <c r="P66" s="765"/>
      <c r="Q66" s="765"/>
      <c r="R66" s="766"/>
      <c r="S66" s="57"/>
      <c r="T66" s="688">
        <v>616</v>
      </c>
      <c r="U66" s="688"/>
      <c r="V66" s="245" t="s">
        <v>578</v>
      </c>
      <c r="W66" s="245"/>
      <c r="X66" s="57" t="s">
        <v>1400</v>
      </c>
      <c r="Y66" s="426"/>
      <c r="Z66" s="426"/>
      <c r="AA66" s="426"/>
      <c r="AB66" s="426"/>
      <c r="AC66" s="417"/>
      <c r="AD66" s="417"/>
      <c r="AE66" s="417"/>
      <c r="AF66" s="417"/>
      <c r="AG66" s="417"/>
      <c r="AH66" s="417"/>
      <c r="AI66" s="417"/>
      <c r="AJ66" s="422"/>
      <c r="AK66" s="422" t="s">
        <v>1401</v>
      </c>
      <c r="AL66" s="41">
        <f>$AL$6</f>
        <v>25</v>
      </c>
      <c r="AM66" s="425" t="s">
        <v>578</v>
      </c>
      <c r="AN66" s="422"/>
      <c r="AO66" s="422"/>
      <c r="AP66" s="12">
        <f>T66-AL66</f>
        <v>591</v>
      </c>
      <c r="AQ66" s="6"/>
    </row>
    <row r="67" spans="1:43" ht="17.25" customHeight="1" x14ac:dyDescent="0.15">
      <c r="A67" s="436">
        <v>26</v>
      </c>
      <c r="B67" s="433">
        <v>5216</v>
      </c>
      <c r="C67" s="35" t="s">
        <v>244</v>
      </c>
      <c r="D67" s="770"/>
      <c r="E67" s="765"/>
      <c r="F67" s="766"/>
      <c r="G67" s="770"/>
      <c r="H67" s="765"/>
      <c r="I67" s="765"/>
      <c r="J67" s="766"/>
      <c r="K67" s="770"/>
      <c r="L67" s="765"/>
      <c r="M67" s="765"/>
      <c r="N67" s="765"/>
      <c r="O67" s="765"/>
      <c r="P67" s="765"/>
      <c r="Q67" s="765"/>
      <c r="R67" s="766"/>
      <c r="S67" s="246" t="s">
        <v>130</v>
      </c>
      <c r="T67" s="61"/>
      <c r="U67" s="61"/>
      <c r="V67" s="37"/>
      <c r="W67" s="37"/>
      <c r="X67" s="209"/>
      <c r="Y67" s="409"/>
      <c r="Z67" s="409"/>
      <c r="AA67" s="409"/>
      <c r="AB67" s="409"/>
      <c r="AC67" s="409"/>
      <c r="AD67" s="409"/>
      <c r="AE67" s="412"/>
      <c r="AF67" s="422"/>
      <c r="AG67" s="422"/>
      <c r="AH67" s="422"/>
      <c r="AI67" s="422"/>
      <c r="AJ67" s="422"/>
      <c r="AK67" s="422"/>
      <c r="AL67" s="515"/>
      <c r="AM67" s="422"/>
      <c r="AN67" s="422"/>
      <c r="AO67" s="422"/>
      <c r="AP67" s="330">
        <f>T68</f>
        <v>777</v>
      </c>
      <c r="AQ67" s="6"/>
    </row>
    <row r="68" spans="1:43" ht="17.25" customHeight="1" x14ac:dyDescent="0.15">
      <c r="A68" s="436">
        <v>26</v>
      </c>
      <c r="B68" s="433">
        <v>5220</v>
      </c>
      <c r="C68" s="35" t="s">
        <v>245</v>
      </c>
      <c r="D68" s="789"/>
      <c r="E68" s="767"/>
      <c r="F68" s="768"/>
      <c r="G68" s="789"/>
      <c r="H68" s="767"/>
      <c r="I68" s="767"/>
      <c r="J68" s="768"/>
      <c r="K68" s="789"/>
      <c r="L68" s="767"/>
      <c r="M68" s="767"/>
      <c r="N68" s="767"/>
      <c r="O68" s="767"/>
      <c r="P68" s="767"/>
      <c r="Q68" s="767"/>
      <c r="R68" s="768"/>
      <c r="S68" s="57"/>
      <c r="T68" s="829">
        <v>777</v>
      </c>
      <c r="U68" s="829"/>
      <c r="V68" s="426" t="s">
        <v>578</v>
      </c>
      <c r="W68" s="426"/>
      <c r="X68" s="444" t="s">
        <v>1400</v>
      </c>
      <c r="Y68" s="445"/>
      <c r="Z68" s="445"/>
      <c r="AA68" s="445"/>
      <c r="AB68" s="445"/>
      <c r="AC68" s="422"/>
      <c r="AD68" s="422"/>
      <c r="AE68" s="417"/>
      <c r="AF68" s="417"/>
      <c r="AG68" s="417"/>
      <c r="AH68" s="417"/>
      <c r="AI68" s="417"/>
      <c r="AJ68" s="417"/>
      <c r="AK68" s="422" t="s">
        <v>1401</v>
      </c>
      <c r="AL68" s="41">
        <f>$AL$6</f>
        <v>25</v>
      </c>
      <c r="AM68" s="425" t="s">
        <v>578</v>
      </c>
      <c r="AN68" s="422"/>
      <c r="AO68" s="422"/>
      <c r="AP68" s="12">
        <f>T68-AL68</f>
        <v>752</v>
      </c>
      <c r="AQ68" s="11"/>
    </row>
    <row r="69" spans="1:43" ht="17.25" customHeight="1" x14ac:dyDescent="0.15">
      <c r="A69" s="436">
        <v>26</v>
      </c>
      <c r="B69" s="433">
        <v>2511</v>
      </c>
      <c r="C69" s="35" t="s">
        <v>2482</v>
      </c>
      <c r="D69" s="769" t="s">
        <v>2032</v>
      </c>
      <c r="E69" s="763"/>
      <c r="F69" s="764"/>
      <c r="G69" s="769" t="s">
        <v>1402</v>
      </c>
      <c r="H69" s="763"/>
      <c r="I69" s="763"/>
      <c r="J69" s="763"/>
      <c r="K69" s="763"/>
      <c r="L69" s="763"/>
      <c r="M69" s="763"/>
      <c r="N69" s="763"/>
      <c r="O69" s="763"/>
      <c r="P69" s="763"/>
      <c r="Q69" s="763"/>
      <c r="R69" s="764"/>
      <c r="S69" s="453" t="s">
        <v>129</v>
      </c>
      <c r="T69" s="61"/>
      <c r="U69" s="61"/>
      <c r="V69" s="37"/>
      <c r="W69" s="164"/>
      <c r="X69" s="101"/>
      <c r="Y69" s="412"/>
      <c r="Z69" s="412"/>
      <c r="AA69" s="412"/>
      <c r="AB69" s="412"/>
      <c r="AC69" s="412"/>
      <c r="AD69" s="412"/>
      <c r="AE69" s="412"/>
      <c r="AF69" s="422"/>
      <c r="AG69" s="422"/>
      <c r="AH69" s="422"/>
      <c r="AI69" s="422"/>
      <c r="AJ69" s="422"/>
      <c r="AK69" s="422"/>
      <c r="AL69" s="41"/>
      <c r="AM69" s="422"/>
      <c r="AN69" s="422"/>
      <c r="AO69" s="422"/>
      <c r="AP69" s="330">
        <f>T70</f>
        <v>632</v>
      </c>
      <c r="AQ69" s="7" t="s">
        <v>821</v>
      </c>
    </row>
    <row r="70" spans="1:43" ht="17.25" customHeight="1" x14ac:dyDescent="0.15">
      <c r="A70" s="436">
        <v>26</v>
      </c>
      <c r="B70" s="433">
        <v>2516</v>
      </c>
      <c r="C70" s="35" t="s">
        <v>1011</v>
      </c>
      <c r="D70" s="770"/>
      <c r="E70" s="765"/>
      <c r="F70" s="766"/>
      <c r="G70" s="770"/>
      <c r="H70" s="765"/>
      <c r="I70" s="765"/>
      <c r="J70" s="765"/>
      <c r="K70" s="765"/>
      <c r="L70" s="765"/>
      <c r="M70" s="765"/>
      <c r="N70" s="765"/>
      <c r="O70" s="765"/>
      <c r="P70" s="765"/>
      <c r="Q70" s="765"/>
      <c r="R70" s="766"/>
      <c r="S70" s="57"/>
      <c r="T70" s="688">
        <v>632</v>
      </c>
      <c r="U70" s="688"/>
      <c r="V70" s="245" t="s">
        <v>578</v>
      </c>
      <c r="W70" s="245"/>
      <c r="X70" s="57" t="s">
        <v>1400</v>
      </c>
      <c r="Y70" s="426"/>
      <c r="Z70" s="426"/>
      <c r="AA70" s="426"/>
      <c r="AB70" s="426"/>
      <c r="AC70" s="417"/>
      <c r="AD70" s="417"/>
      <c r="AE70" s="417"/>
      <c r="AF70" s="417"/>
      <c r="AG70" s="417"/>
      <c r="AH70" s="417"/>
      <c r="AI70" s="417"/>
      <c r="AJ70" s="422"/>
      <c r="AK70" s="422" t="s">
        <v>1401</v>
      </c>
      <c r="AL70" s="41">
        <f>$AL$6</f>
        <v>25</v>
      </c>
      <c r="AM70" s="425" t="s">
        <v>578</v>
      </c>
      <c r="AN70" s="422"/>
      <c r="AO70" s="422"/>
      <c r="AP70" s="12">
        <f>T70-AL70</f>
        <v>607</v>
      </c>
      <c r="AQ70" s="6"/>
    </row>
    <row r="71" spans="1:43" ht="17.25" customHeight="1" x14ac:dyDescent="0.15">
      <c r="A71" s="436">
        <v>26</v>
      </c>
      <c r="B71" s="433">
        <v>2521</v>
      </c>
      <c r="C71" s="35" t="s">
        <v>1012</v>
      </c>
      <c r="D71" s="770"/>
      <c r="E71" s="765"/>
      <c r="F71" s="766"/>
      <c r="G71" s="770"/>
      <c r="H71" s="765"/>
      <c r="I71" s="765"/>
      <c r="J71" s="765"/>
      <c r="K71" s="765"/>
      <c r="L71" s="765"/>
      <c r="M71" s="765"/>
      <c r="N71" s="765"/>
      <c r="O71" s="765"/>
      <c r="P71" s="765"/>
      <c r="Q71" s="765"/>
      <c r="R71" s="766"/>
      <c r="S71" s="246" t="s">
        <v>130</v>
      </c>
      <c r="T71" s="61"/>
      <c r="U71" s="61"/>
      <c r="V71" s="37"/>
      <c r="W71" s="37"/>
      <c r="X71" s="101"/>
      <c r="Y71" s="412"/>
      <c r="Z71" s="412"/>
      <c r="AA71" s="412"/>
      <c r="AB71" s="412"/>
      <c r="AC71" s="412"/>
      <c r="AD71" s="412"/>
      <c r="AE71" s="412"/>
      <c r="AF71" s="422"/>
      <c r="AG71" s="422"/>
      <c r="AH71" s="422"/>
      <c r="AI71" s="422"/>
      <c r="AJ71" s="422"/>
      <c r="AK71" s="422"/>
      <c r="AL71" s="41"/>
      <c r="AM71" s="422"/>
      <c r="AN71" s="422"/>
      <c r="AO71" s="422"/>
      <c r="AP71" s="330">
        <f>T72</f>
        <v>796</v>
      </c>
      <c r="AQ71" s="6"/>
    </row>
    <row r="72" spans="1:43" ht="17.25" customHeight="1" x14ac:dyDescent="0.15">
      <c r="A72" s="436">
        <v>26</v>
      </c>
      <c r="B72" s="433">
        <v>2526</v>
      </c>
      <c r="C72" s="35" t="s">
        <v>1013</v>
      </c>
      <c r="D72" s="770"/>
      <c r="E72" s="765"/>
      <c r="F72" s="766"/>
      <c r="G72" s="789"/>
      <c r="H72" s="767"/>
      <c r="I72" s="767"/>
      <c r="J72" s="767"/>
      <c r="K72" s="767"/>
      <c r="L72" s="767"/>
      <c r="M72" s="767"/>
      <c r="N72" s="767"/>
      <c r="O72" s="767"/>
      <c r="P72" s="767"/>
      <c r="Q72" s="767"/>
      <c r="R72" s="768"/>
      <c r="S72" s="246"/>
      <c r="T72" s="688">
        <v>796</v>
      </c>
      <c r="U72" s="688"/>
      <c r="V72" s="245" t="s">
        <v>578</v>
      </c>
      <c r="W72" s="245"/>
      <c r="X72" s="57" t="s">
        <v>1400</v>
      </c>
      <c r="Y72" s="426"/>
      <c r="Z72" s="426"/>
      <c r="AA72" s="426"/>
      <c r="AB72" s="426"/>
      <c r="AC72" s="417"/>
      <c r="AD72" s="417"/>
      <c r="AE72" s="417"/>
      <c r="AF72" s="417"/>
      <c r="AG72" s="417"/>
      <c r="AH72" s="417"/>
      <c r="AI72" s="417"/>
      <c r="AJ72" s="422"/>
      <c r="AK72" s="422" t="s">
        <v>1401</v>
      </c>
      <c r="AL72" s="41">
        <f>$AL$6</f>
        <v>25</v>
      </c>
      <c r="AM72" s="425" t="s">
        <v>578</v>
      </c>
      <c r="AN72" s="422"/>
      <c r="AO72" s="422"/>
      <c r="AP72" s="12">
        <f>T72-AL72</f>
        <v>771</v>
      </c>
      <c r="AQ72" s="6"/>
    </row>
    <row r="73" spans="1:43" ht="17.25" customHeight="1" x14ac:dyDescent="0.15">
      <c r="A73" s="436">
        <v>26</v>
      </c>
      <c r="B73" s="433">
        <v>1433</v>
      </c>
      <c r="C73" s="35" t="s">
        <v>1014</v>
      </c>
      <c r="D73" s="770"/>
      <c r="E73" s="765"/>
      <c r="F73" s="766"/>
      <c r="G73" s="769" t="s">
        <v>1999</v>
      </c>
      <c r="H73" s="763"/>
      <c r="I73" s="763"/>
      <c r="J73" s="763"/>
      <c r="K73" s="763"/>
      <c r="L73" s="763"/>
      <c r="M73" s="763"/>
      <c r="N73" s="763"/>
      <c r="O73" s="763"/>
      <c r="P73" s="763"/>
      <c r="Q73" s="763"/>
      <c r="R73" s="764"/>
      <c r="S73" s="453" t="s">
        <v>129</v>
      </c>
      <c r="T73" s="61"/>
      <c r="U73" s="61"/>
      <c r="V73" s="37"/>
      <c r="W73" s="164"/>
      <c r="X73" s="101"/>
      <c r="Y73" s="412"/>
      <c r="Z73" s="412"/>
      <c r="AA73" s="412"/>
      <c r="AB73" s="412"/>
      <c r="AC73" s="412"/>
      <c r="AD73" s="412"/>
      <c r="AE73" s="412"/>
      <c r="AF73" s="422"/>
      <c r="AG73" s="422"/>
      <c r="AH73" s="422"/>
      <c r="AI73" s="422"/>
      <c r="AJ73" s="422"/>
      <c r="AK73" s="422"/>
      <c r="AL73" s="41"/>
      <c r="AM73" s="422"/>
      <c r="AN73" s="422"/>
      <c r="AO73" s="422"/>
      <c r="AP73" s="330">
        <f>T74</f>
        <v>662</v>
      </c>
      <c r="AQ73" s="402"/>
    </row>
    <row r="74" spans="1:43" ht="17.25" customHeight="1" x14ac:dyDescent="0.15">
      <c r="A74" s="436">
        <v>26</v>
      </c>
      <c r="B74" s="433">
        <v>1438</v>
      </c>
      <c r="C74" s="35" t="s">
        <v>1015</v>
      </c>
      <c r="D74" s="770"/>
      <c r="E74" s="765"/>
      <c r="F74" s="766"/>
      <c r="G74" s="770"/>
      <c r="H74" s="765"/>
      <c r="I74" s="765"/>
      <c r="J74" s="765"/>
      <c r="K74" s="765"/>
      <c r="L74" s="765"/>
      <c r="M74" s="765"/>
      <c r="N74" s="765"/>
      <c r="O74" s="765"/>
      <c r="P74" s="765"/>
      <c r="Q74" s="765"/>
      <c r="R74" s="766"/>
      <c r="S74" s="57"/>
      <c r="T74" s="688">
        <v>662</v>
      </c>
      <c r="U74" s="688"/>
      <c r="V74" s="245" t="s">
        <v>578</v>
      </c>
      <c r="W74" s="245"/>
      <c r="X74" s="57" t="s">
        <v>1400</v>
      </c>
      <c r="Y74" s="426"/>
      <c r="Z74" s="426"/>
      <c r="AA74" s="426"/>
      <c r="AB74" s="426"/>
      <c r="AC74" s="417"/>
      <c r="AD74" s="417"/>
      <c r="AE74" s="417"/>
      <c r="AF74" s="417"/>
      <c r="AG74" s="417"/>
      <c r="AH74" s="417"/>
      <c r="AI74" s="417"/>
      <c r="AJ74" s="422"/>
      <c r="AK74" s="422" t="s">
        <v>1401</v>
      </c>
      <c r="AL74" s="41">
        <f>$AL$6</f>
        <v>25</v>
      </c>
      <c r="AM74" s="425" t="s">
        <v>578</v>
      </c>
      <c r="AN74" s="422"/>
      <c r="AO74" s="422"/>
      <c r="AP74" s="12">
        <f>T74-AL74</f>
        <v>637</v>
      </c>
      <c r="AQ74" s="6"/>
    </row>
    <row r="75" spans="1:43" ht="17.25" customHeight="1" x14ac:dyDescent="0.15">
      <c r="A75" s="436">
        <v>26</v>
      </c>
      <c r="B75" s="433">
        <v>1439</v>
      </c>
      <c r="C75" s="35" t="s">
        <v>1016</v>
      </c>
      <c r="D75" s="770"/>
      <c r="E75" s="765"/>
      <c r="F75" s="766"/>
      <c r="G75" s="770"/>
      <c r="H75" s="765"/>
      <c r="I75" s="765"/>
      <c r="J75" s="765"/>
      <c r="K75" s="765"/>
      <c r="L75" s="765"/>
      <c r="M75" s="765"/>
      <c r="N75" s="765"/>
      <c r="O75" s="765"/>
      <c r="P75" s="765"/>
      <c r="Q75" s="765"/>
      <c r="R75" s="766"/>
      <c r="S75" s="246" t="s">
        <v>130</v>
      </c>
      <c r="T75" s="61"/>
      <c r="U75" s="61"/>
      <c r="V75" s="37"/>
      <c r="W75" s="37"/>
      <c r="X75" s="101"/>
      <c r="Y75" s="412"/>
      <c r="Z75" s="412"/>
      <c r="AA75" s="412"/>
      <c r="AB75" s="412"/>
      <c r="AC75" s="412"/>
      <c r="AD75" s="412"/>
      <c r="AE75" s="412"/>
      <c r="AF75" s="422"/>
      <c r="AG75" s="422"/>
      <c r="AH75" s="422"/>
      <c r="AI75" s="422"/>
      <c r="AJ75" s="422"/>
      <c r="AK75" s="422"/>
      <c r="AL75" s="41"/>
      <c r="AM75" s="422"/>
      <c r="AN75" s="422"/>
      <c r="AO75" s="422"/>
      <c r="AP75" s="330">
        <f>T76</f>
        <v>825</v>
      </c>
      <c r="AQ75" s="6"/>
    </row>
    <row r="76" spans="1:43" ht="17.25" customHeight="1" x14ac:dyDescent="0.15">
      <c r="A76" s="436">
        <v>26</v>
      </c>
      <c r="B76" s="433">
        <v>1444</v>
      </c>
      <c r="C76" s="35" t="s">
        <v>1017</v>
      </c>
      <c r="D76" s="770"/>
      <c r="E76" s="765"/>
      <c r="F76" s="766"/>
      <c r="G76" s="789"/>
      <c r="H76" s="767"/>
      <c r="I76" s="767"/>
      <c r="J76" s="767"/>
      <c r="K76" s="767"/>
      <c r="L76" s="767"/>
      <c r="M76" s="767"/>
      <c r="N76" s="767"/>
      <c r="O76" s="767"/>
      <c r="P76" s="767"/>
      <c r="Q76" s="767"/>
      <c r="R76" s="768"/>
      <c r="S76" s="246"/>
      <c r="T76" s="688">
        <v>825</v>
      </c>
      <c r="U76" s="688"/>
      <c r="V76" s="245" t="s">
        <v>578</v>
      </c>
      <c r="W76" s="245"/>
      <c r="X76" s="57" t="s">
        <v>1400</v>
      </c>
      <c r="Y76" s="426"/>
      <c r="Z76" s="426"/>
      <c r="AA76" s="426"/>
      <c r="AB76" s="426"/>
      <c r="AC76" s="417"/>
      <c r="AD76" s="417"/>
      <c r="AE76" s="417"/>
      <c r="AF76" s="417"/>
      <c r="AG76" s="417"/>
      <c r="AH76" s="417"/>
      <c r="AI76" s="417"/>
      <c r="AJ76" s="422"/>
      <c r="AK76" s="422" t="s">
        <v>1401</v>
      </c>
      <c r="AL76" s="41">
        <f>$AL$6</f>
        <v>25</v>
      </c>
      <c r="AM76" s="425" t="s">
        <v>578</v>
      </c>
      <c r="AN76" s="422"/>
      <c r="AO76" s="422"/>
      <c r="AP76" s="12">
        <f>T76-AL76</f>
        <v>800</v>
      </c>
      <c r="AQ76" s="6"/>
    </row>
    <row r="77" spans="1:43" ht="17.25" customHeight="1" x14ac:dyDescent="0.15">
      <c r="A77" s="436">
        <v>26</v>
      </c>
      <c r="B77" s="433">
        <v>1445</v>
      </c>
      <c r="C77" s="35" t="s">
        <v>1018</v>
      </c>
      <c r="D77" s="770"/>
      <c r="E77" s="765"/>
      <c r="F77" s="766"/>
      <c r="G77" s="769" t="s">
        <v>2000</v>
      </c>
      <c r="H77" s="763"/>
      <c r="I77" s="763"/>
      <c r="J77" s="763"/>
      <c r="K77" s="763"/>
      <c r="L77" s="763"/>
      <c r="M77" s="763"/>
      <c r="N77" s="763"/>
      <c r="O77" s="763"/>
      <c r="P77" s="763"/>
      <c r="Q77" s="763"/>
      <c r="R77" s="764"/>
      <c r="S77" s="453" t="s">
        <v>129</v>
      </c>
      <c r="T77" s="61"/>
      <c r="U77" s="61"/>
      <c r="V77" s="37"/>
      <c r="W77" s="164"/>
      <c r="X77" s="101"/>
      <c r="Y77" s="412"/>
      <c r="Z77" s="412"/>
      <c r="AA77" s="412"/>
      <c r="AB77" s="412"/>
      <c r="AC77" s="412"/>
      <c r="AD77" s="412"/>
      <c r="AE77" s="412"/>
      <c r="AF77" s="422"/>
      <c r="AG77" s="422"/>
      <c r="AH77" s="422"/>
      <c r="AI77" s="422"/>
      <c r="AJ77" s="422"/>
      <c r="AK77" s="422"/>
      <c r="AL77" s="41"/>
      <c r="AM77" s="422"/>
      <c r="AN77" s="422"/>
      <c r="AO77" s="422"/>
      <c r="AP77" s="330">
        <f>T78</f>
        <v>652</v>
      </c>
      <c r="AQ77" s="402"/>
    </row>
    <row r="78" spans="1:43" ht="17.25" customHeight="1" x14ac:dyDescent="0.15">
      <c r="A78" s="436">
        <v>26</v>
      </c>
      <c r="B78" s="433">
        <v>1450</v>
      </c>
      <c r="C78" s="35" t="s">
        <v>1019</v>
      </c>
      <c r="D78" s="770"/>
      <c r="E78" s="765"/>
      <c r="F78" s="766"/>
      <c r="G78" s="770"/>
      <c r="H78" s="765"/>
      <c r="I78" s="765"/>
      <c r="J78" s="765"/>
      <c r="K78" s="765"/>
      <c r="L78" s="765"/>
      <c r="M78" s="765"/>
      <c r="N78" s="765"/>
      <c r="O78" s="765"/>
      <c r="P78" s="765"/>
      <c r="Q78" s="765"/>
      <c r="R78" s="766"/>
      <c r="S78" s="57"/>
      <c r="T78" s="688">
        <v>652</v>
      </c>
      <c r="U78" s="688"/>
      <c r="V78" s="245" t="s">
        <v>578</v>
      </c>
      <c r="W78" s="245"/>
      <c r="X78" s="57" t="s">
        <v>1400</v>
      </c>
      <c r="Y78" s="426"/>
      <c r="Z78" s="426"/>
      <c r="AA78" s="426"/>
      <c r="AB78" s="426"/>
      <c r="AC78" s="417"/>
      <c r="AD78" s="417"/>
      <c r="AE78" s="417"/>
      <c r="AF78" s="417"/>
      <c r="AG78" s="417"/>
      <c r="AH78" s="417"/>
      <c r="AI78" s="417"/>
      <c r="AJ78" s="422"/>
      <c r="AK78" s="422" t="s">
        <v>1401</v>
      </c>
      <c r="AL78" s="41">
        <f>$AL$6</f>
        <v>25</v>
      </c>
      <c r="AM78" s="425" t="s">
        <v>578</v>
      </c>
      <c r="AN78" s="422"/>
      <c r="AO78" s="422"/>
      <c r="AP78" s="12">
        <f>T78-AL78</f>
        <v>627</v>
      </c>
      <c r="AQ78" s="6"/>
    </row>
    <row r="79" spans="1:43" ht="17.25" customHeight="1" x14ac:dyDescent="0.15">
      <c r="A79" s="436">
        <v>26</v>
      </c>
      <c r="B79" s="433">
        <v>1451</v>
      </c>
      <c r="C79" s="35" t="s">
        <v>1020</v>
      </c>
      <c r="D79" s="770"/>
      <c r="E79" s="765"/>
      <c r="F79" s="766"/>
      <c r="G79" s="770"/>
      <c r="H79" s="765"/>
      <c r="I79" s="765"/>
      <c r="J79" s="765"/>
      <c r="K79" s="765"/>
      <c r="L79" s="765"/>
      <c r="M79" s="765"/>
      <c r="N79" s="765"/>
      <c r="O79" s="765"/>
      <c r="P79" s="765"/>
      <c r="Q79" s="765"/>
      <c r="R79" s="766"/>
      <c r="S79" s="246" t="s">
        <v>130</v>
      </c>
      <c r="T79" s="61"/>
      <c r="U79" s="61"/>
      <c r="V79" s="37"/>
      <c r="W79" s="37"/>
      <c r="X79" s="101"/>
      <c r="Y79" s="412"/>
      <c r="Z79" s="412"/>
      <c r="AA79" s="412"/>
      <c r="AB79" s="412"/>
      <c r="AC79" s="412"/>
      <c r="AD79" s="412"/>
      <c r="AE79" s="412"/>
      <c r="AF79" s="422"/>
      <c r="AG79" s="422"/>
      <c r="AH79" s="422"/>
      <c r="AI79" s="422"/>
      <c r="AJ79" s="422"/>
      <c r="AK79" s="422"/>
      <c r="AL79" s="41"/>
      <c r="AM79" s="422"/>
      <c r="AN79" s="422"/>
      <c r="AO79" s="422"/>
      <c r="AP79" s="330">
        <f>T80</f>
        <v>815</v>
      </c>
      <c r="AQ79" s="6"/>
    </row>
    <row r="80" spans="1:43" ht="17.25" customHeight="1" x14ac:dyDescent="0.15">
      <c r="A80" s="436">
        <v>26</v>
      </c>
      <c r="B80" s="433">
        <v>1456</v>
      </c>
      <c r="C80" s="35" t="s">
        <v>1021</v>
      </c>
      <c r="D80" s="770"/>
      <c r="E80" s="765"/>
      <c r="F80" s="766"/>
      <c r="G80" s="789"/>
      <c r="H80" s="767"/>
      <c r="I80" s="767"/>
      <c r="J80" s="767"/>
      <c r="K80" s="767"/>
      <c r="L80" s="767"/>
      <c r="M80" s="767"/>
      <c r="N80" s="767"/>
      <c r="O80" s="767"/>
      <c r="P80" s="767"/>
      <c r="Q80" s="767"/>
      <c r="R80" s="768"/>
      <c r="S80" s="57"/>
      <c r="T80" s="688">
        <v>815</v>
      </c>
      <c r="U80" s="688"/>
      <c r="V80" s="245" t="s">
        <v>578</v>
      </c>
      <c r="W80" s="245"/>
      <c r="X80" s="57" t="s">
        <v>1400</v>
      </c>
      <c r="Y80" s="426"/>
      <c r="Z80" s="426"/>
      <c r="AA80" s="426"/>
      <c r="AB80" s="426"/>
      <c r="AC80" s="417"/>
      <c r="AD80" s="417"/>
      <c r="AE80" s="417"/>
      <c r="AF80" s="417"/>
      <c r="AG80" s="417"/>
      <c r="AH80" s="417"/>
      <c r="AI80" s="417"/>
      <c r="AJ80" s="422"/>
      <c r="AK80" s="422" t="s">
        <v>1401</v>
      </c>
      <c r="AL80" s="41">
        <f>$AL$6</f>
        <v>25</v>
      </c>
      <c r="AM80" s="425" t="s">
        <v>578</v>
      </c>
      <c r="AN80" s="422"/>
      <c r="AO80" s="422"/>
      <c r="AP80" s="12">
        <f>T80-AL80</f>
        <v>790</v>
      </c>
      <c r="AQ80" s="6"/>
    </row>
    <row r="81" spans="1:43" ht="17.25" customHeight="1" x14ac:dyDescent="0.15">
      <c r="A81" s="436">
        <v>26</v>
      </c>
      <c r="B81" s="433">
        <v>2566</v>
      </c>
      <c r="C81" s="35" t="s">
        <v>2726</v>
      </c>
      <c r="D81" s="770"/>
      <c r="E81" s="765"/>
      <c r="F81" s="766"/>
      <c r="G81" s="769" t="s">
        <v>2278</v>
      </c>
      <c r="H81" s="763"/>
      <c r="I81" s="763"/>
      <c r="J81" s="763"/>
      <c r="K81" s="763"/>
      <c r="L81" s="763"/>
      <c r="M81" s="763"/>
      <c r="N81" s="763"/>
      <c r="O81" s="763"/>
      <c r="P81" s="763"/>
      <c r="Q81" s="763"/>
      <c r="R81" s="764"/>
      <c r="S81" s="246" t="s">
        <v>129</v>
      </c>
      <c r="T81" s="61"/>
      <c r="U81" s="61"/>
      <c r="V81" s="37"/>
      <c r="W81" s="37"/>
      <c r="X81" s="101"/>
      <c r="Y81" s="412"/>
      <c r="Z81" s="412"/>
      <c r="AA81" s="412"/>
      <c r="AB81" s="412"/>
      <c r="AC81" s="412"/>
      <c r="AD81" s="412"/>
      <c r="AE81" s="412"/>
      <c r="AF81" s="422"/>
      <c r="AG81" s="422"/>
      <c r="AH81" s="422"/>
      <c r="AI81" s="422"/>
      <c r="AJ81" s="422"/>
      <c r="AK81" s="422"/>
      <c r="AL81" s="46"/>
      <c r="AM81" s="422"/>
      <c r="AN81" s="422"/>
      <c r="AO81" s="422"/>
      <c r="AP81" s="330">
        <f>T82</f>
        <v>632</v>
      </c>
      <c r="AQ81" s="6"/>
    </row>
    <row r="82" spans="1:43" ht="17.25" customHeight="1" x14ac:dyDescent="0.15">
      <c r="A82" s="436">
        <v>26</v>
      </c>
      <c r="B82" s="433">
        <v>2570</v>
      </c>
      <c r="C82" s="35" t="s">
        <v>2727</v>
      </c>
      <c r="D82" s="770"/>
      <c r="E82" s="765"/>
      <c r="F82" s="766"/>
      <c r="G82" s="770"/>
      <c r="H82" s="765"/>
      <c r="I82" s="765"/>
      <c r="J82" s="765"/>
      <c r="K82" s="765"/>
      <c r="L82" s="765"/>
      <c r="M82" s="765"/>
      <c r="N82" s="765"/>
      <c r="O82" s="765"/>
      <c r="P82" s="765"/>
      <c r="Q82" s="765"/>
      <c r="R82" s="766"/>
      <c r="S82" s="57"/>
      <c r="T82" s="688">
        <v>632</v>
      </c>
      <c r="U82" s="688"/>
      <c r="V82" s="245" t="s">
        <v>578</v>
      </c>
      <c r="W82" s="245"/>
      <c r="X82" s="57" t="s">
        <v>1400</v>
      </c>
      <c r="Y82" s="426"/>
      <c r="Z82" s="426"/>
      <c r="AA82" s="426"/>
      <c r="AB82" s="426"/>
      <c r="AC82" s="417"/>
      <c r="AD82" s="417"/>
      <c r="AE82" s="417"/>
      <c r="AF82" s="417"/>
      <c r="AG82" s="417"/>
      <c r="AH82" s="417"/>
      <c r="AI82" s="417"/>
      <c r="AJ82" s="422"/>
      <c r="AK82" s="422" t="s">
        <v>1401</v>
      </c>
      <c r="AL82" s="41">
        <f>$AL$6</f>
        <v>25</v>
      </c>
      <c r="AM82" s="425" t="s">
        <v>578</v>
      </c>
      <c r="AN82" s="422"/>
      <c r="AO82" s="422"/>
      <c r="AP82" s="12">
        <f>T82-AL82</f>
        <v>607</v>
      </c>
      <c r="AQ82" s="6"/>
    </row>
    <row r="83" spans="1:43" ht="17.25" customHeight="1" x14ac:dyDescent="0.15">
      <c r="A83" s="436">
        <v>26</v>
      </c>
      <c r="B83" s="433">
        <v>2571</v>
      </c>
      <c r="C83" s="35" t="s">
        <v>2728</v>
      </c>
      <c r="D83" s="770"/>
      <c r="E83" s="765"/>
      <c r="F83" s="766"/>
      <c r="G83" s="770"/>
      <c r="H83" s="765"/>
      <c r="I83" s="765"/>
      <c r="J83" s="765"/>
      <c r="K83" s="765"/>
      <c r="L83" s="765"/>
      <c r="M83" s="765"/>
      <c r="N83" s="765"/>
      <c r="O83" s="765"/>
      <c r="P83" s="765"/>
      <c r="Q83" s="765"/>
      <c r="R83" s="766"/>
      <c r="S83" s="246" t="s">
        <v>130</v>
      </c>
      <c r="T83" s="61"/>
      <c r="U83" s="61"/>
      <c r="V83" s="37"/>
      <c r="W83" s="37"/>
      <c r="X83" s="101"/>
      <c r="Y83" s="412"/>
      <c r="Z83" s="412"/>
      <c r="AA83" s="412"/>
      <c r="AB83" s="412"/>
      <c r="AC83" s="412"/>
      <c r="AD83" s="412"/>
      <c r="AE83" s="412"/>
      <c r="AF83" s="422"/>
      <c r="AG83" s="422"/>
      <c r="AH83" s="422"/>
      <c r="AI83" s="422"/>
      <c r="AJ83" s="422"/>
      <c r="AK83" s="422"/>
      <c r="AL83" s="41"/>
      <c r="AM83" s="422"/>
      <c r="AN83" s="422"/>
      <c r="AO83" s="422"/>
      <c r="AP83" s="330">
        <f>T84</f>
        <v>796</v>
      </c>
      <c r="AQ83" s="6"/>
    </row>
    <row r="84" spans="1:43" ht="17.25" customHeight="1" x14ac:dyDescent="0.15">
      <c r="A84" s="436">
        <v>26</v>
      </c>
      <c r="B84" s="433">
        <v>2575</v>
      </c>
      <c r="C84" s="35" t="s">
        <v>2729</v>
      </c>
      <c r="D84" s="770"/>
      <c r="E84" s="765"/>
      <c r="F84" s="766"/>
      <c r="G84" s="789"/>
      <c r="H84" s="767"/>
      <c r="I84" s="767"/>
      <c r="J84" s="767"/>
      <c r="K84" s="767"/>
      <c r="L84" s="767"/>
      <c r="M84" s="767"/>
      <c r="N84" s="767"/>
      <c r="O84" s="767"/>
      <c r="P84" s="767"/>
      <c r="Q84" s="767"/>
      <c r="R84" s="768"/>
      <c r="S84" s="57"/>
      <c r="T84" s="688">
        <v>796</v>
      </c>
      <c r="U84" s="688"/>
      <c r="V84" s="245" t="s">
        <v>578</v>
      </c>
      <c r="W84" s="245"/>
      <c r="X84" s="249" t="s">
        <v>1400</v>
      </c>
      <c r="Y84" s="426"/>
      <c r="Z84" s="426"/>
      <c r="AA84" s="426"/>
      <c r="AB84" s="426"/>
      <c r="AC84" s="417"/>
      <c r="AD84" s="417"/>
      <c r="AE84" s="417"/>
      <c r="AF84" s="417"/>
      <c r="AG84" s="417"/>
      <c r="AH84" s="417"/>
      <c r="AI84" s="417"/>
      <c r="AJ84" s="422"/>
      <c r="AK84" s="422" t="s">
        <v>1401</v>
      </c>
      <c r="AL84" s="41">
        <f>$AL$6</f>
        <v>25</v>
      </c>
      <c r="AM84" s="425" t="s">
        <v>578</v>
      </c>
      <c r="AN84" s="422"/>
      <c r="AO84" s="422"/>
      <c r="AP84" s="12">
        <f>T84-AL84</f>
        <v>771</v>
      </c>
      <c r="AQ84" s="6"/>
    </row>
    <row r="85" spans="1:43" ht="17.25" customHeight="1" x14ac:dyDescent="0.15">
      <c r="A85" s="436">
        <v>26</v>
      </c>
      <c r="B85" s="433">
        <v>1457</v>
      </c>
      <c r="C85" s="35" t="s">
        <v>2730</v>
      </c>
      <c r="D85" s="770"/>
      <c r="E85" s="765"/>
      <c r="F85" s="766"/>
      <c r="G85" s="769" t="s">
        <v>2279</v>
      </c>
      <c r="H85" s="763"/>
      <c r="I85" s="763"/>
      <c r="J85" s="763"/>
      <c r="K85" s="763"/>
      <c r="L85" s="763"/>
      <c r="M85" s="763"/>
      <c r="N85" s="763"/>
      <c r="O85" s="763"/>
      <c r="P85" s="763"/>
      <c r="Q85" s="763"/>
      <c r="R85" s="764"/>
      <c r="S85" s="246" t="s">
        <v>129</v>
      </c>
      <c r="T85" s="61"/>
      <c r="U85" s="61"/>
      <c r="V85" s="37"/>
      <c r="W85" s="37"/>
      <c r="X85" s="101"/>
      <c r="Y85" s="412"/>
      <c r="Z85" s="412"/>
      <c r="AA85" s="412"/>
      <c r="AB85" s="412"/>
      <c r="AC85" s="412"/>
      <c r="AD85" s="412"/>
      <c r="AE85" s="412"/>
      <c r="AF85" s="422"/>
      <c r="AG85" s="422"/>
      <c r="AH85" s="422"/>
      <c r="AI85" s="422"/>
      <c r="AJ85" s="422"/>
      <c r="AK85" s="422"/>
      <c r="AL85" s="46"/>
      <c r="AM85" s="422"/>
      <c r="AN85" s="422"/>
      <c r="AO85" s="422"/>
      <c r="AP85" s="330">
        <f>T86</f>
        <v>662</v>
      </c>
      <c r="AQ85" s="6"/>
    </row>
    <row r="86" spans="1:43" ht="17.25" customHeight="1" x14ac:dyDescent="0.15">
      <c r="A86" s="436">
        <v>26</v>
      </c>
      <c r="B86" s="433">
        <v>1462</v>
      </c>
      <c r="C86" s="35" t="s">
        <v>2731</v>
      </c>
      <c r="D86" s="770"/>
      <c r="E86" s="765"/>
      <c r="F86" s="766"/>
      <c r="G86" s="770"/>
      <c r="H86" s="765"/>
      <c r="I86" s="765"/>
      <c r="J86" s="765"/>
      <c r="K86" s="765"/>
      <c r="L86" s="765"/>
      <c r="M86" s="765"/>
      <c r="N86" s="765"/>
      <c r="O86" s="765"/>
      <c r="P86" s="765"/>
      <c r="Q86" s="765"/>
      <c r="R86" s="766"/>
      <c r="S86" s="57"/>
      <c r="T86" s="688">
        <v>662</v>
      </c>
      <c r="U86" s="688"/>
      <c r="V86" s="245" t="s">
        <v>578</v>
      </c>
      <c r="W86" s="245"/>
      <c r="X86" s="57" t="s">
        <v>1400</v>
      </c>
      <c r="Y86" s="426"/>
      <c r="Z86" s="426"/>
      <c r="AA86" s="426"/>
      <c r="AB86" s="426"/>
      <c r="AC86" s="417"/>
      <c r="AD86" s="417"/>
      <c r="AE86" s="417"/>
      <c r="AF86" s="417"/>
      <c r="AG86" s="417"/>
      <c r="AH86" s="417"/>
      <c r="AI86" s="417"/>
      <c r="AJ86" s="422"/>
      <c r="AK86" s="422" t="s">
        <v>1401</v>
      </c>
      <c r="AL86" s="41">
        <f>$AL$6</f>
        <v>25</v>
      </c>
      <c r="AM86" s="425" t="s">
        <v>578</v>
      </c>
      <c r="AN86" s="422"/>
      <c r="AO86" s="422"/>
      <c r="AP86" s="12">
        <f>T86-AL86</f>
        <v>637</v>
      </c>
      <c r="AQ86" s="6"/>
    </row>
    <row r="87" spans="1:43" ht="17.25" customHeight="1" x14ac:dyDescent="0.15">
      <c r="A87" s="436">
        <v>26</v>
      </c>
      <c r="B87" s="433">
        <v>1463</v>
      </c>
      <c r="C87" s="35" t="s">
        <v>2732</v>
      </c>
      <c r="D87" s="770"/>
      <c r="E87" s="765"/>
      <c r="F87" s="766"/>
      <c r="G87" s="770"/>
      <c r="H87" s="765"/>
      <c r="I87" s="765"/>
      <c r="J87" s="765"/>
      <c r="K87" s="765"/>
      <c r="L87" s="765"/>
      <c r="M87" s="765"/>
      <c r="N87" s="765"/>
      <c r="O87" s="765"/>
      <c r="P87" s="765"/>
      <c r="Q87" s="765"/>
      <c r="R87" s="766"/>
      <c r="S87" s="246" t="s">
        <v>130</v>
      </c>
      <c r="T87" s="61"/>
      <c r="U87" s="61"/>
      <c r="V87" s="37"/>
      <c r="W87" s="37"/>
      <c r="X87" s="101"/>
      <c r="Y87" s="412"/>
      <c r="Z87" s="412"/>
      <c r="AA87" s="412"/>
      <c r="AB87" s="412"/>
      <c r="AC87" s="412"/>
      <c r="AD87" s="412"/>
      <c r="AE87" s="412"/>
      <c r="AF87" s="422"/>
      <c r="AG87" s="422"/>
      <c r="AH87" s="422"/>
      <c r="AI87" s="422"/>
      <c r="AJ87" s="422"/>
      <c r="AK87" s="422"/>
      <c r="AL87" s="41"/>
      <c r="AM87" s="422"/>
      <c r="AN87" s="422"/>
      <c r="AO87" s="422"/>
      <c r="AP87" s="330">
        <f>T88</f>
        <v>825</v>
      </c>
      <c r="AQ87" s="6"/>
    </row>
    <row r="88" spans="1:43" ht="17.25" customHeight="1" x14ac:dyDescent="0.15">
      <c r="A88" s="436">
        <v>26</v>
      </c>
      <c r="B88" s="433">
        <v>1468</v>
      </c>
      <c r="C88" s="35" t="s">
        <v>2733</v>
      </c>
      <c r="D88" s="770"/>
      <c r="E88" s="765"/>
      <c r="F88" s="766"/>
      <c r="G88" s="789"/>
      <c r="H88" s="767"/>
      <c r="I88" s="767"/>
      <c r="J88" s="767"/>
      <c r="K88" s="767"/>
      <c r="L88" s="767"/>
      <c r="M88" s="767"/>
      <c r="N88" s="767"/>
      <c r="O88" s="767"/>
      <c r="P88" s="767"/>
      <c r="Q88" s="767"/>
      <c r="R88" s="768"/>
      <c r="S88" s="57"/>
      <c r="T88" s="688">
        <v>825</v>
      </c>
      <c r="U88" s="688"/>
      <c r="V88" s="245" t="s">
        <v>578</v>
      </c>
      <c r="W88" s="245"/>
      <c r="X88" s="57" t="s">
        <v>1400</v>
      </c>
      <c r="Y88" s="426"/>
      <c r="Z88" s="426"/>
      <c r="AA88" s="426"/>
      <c r="AB88" s="426"/>
      <c r="AC88" s="417"/>
      <c r="AD88" s="417"/>
      <c r="AE88" s="417"/>
      <c r="AF88" s="417"/>
      <c r="AG88" s="417"/>
      <c r="AH88" s="417"/>
      <c r="AI88" s="417"/>
      <c r="AJ88" s="422"/>
      <c r="AK88" s="422" t="s">
        <v>1401</v>
      </c>
      <c r="AL88" s="41">
        <f>$AL$6</f>
        <v>25</v>
      </c>
      <c r="AM88" s="425" t="s">
        <v>578</v>
      </c>
      <c r="AN88" s="422"/>
      <c r="AO88" s="422"/>
      <c r="AP88" s="12">
        <f>T88-AL88</f>
        <v>800</v>
      </c>
      <c r="AQ88" s="6"/>
    </row>
    <row r="89" spans="1:43" ht="17.25" customHeight="1" x14ac:dyDescent="0.15">
      <c r="A89" s="436">
        <v>26</v>
      </c>
      <c r="B89" s="433">
        <v>1469</v>
      </c>
      <c r="C89" s="35" t="s">
        <v>2734</v>
      </c>
      <c r="D89" s="770"/>
      <c r="E89" s="765"/>
      <c r="F89" s="766"/>
      <c r="G89" s="769" t="s">
        <v>2280</v>
      </c>
      <c r="H89" s="763"/>
      <c r="I89" s="763"/>
      <c r="J89" s="763"/>
      <c r="K89" s="763"/>
      <c r="L89" s="763"/>
      <c r="M89" s="763"/>
      <c r="N89" s="763"/>
      <c r="O89" s="763"/>
      <c r="P89" s="763"/>
      <c r="Q89" s="763"/>
      <c r="R89" s="764"/>
      <c r="S89" s="246" t="s">
        <v>129</v>
      </c>
      <c r="T89" s="61"/>
      <c r="U89" s="61"/>
      <c r="V89" s="37"/>
      <c r="W89" s="37"/>
      <c r="X89" s="101"/>
      <c r="Y89" s="412"/>
      <c r="Z89" s="412"/>
      <c r="AA89" s="412"/>
      <c r="AB89" s="412"/>
      <c r="AC89" s="412"/>
      <c r="AD89" s="412"/>
      <c r="AE89" s="412"/>
      <c r="AF89" s="422"/>
      <c r="AG89" s="422"/>
      <c r="AH89" s="422"/>
      <c r="AI89" s="422"/>
      <c r="AJ89" s="422"/>
      <c r="AK89" s="422"/>
      <c r="AL89" s="46"/>
      <c r="AM89" s="422"/>
      <c r="AN89" s="422"/>
      <c r="AO89" s="422"/>
      <c r="AP89" s="330">
        <f>T90</f>
        <v>652</v>
      </c>
      <c r="AQ89" s="6"/>
    </row>
    <row r="90" spans="1:43" ht="17.25" customHeight="1" x14ac:dyDescent="0.15">
      <c r="A90" s="436">
        <v>26</v>
      </c>
      <c r="B90" s="433">
        <v>1474</v>
      </c>
      <c r="C90" s="35" t="s">
        <v>2735</v>
      </c>
      <c r="D90" s="770"/>
      <c r="E90" s="765"/>
      <c r="F90" s="766"/>
      <c r="G90" s="770"/>
      <c r="H90" s="765"/>
      <c r="I90" s="765"/>
      <c r="J90" s="765"/>
      <c r="K90" s="765"/>
      <c r="L90" s="765"/>
      <c r="M90" s="765"/>
      <c r="N90" s="765"/>
      <c r="O90" s="765"/>
      <c r="P90" s="765"/>
      <c r="Q90" s="765"/>
      <c r="R90" s="766"/>
      <c r="S90" s="57"/>
      <c r="T90" s="688">
        <v>652</v>
      </c>
      <c r="U90" s="688"/>
      <c r="V90" s="245" t="s">
        <v>578</v>
      </c>
      <c r="W90" s="245"/>
      <c r="X90" s="57" t="s">
        <v>1400</v>
      </c>
      <c r="Y90" s="426"/>
      <c r="Z90" s="426"/>
      <c r="AA90" s="426"/>
      <c r="AB90" s="426"/>
      <c r="AC90" s="417"/>
      <c r="AD90" s="417"/>
      <c r="AE90" s="417"/>
      <c r="AF90" s="417"/>
      <c r="AG90" s="417"/>
      <c r="AH90" s="417"/>
      <c r="AI90" s="417"/>
      <c r="AJ90" s="422"/>
      <c r="AK90" s="422" t="s">
        <v>1401</v>
      </c>
      <c r="AL90" s="41">
        <f>$AL$6</f>
        <v>25</v>
      </c>
      <c r="AM90" s="425" t="s">
        <v>578</v>
      </c>
      <c r="AN90" s="422"/>
      <c r="AO90" s="422"/>
      <c r="AP90" s="12">
        <f>T90-AL90</f>
        <v>627</v>
      </c>
      <c r="AQ90" s="6"/>
    </row>
    <row r="91" spans="1:43" ht="17.25" customHeight="1" x14ac:dyDescent="0.15">
      <c r="A91" s="436">
        <v>26</v>
      </c>
      <c r="B91" s="433">
        <v>1475</v>
      </c>
      <c r="C91" s="35" t="s">
        <v>2736</v>
      </c>
      <c r="D91" s="770"/>
      <c r="E91" s="765"/>
      <c r="F91" s="766"/>
      <c r="G91" s="770"/>
      <c r="H91" s="765"/>
      <c r="I91" s="765"/>
      <c r="J91" s="765"/>
      <c r="K91" s="765"/>
      <c r="L91" s="765"/>
      <c r="M91" s="765"/>
      <c r="N91" s="765"/>
      <c r="O91" s="765"/>
      <c r="P91" s="765"/>
      <c r="Q91" s="765"/>
      <c r="R91" s="766"/>
      <c r="S91" s="246" t="s">
        <v>130</v>
      </c>
      <c r="T91" s="61"/>
      <c r="U91" s="61"/>
      <c r="V91" s="37"/>
      <c r="W91" s="37"/>
      <c r="X91" s="101"/>
      <c r="Y91" s="412"/>
      <c r="Z91" s="412"/>
      <c r="AA91" s="412"/>
      <c r="AB91" s="412"/>
      <c r="AC91" s="412"/>
      <c r="AD91" s="412"/>
      <c r="AE91" s="412"/>
      <c r="AF91" s="422"/>
      <c r="AG91" s="422"/>
      <c r="AH91" s="422"/>
      <c r="AI91" s="422"/>
      <c r="AJ91" s="422"/>
      <c r="AK91" s="422"/>
      <c r="AL91" s="41"/>
      <c r="AM91" s="422"/>
      <c r="AN91" s="422"/>
      <c r="AO91" s="422"/>
      <c r="AP91" s="330">
        <f>T92</f>
        <v>815</v>
      </c>
      <c r="AQ91" s="6"/>
    </row>
    <row r="92" spans="1:43" ht="17.25" customHeight="1" x14ac:dyDescent="0.15">
      <c r="A92" s="436">
        <v>26</v>
      </c>
      <c r="B92" s="433">
        <v>1480</v>
      </c>
      <c r="C92" s="35" t="s">
        <v>2737</v>
      </c>
      <c r="D92" s="770"/>
      <c r="E92" s="765"/>
      <c r="F92" s="766"/>
      <c r="G92" s="789"/>
      <c r="H92" s="767"/>
      <c r="I92" s="767"/>
      <c r="J92" s="767"/>
      <c r="K92" s="767"/>
      <c r="L92" s="767"/>
      <c r="M92" s="767"/>
      <c r="N92" s="767"/>
      <c r="O92" s="767"/>
      <c r="P92" s="767"/>
      <c r="Q92" s="767"/>
      <c r="R92" s="768"/>
      <c r="S92" s="246"/>
      <c r="T92" s="688">
        <v>815</v>
      </c>
      <c r="U92" s="688"/>
      <c r="V92" s="245" t="s">
        <v>578</v>
      </c>
      <c r="W92" s="245"/>
      <c r="X92" s="57" t="s">
        <v>1400</v>
      </c>
      <c r="Y92" s="426"/>
      <c r="Z92" s="426"/>
      <c r="AA92" s="426"/>
      <c r="AB92" s="426"/>
      <c r="AC92" s="417"/>
      <c r="AD92" s="417"/>
      <c r="AE92" s="417"/>
      <c r="AF92" s="417"/>
      <c r="AG92" s="417"/>
      <c r="AH92" s="417"/>
      <c r="AI92" s="417"/>
      <c r="AJ92" s="422"/>
      <c r="AK92" s="422" t="s">
        <v>1401</v>
      </c>
      <c r="AL92" s="41">
        <f>$AL$6</f>
        <v>25</v>
      </c>
      <c r="AM92" s="425" t="s">
        <v>578</v>
      </c>
      <c r="AN92" s="422"/>
      <c r="AO92" s="422"/>
      <c r="AP92" s="12">
        <f>T92-AL92</f>
        <v>790</v>
      </c>
      <c r="AQ92" s="6"/>
    </row>
    <row r="93" spans="1:43" ht="17.25" customHeight="1" x14ac:dyDescent="0.15">
      <c r="A93" s="436">
        <v>26</v>
      </c>
      <c r="B93" s="433">
        <v>2611</v>
      </c>
      <c r="C93" s="35" t="s">
        <v>2483</v>
      </c>
      <c r="D93" s="770"/>
      <c r="E93" s="765"/>
      <c r="F93" s="766"/>
      <c r="G93" s="769" t="s">
        <v>1402</v>
      </c>
      <c r="H93" s="763"/>
      <c r="I93" s="763"/>
      <c r="J93" s="763"/>
      <c r="K93" s="763"/>
      <c r="L93" s="763"/>
      <c r="M93" s="763"/>
      <c r="N93" s="763"/>
      <c r="O93" s="763"/>
      <c r="P93" s="763"/>
      <c r="Q93" s="763"/>
      <c r="R93" s="764"/>
      <c r="S93" s="453" t="s">
        <v>129</v>
      </c>
      <c r="T93" s="61"/>
      <c r="U93" s="61"/>
      <c r="V93" s="37"/>
      <c r="W93" s="37"/>
      <c r="X93" s="101"/>
      <c r="Y93" s="412"/>
      <c r="Z93" s="412"/>
      <c r="AA93" s="412"/>
      <c r="AB93" s="412"/>
      <c r="AC93" s="412"/>
      <c r="AD93" s="412"/>
      <c r="AE93" s="412"/>
      <c r="AF93" s="422"/>
      <c r="AG93" s="422"/>
      <c r="AH93" s="41"/>
      <c r="AI93" s="41"/>
      <c r="AJ93" s="422"/>
      <c r="AK93" s="422"/>
      <c r="AL93" s="38"/>
      <c r="AM93" s="416"/>
      <c r="AN93" s="416"/>
      <c r="AO93" s="416"/>
      <c r="AP93" s="330">
        <f>ROUND(T94*$AN$107,0)</f>
        <v>613</v>
      </c>
      <c r="AQ93" s="6"/>
    </row>
    <row r="94" spans="1:43" ht="17.25" customHeight="1" x14ac:dyDescent="0.15">
      <c r="A94" s="436">
        <v>26</v>
      </c>
      <c r="B94" s="433">
        <v>2616</v>
      </c>
      <c r="C94" s="35" t="s">
        <v>1022</v>
      </c>
      <c r="D94" s="770"/>
      <c r="E94" s="765"/>
      <c r="F94" s="766"/>
      <c r="G94" s="770"/>
      <c r="H94" s="765"/>
      <c r="I94" s="765"/>
      <c r="J94" s="765"/>
      <c r="K94" s="765"/>
      <c r="L94" s="765"/>
      <c r="M94" s="765"/>
      <c r="N94" s="765"/>
      <c r="O94" s="765"/>
      <c r="P94" s="765"/>
      <c r="Q94" s="765"/>
      <c r="R94" s="766"/>
      <c r="S94" s="57"/>
      <c r="T94" s="688">
        <f>T70</f>
        <v>632</v>
      </c>
      <c r="U94" s="688"/>
      <c r="V94" s="245" t="s">
        <v>578</v>
      </c>
      <c r="W94" s="245"/>
      <c r="X94" s="101" t="s">
        <v>1404</v>
      </c>
      <c r="Y94" s="434"/>
      <c r="Z94" s="434"/>
      <c r="AA94" s="434"/>
      <c r="AB94" s="434"/>
      <c r="AC94" s="434"/>
      <c r="AD94" s="422"/>
      <c r="AE94" s="422"/>
      <c r="AF94" s="422"/>
      <c r="AG94" s="422"/>
      <c r="AH94" s="41"/>
      <c r="AI94" s="41" t="s">
        <v>1401</v>
      </c>
      <c r="AJ94" s="41">
        <f>$AL$6</f>
        <v>25</v>
      </c>
      <c r="AK94" s="425" t="s">
        <v>578</v>
      </c>
      <c r="AL94" s="256"/>
      <c r="AM94" s="418"/>
      <c r="AN94" s="730" t="s">
        <v>1403</v>
      </c>
      <c r="AO94" s="418"/>
      <c r="AP94" s="12">
        <f>ROUND(ROUND(T94-AJ94,0)*$AN$107,0)</f>
        <v>589</v>
      </c>
      <c r="AQ94" s="6"/>
    </row>
    <row r="95" spans="1:43" ht="17.25" customHeight="1" x14ac:dyDescent="0.15">
      <c r="A95" s="436">
        <v>26</v>
      </c>
      <c r="B95" s="433">
        <v>2621</v>
      </c>
      <c r="C95" s="35" t="s">
        <v>1023</v>
      </c>
      <c r="D95" s="770"/>
      <c r="E95" s="765"/>
      <c r="F95" s="766"/>
      <c r="G95" s="770"/>
      <c r="H95" s="765"/>
      <c r="I95" s="765"/>
      <c r="J95" s="765"/>
      <c r="K95" s="765"/>
      <c r="L95" s="765"/>
      <c r="M95" s="765"/>
      <c r="N95" s="765"/>
      <c r="O95" s="765"/>
      <c r="P95" s="765"/>
      <c r="Q95" s="765"/>
      <c r="R95" s="766"/>
      <c r="S95" s="246" t="s">
        <v>130</v>
      </c>
      <c r="T95" s="61"/>
      <c r="U95" s="61"/>
      <c r="V95" s="37"/>
      <c r="W95" s="37"/>
      <c r="X95" s="101"/>
      <c r="Y95" s="434"/>
      <c r="Z95" s="434"/>
      <c r="AA95" s="434"/>
      <c r="AB95" s="434"/>
      <c r="AC95" s="434"/>
      <c r="AD95" s="422"/>
      <c r="AE95" s="422"/>
      <c r="AF95" s="422"/>
      <c r="AG95" s="422"/>
      <c r="AH95" s="41"/>
      <c r="AI95" s="412"/>
      <c r="AJ95" s="412"/>
      <c r="AK95" s="422"/>
      <c r="AL95" s="38"/>
      <c r="AM95" s="418"/>
      <c r="AN95" s="730"/>
      <c r="AO95" s="418"/>
      <c r="AP95" s="330">
        <f>ROUND(T96*$AN$107,0)</f>
        <v>772</v>
      </c>
      <c r="AQ95" s="6"/>
    </row>
    <row r="96" spans="1:43" ht="17.25" customHeight="1" x14ac:dyDescent="0.15">
      <c r="A96" s="436">
        <v>26</v>
      </c>
      <c r="B96" s="433">
        <v>2626</v>
      </c>
      <c r="C96" s="35" t="s">
        <v>1024</v>
      </c>
      <c r="D96" s="770"/>
      <c r="E96" s="765"/>
      <c r="F96" s="766"/>
      <c r="G96" s="789"/>
      <c r="H96" s="767"/>
      <c r="I96" s="767"/>
      <c r="J96" s="767"/>
      <c r="K96" s="767"/>
      <c r="L96" s="767"/>
      <c r="M96" s="767"/>
      <c r="N96" s="767"/>
      <c r="O96" s="767"/>
      <c r="P96" s="767"/>
      <c r="Q96" s="767"/>
      <c r="R96" s="768"/>
      <c r="S96" s="246"/>
      <c r="T96" s="688">
        <f>T72</f>
        <v>796</v>
      </c>
      <c r="U96" s="688"/>
      <c r="V96" s="245" t="s">
        <v>578</v>
      </c>
      <c r="W96" s="245"/>
      <c r="X96" s="101" t="s">
        <v>1253</v>
      </c>
      <c r="Y96" s="434"/>
      <c r="Z96" s="434"/>
      <c r="AA96" s="434"/>
      <c r="AB96" s="434"/>
      <c r="AC96" s="434"/>
      <c r="AD96" s="422"/>
      <c r="AE96" s="422"/>
      <c r="AF96" s="422"/>
      <c r="AG96" s="422"/>
      <c r="AH96" s="41"/>
      <c r="AI96" s="41" t="s">
        <v>1401</v>
      </c>
      <c r="AJ96" s="41">
        <f>$AL$6</f>
        <v>25</v>
      </c>
      <c r="AK96" s="425" t="s">
        <v>578</v>
      </c>
      <c r="AL96" s="256"/>
      <c r="AM96" s="418"/>
      <c r="AN96" s="730"/>
      <c r="AO96" s="418"/>
      <c r="AP96" s="12">
        <f>ROUND(ROUND(T96-AJ96,0)*$AN$107,0)</f>
        <v>748</v>
      </c>
      <c r="AQ96" s="6"/>
    </row>
    <row r="97" spans="1:43" ht="17.25" customHeight="1" x14ac:dyDescent="0.15">
      <c r="A97" s="436">
        <v>26</v>
      </c>
      <c r="B97" s="433">
        <v>1481</v>
      </c>
      <c r="C97" s="35" t="s">
        <v>2484</v>
      </c>
      <c r="D97" s="770"/>
      <c r="E97" s="765"/>
      <c r="F97" s="766"/>
      <c r="G97" s="769" t="s">
        <v>1999</v>
      </c>
      <c r="H97" s="763"/>
      <c r="I97" s="763"/>
      <c r="J97" s="763"/>
      <c r="K97" s="763"/>
      <c r="L97" s="763"/>
      <c r="M97" s="763"/>
      <c r="N97" s="763"/>
      <c r="O97" s="763"/>
      <c r="P97" s="763"/>
      <c r="Q97" s="763"/>
      <c r="R97" s="764"/>
      <c r="S97" s="453" t="s">
        <v>129</v>
      </c>
      <c r="T97" s="61"/>
      <c r="U97" s="61"/>
      <c r="V97" s="37"/>
      <c r="W97" s="37"/>
      <c r="X97" s="101"/>
      <c r="Y97" s="434"/>
      <c r="Z97" s="434"/>
      <c r="AA97" s="434"/>
      <c r="AB97" s="434"/>
      <c r="AC97" s="434"/>
      <c r="AD97" s="422"/>
      <c r="AE97" s="422"/>
      <c r="AF97" s="422"/>
      <c r="AG97" s="422"/>
      <c r="AH97" s="41"/>
      <c r="AI97" s="412"/>
      <c r="AJ97" s="412"/>
      <c r="AK97" s="422"/>
      <c r="AL97" s="256"/>
      <c r="AM97" s="418"/>
      <c r="AN97" s="730"/>
      <c r="AO97" s="418"/>
      <c r="AP97" s="330">
        <f>ROUND(T98*$AN$107,0)</f>
        <v>642</v>
      </c>
      <c r="AQ97" s="402"/>
    </row>
    <row r="98" spans="1:43" ht="17.25" customHeight="1" x14ac:dyDescent="0.15">
      <c r="A98" s="436">
        <v>26</v>
      </c>
      <c r="B98" s="433">
        <v>1486</v>
      </c>
      <c r="C98" s="35" t="s">
        <v>1025</v>
      </c>
      <c r="D98" s="770"/>
      <c r="E98" s="765"/>
      <c r="F98" s="766"/>
      <c r="G98" s="770"/>
      <c r="H98" s="765"/>
      <c r="I98" s="765"/>
      <c r="J98" s="765"/>
      <c r="K98" s="765"/>
      <c r="L98" s="765"/>
      <c r="M98" s="765"/>
      <c r="N98" s="765"/>
      <c r="O98" s="765"/>
      <c r="P98" s="765"/>
      <c r="Q98" s="765"/>
      <c r="R98" s="766"/>
      <c r="S98" s="57"/>
      <c r="T98" s="688">
        <f>T74</f>
        <v>662</v>
      </c>
      <c r="U98" s="688"/>
      <c r="V98" s="245" t="s">
        <v>578</v>
      </c>
      <c r="W98" s="245"/>
      <c r="X98" s="101" t="s">
        <v>1253</v>
      </c>
      <c r="Y98" s="434"/>
      <c r="Z98" s="434"/>
      <c r="AA98" s="434"/>
      <c r="AB98" s="434"/>
      <c r="AC98" s="434"/>
      <c r="AD98" s="422"/>
      <c r="AE98" s="422"/>
      <c r="AF98" s="422"/>
      <c r="AG98" s="422"/>
      <c r="AH98" s="41"/>
      <c r="AI98" s="41" t="s">
        <v>1401</v>
      </c>
      <c r="AJ98" s="41">
        <f>$AL$6</f>
        <v>25</v>
      </c>
      <c r="AK98" s="425" t="s">
        <v>578</v>
      </c>
      <c r="AL98" s="256"/>
      <c r="AM98" s="245"/>
      <c r="AN98" s="730"/>
      <c r="AO98" s="245"/>
      <c r="AP98" s="12">
        <f>ROUND(ROUND(T98-AJ98,0)*$AN$107,0)</f>
        <v>618</v>
      </c>
      <c r="AQ98" s="6"/>
    </row>
    <row r="99" spans="1:43" ht="17.25" customHeight="1" x14ac:dyDescent="0.15">
      <c r="A99" s="436">
        <v>26</v>
      </c>
      <c r="B99" s="433">
        <v>1487</v>
      </c>
      <c r="C99" s="35" t="s">
        <v>1026</v>
      </c>
      <c r="D99" s="770"/>
      <c r="E99" s="765"/>
      <c r="F99" s="766"/>
      <c r="G99" s="770"/>
      <c r="H99" s="765"/>
      <c r="I99" s="765"/>
      <c r="J99" s="765"/>
      <c r="K99" s="765"/>
      <c r="L99" s="765"/>
      <c r="M99" s="765"/>
      <c r="N99" s="765"/>
      <c r="O99" s="765"/>
      <c r="P99" s="765"/>
      <c r="Q99" s="765"/>
      <c r="R99" s="766"/>
      <c r="S99" s="246" t="s">
        <v>130</v>
      </c>
      <c r="T99" s="61"/>
      <c r="U99" s="61"/>
      <c r="V99" s="37"/>
      <c r="W99" s="37"/>
      <c r="X99" s="101"/>
      <c r="Y99" s="434"/>
      <c r="Z99" s="434"/>
      <c r="AA99" s="434"/>
      <c r="AB99" s="434"/>
      <c r="AC99" s="434"/>
      <c r="AD99" s="422"/>
      <c r="AE99" s="422"/>
      <c r="AF99" s="422"/>
      <c r="AG99" s="422"/>
      <c r="AH99" s="41"/>
      <c r="AI99" s="412"/>
      <c r="AJ99" s="412"/>
      <c r="AK99" s="422"/>
      <c r="AL99" s="38"/>
      <c r="AM99" s="245"/>
      <c r="AN99" s="730"/>
      <c r="AO99" s="245"/>
      <c r="AP99" s="330">
        <f>ROUND(T100*$AN$107,0)</f>
        <v>800</v>
      </c>
      <c r="AQ99" s="6"/>
    </row>
    <row r="100" spans="1:43" ht="17.25" customHeight="1" x14ac:dyDescent="0.15">
      <c r="A100" s="436">
        <v>26</v>
      </c>
      <c r="B100" s="433">
        <v>1492</v>
      </c>
      <c r="C100" s="35" t="s">
        <v>1027</v>
      </c>
      <c r="D100" s="770"/>
      <c r="E100" s="765"/>
      <c r="F100" s="766"/>
      <c r="G100" s="789"/>
      <c r="H100" s="767"/>
      <c r="I100" s="767"/>
      <c r="J100" s="767"/>
      <c r="K100" s="767"/>
      <c r="L100" s="767"/>
      <c r="M100" s="767"/>
      <c r="N100" s="767"/>
      <c r="O100" s="767"/>
      <c r="P100" s="767"/>
      <c r="Q100" s="767"/>
      <c r="R100" s="768"/>
      <c r="S100" s="246"/>
      <c r="T100" s="688">
        <f>T76</f>
        <v>825</v>
      </c>
      <c r="U100" s="688"/>
      <c r="V100" s="245" t="s">
        <v>578</v>
      </c>
      <c r="W100" s="245"/>
      <c r="X100" s="101" t="s">
        <v>1253</v>
      </c>
      <c r="Y100" s="434"/>
      <c r="Z100" s="434"/>
      <c r="AA100" s="434"/>
      <c r="AB100" s="434"/>
      <c r="AC100" s="434"/>
      <c r="AD100" s="422"/>
      <c r="AE100" s="422"/>
      <c r="AF100" s="422"/>
      <c r="AG100" s="422"/>
      <c r="AH100" s="41"/>
      <c r="AI100" s="41" t="s">
        <v>1401</v>
      </c>
      <c r="AJ100" s="41">
        <f>$AL$6</f>
        <v>25</v>
      </c>
      <c r="AK100" s="425" t="s">
        <v>578</v>
      </c>
      <c r="AL100" s="256"/>
      <c r="AM100" s="245"/>
      <c r="AN100" s="730"/>
      <c r="AO100" s="245"/>
      <c r="AP100" s="12">
        <f>ROUND(ROUND(T100-AJ100,0)*$AN$107,0)</f>
        <v>776</v>
      </c>
      <c r="AQ100" s="6"/>
    </row>
    <row r="101" spans="1:43" ht="17.25" customHeight="1" x14ac:dyDescent="0.15">
      <c r="A101" s="436">
        <v>26</v>
      </c>
      <c r="B101" s="433">
        <v>1493</v>
      </c>
      <c r="C101" s="35" t="s">
        <v>2485</v>
      </c>
      <c r="D101" s="770"/>
      <c r="E101" s="765"/>
      <c r="F101" s="766"/>
      <c r="G101" s="769" t="s">
        <v>2000</v>
      </c>
      <c r="H101" s="763"/>
      <c r="I101" s="763"/>
      <c r="J101" s="763"/>
      <c r="K101" s="763"/>
      <c r="L101" s="763"/>
      <c r="M101" s="763"/>
      <c r="N101" s="763"/>
      <c r="O101" s="763"/>
      <c r="P101" s="763"/>
      <c r="Q101" s="763"/>
      <c r="R101" s="764"/>
      <c r="S101" s="453" t="s">
        <v>129</v>
      </c>
      <c r="T101" s="61"/>
      <c r="U101" s="61"/>
      <c r="V101" s="37"/>
      <c r="W101" s="37"/>
      <c r="X101" s="101"/>
      <c r="Y101" s="434"/>
      <c r="Z101" s="434"/>
      <c r="AA101" s="434"/>
      <c r="AB101" s="434"/>
      <c r="AC101" s="434"/>
      <c r="AD101" s="422"/>
      <c r="AE101" s="422"/>
      <c r="AF101" s="422"/>
      <c r="AG101" s="422"/>
      <c r="AH101" s="41"/>
      <c r="AI101" s="412"/>
      <c r="AJ101" s="412"/>
      <c r="AK101" s="422"/>
      <c r="AL101" s="38"/>
      <c r="AM101" s="245"/>
      <c r="AN101" s="730"/>
      <c r="AO101" s="245"/>
      <c r="AP101" s="330">
        <f>ROUND(T102*$AN$107,0)</f>
        <v>632</v>
      </c>
      <c r="AQ101" s="402"/>
    </row>
    <row r="102" spans="1:43" ht="17.25" customHeight="1" x14ac:dyDescent="0.15">
      <c r="A102" s="436">
        <v>26</v>
      </c>
      <c r="B102" s="433">
        <v>1498</v>
      </c>
      <c r="C102" s="35" t="s">
        <v>1224</v>
      </c>
      <c r="D102" s="770"/>
      <c r="E102" s="765"/>
      <c r="F102" s="766"/>
      <c r="G102" s="770"/>
      <c r="H102" s="765"/>
      <c r="I102" s="765"/>
      <c r="J102" s="765"/>
      <c r="K102" s="765"/>
      <c r="L102" s="765"/>
      <c r="M102" s="765"/>
      <c r="N102" s="765"/>
      <c r="O102" s="765"/>
      <c r="P102" s="765"/>
      <c r="Q102" s="765"/>
      <c r="R102" s="766"/>
      <c r="S102" s="57"/>
      <c r="T102" s="688">
        <f>T78</f>
        <v>652</v>
      </c>
      <c r="U102" s="688"/>
      <c r="V102" s="245" t="s">
        <v>578</v>
      </c>
      <c r="W102" s="245"/>
      <c r="X102" s="101" t="s">
        <v>1253</v>
      </c>
      <c r="Y102" s="434"/>
      <c r="Z102" s="434"/>
      <c r="AA102" s="434"/>
      <c r="AB102" s="434"/>
      <c r="AC102" s="434"/>
      <c r="AD102" s="422"/>
      <c r="AE102" s="422"/>
      <c r="AF102" s="422"/>
      <c r="AG102" s="422"/>
      <c r="AH102" s="41"/>
      <c r="AI102" s="41" t="s">
        <v>1401</v>
      </c>
      <c r="AJ102" s="41">
        <f>$AL$6</f>
        <v>25</v>
      </c>
      <c r="AK102" s="425" t="s">
        <v>578</v>
      </c>
      <c r="AL102" s="256"/>
      <c r="AM102" s="245"/>
      <c r="AN102" s="730"/>
      <c r="AO102" s="245"/>
      <c r="AP102" s="12">
        <f>ROUND(ROUND(T102-AJ102,0)*$AN$107,0)</f>
        <v>608</v>
      </c>
      <c r="AQ102" s="6"/>
    </row>
    <row r="103" spans="1:43" ht="17.25" customHeight="1" x14ac:dyDescent="0.15">
      <c r="A103" s="436">
        <v>26</v>
      </c>
      <c r="B103" s="433">
        <v>1499</v>
      </c>
      <c r="C103" s="35" t="s">
        <v>1225</v>
      </c>
      <c r="D103" s="770"/>
      <c r="E103" s="765"/>
      <c r="F103" s="766"/>
      <c r="G103" s="770"/>
      <c r="H103" s="765"/>
      <c r="I103" s="765"/>
      <c r="J103" s="765"/>
      <c r="K103" s="765"/>
      <c r="L103" s="765"/>
      <c r="M103" s="765"/>
      <c r="N103" s="765"/>
      <c r="O103" s="765"/>
      <c r="P103" s="765"/>
      <c r="Q103" s="765"/>
      <c r="R103" s="766"/>
      <c r="S103" s="246" t="s">
        <v>130</v>
      </c>
      <c r="T103" s="61"/>
      <c r="U103" s="61"/>
      <c r="V103" s="37"/>
      <c r="W103" s="37"/>
      <c r="X103" s="101"/>
      <c r="Y103" s="434"/>
      <c r="Z103" s="434"/>
      <c r="AA103" s="434"/>
      <c r="AB103" s="434"/>
      <c r="AC103" s="434"/>
      <c r="AD103" s="422"/>
      <c r="AE103" s="422"/>
      <c r="AF103" s="422"/>
      <c r="AG103" s="422"/>
      <c r="AH103" s="41"/>
      <c r="AI103" s="412"/>
      <c r="AJ103" s="412"/>
      <c r="AK103" s="422"/>
      <c r="AL103" s="38"/>
      <c r="AM103" s="245"/>
      <c r="AN103" s="730"/>
      <c r="AO103" s="245"/>
      <c r="AP103" s="330">
        <f>ROUND(T104*$AN$107,0)</f>
        <v>791</v>
      </c>
      <c r="AQ103" s="6"/>
    </row>
    <row r="104" spans="1:43" ht="17.25" customHeight="1" x14ac:dyDescent="0.15">
      <c r="A104" s="436">
        <v>26</v>
      </c>
      <c r="B104" s="433">
        <v>1504</v>
      </c>
      <c r="C104" s="35" t="s">
        <v>1226</v>
      </c>
      <c r="D104" s="770"/>
      <c r="E104" s="765"/>
      <c r="F104" s="766"/>
      <c r="G104" s="789"/>
      <c r="H104" s="767"/>
      <c r="I104" s="767"/>
      <c r="J104" s="767"/>
      <c r="K104" s="767"/>
      <c r="L104" s="767"/>
      <c r="M104" s="767"/>
      <c r="N104" s="767"/>
      <c r="O104" s="767"/>
      <c r="P104" s="767"/>
      <c r="Q104" s="767"/>
      <c r="R104" s="768"/>
      <c r="S104" s="57"/>
      <c r="T104" s="688">
        <f>T80</f>
        <v>815</v>
      </c>
      <c r="U104" s="688"/>
      <c r="V104" s="245" t="s">
        <v>578</v>
      </c>
      <c r="W104" s="245"/>
      <c r="X104" s="101" t="s">
        <v>1253</v>
      </c>
      <c r="Y104" s="434"/>
      <c r="Z104" s="434"/>
      <c r="AA104" s="434"/>
      <c r="AB104" s="434"/>
      <c r="AC104" s="434"/>
      <c r="AD104" s="422"/>
      <c r="AE104" s="422"/>
      <c r="AF104" s="422"/>
      <c r="AG104" s="422"/>
      <c r="AH104" s="41"/>
      <c r="AI104" s="41" t="s">
        <v>1401</v>
      </c>
      <c r="AJ104" s="41">
        <f>$AL$6</f>
        <v>25</v>
      </c>
      <c r="AK104" s="425" t="s">
        <v>578</v>
      </c>
      <c r="AL104" s="256"/>
      <c r="AM104" s="245"/>
      <c r="AN104" s="730"/>
      <c r="AO104" s="245"/>
      <c r="AP104" s="12">
        <f>ROUND(ROUND(T104-AJ104,0)*$AN$107,0)</f>
        <v>766</v>
      </c>
      <c r="AQ104" s="6"/>
    </row>
    <row r="105" spans="1:43" ht="17.25" customHeight="1" x14ac:dyDescent="0.15">
      <c r="A105" s="436">
        <v>26</v>
      </c>
      <c r="B105" s="433">
        <v>2666</v>
      </c>
      <c r="C105" s="35" t="s">
        <v>2738</v>
      </c>
      <c r="D105" s="770"/>
      <c r="E105" s="765"/>
      <c r="F105" s="766"/>
      <c r="G105" s="769" t="s">
        <v>2278</v>
      </c>
      <c r="H105" s="763"/>
      <c r="I105" s="763"/>
      <c r="J105" s="763"/>
      <c r="K105" s="763"/>
      <c r="L105" s="763"/>
      <c r="M105" s="763"/>
      <c r="N105" s="763"/>
      <c r="O105" s="763"/>
      <c r="P105" s="763"/>
      <c r="Q105" s="763"/>
      <c r="R105" s="764"/>
      <c r="S105" s="246" t="s">
        <v>129</v>
      </c>
      <c r="T105" s="61"/>
      <c r="U105" s="61"/>
      <c r="V105" s="37"/>
      <c r="W105" s="37"/>
      <c r="X105" s="101"/>
      <c r="Y105" s="434"/>
      <c r="Z105" s="434"/>
      <c r="AA105" s="434"/>
      <c r="AB105" s="434"/>
      <c r="AC105" s="434"/>
      <c r="AD105" s="422"/>
      <c r="AE105" s="422"/>
      <c r="AF105" s="422"/>
      <c r="AG105" s="422"/>
      <c r="AH105" s="41"/>
      <c r="AI105" s="412"/>
      <c r="AJ105" s="412"/>
      <c r="AK105" s="422"/>
      <c r="AL105" s="38"/>
      <c r="AM105" s="637"/>
      <c r="AN105" s="730"/>
      <c r="AO105" s="637"/>
      <c r="AP105" s="330">
        <f>ROUND(T106*$AN$107,0)</f>
        <v>613</v>
      </c>
      <c r="AQ105" s="6"/>
    </row>
    <row r="106" spans="1:43" ht="17.25" customHeight="1" x14ac:dyDescent="0.15">
      <c r="A106" s="436">
        <v>26</v>
      </c>
      <c r="B106" s="433">
        <v>2670</v>
      </c>
      <c r="C106" s="35" t="s">
        <v>2739</v>
      </c>
      <c r="D106" s="770"/>
      <c r="E106" s="765"/>
      <c r="F106" s="766"/>
      <c r="G106" s="770"/>
      <c r="H106" s="765"/>
      <c r="I106" s="765"/>
      <c r="J106" s="765"/>
      <c r="K106" s="765"/>
      <c r="L106" s="765"/>
      <c r="M106" s="765"/>
      <c r="N106" s="765"/>
      <c r="O106" s="765"/>
      <c r="P106" s="765"/>
      <c r="Q106" s="765"/>
      <c r="R106" s="766"/>
      <c r="S106" s="57"/>
      <c r="T106" s="688">
        <f>T82</f>
        <v>632</v>
      </c>
      <c r="U106" s="688"/>
      <c r="V106" s="245" t="s">
        <v>578</v>
      </c>
      <c r="W106" s="245"/>
      <c r="X106" s="101" t="s">
        <v>1253</v>
      </c>
      <c r="Y106" s="434"/>
      <c r="Z106" s="434"/>
      <c r="AA106" s="434"/>
      <c r="AB106" s="434"/>
      <c r="AC106" s="434"/>
      <c r="AD106" s="422"/>
      <c r="AE106" s="422"/>
      <c r="AF106" s="422"/>
      <c r="AG106" s="422"/>
      <c r="AH106" s="41"/>
      <c r="AI106" s="41" t="s">
        <v>1401</v>
      </c>
      <c r="AJ106" s="41">
        <f>$AL$6</f>
        <v>25</v>
      </c>
      <c r="AK106" s="425" t="s">
        <v>578</v>
      </c>
      <c r="AL106" s="256"/>
      <c r="AM106" s="418"/>
      <c r="AN106" s="418"/>
      <c r="AO106" s="418"/>
      <c r="AP106" s="12">
        <f>ROUND(ROUND(T106-AJ106,0)*$AN$107,0)</f>
        <v>589</v>
      </c>
      <c r="AQ106" s="6"/>
    </row>
    <row r="107" spans="1:43" ht="17.25" customHeight="1" x14ac:dyDescent="0.15">
      <c r="A107" s="436">
        <v>26</v>
      </c>
      <c r="B107" s="433">
        <v>2671</v>
      </c>
      <c r="C107" s="35" t="s">
        <v>2740</v>
      </c>
      <c r="D107" s="770"/>
      <c r="E107" s="765"/>
      <c r="F107" s="766"/>
      <c r="G107" s="770"/>
      <c r="H107" s="765"/>
      <c r="I107" s="765"/>
      <c r="J107" s="765"/>
      <c r="K107" s="765"/>
      <c r="L107" s="765"/>
      <c r="M107" s="765"/>
      <c r="N107" s="765"/>
      <c r="O107" s="765"/>
      <c r="P107" s="765"/>
      <c r="Q107" s="765"/>
      <c r="R107" s="766"/>
      <c r="S107" s="246" t="s">
        <v>130</v>
      </c>
      <c r="T107" s="61"/>
      <c r="U107" s="61"/>
      <c r="V107" s="37"/>
      <c r="W107" s="37"/>
      <c r="X107" s="101"/>
      <c r="Y107" s="434"/>
      <c r="Z107" s="434"/>
      <c r="AA107" s="434"/>
      <c r="AB107" s="434"/>
      <c r="AC107" s="434"/>
      <c r="AD107" s="422"/>
      <c r="AE107" s="422"/>
      <c r="AF107" s="422"/>
      <c r="AG107" s="422"/>
      <c r="AH107" s="41"/>
      <c r="AI107" s="412"/>
      <c r="AJ107" s="412"/>
      <c r="AK107" s="422"/>
      <c r="AL107" s="38"/>
      <c r="AM107" s="245" t="s">
        <v>248</v>
      </c>
      <c r="AN107" s="718">
        <v>0.97</v>
      </c>
      <c r="AO107" s="718"/>
      <c r="AP107" s="330">
        <f>ROUND(T108*$AN$107,0)</f>
        <v>772</v>
      </c>
      <c r="AQ107" s="6"/>
    </row>
    <row r="108" spans="1:43" ht="17.25" customHeight="1" x14ac:dyDescent="0.15">
      <c r="A108" s="436">
        <v>26</v>
      </c>
      <c r="B108" s="433">
        <v>2675</v>
      </c>
      <c r="C108" s="35" t="s">
        <v>2741</v>
      </c>
      <c r="D108" s="770"/>
      <c r="E108" s="765"/>
      <c r="F108" s="766"/>
      <c r="G108" s="789"/>
      <c r="H108" s="767"/>
      <c r="I108" s="767"/>
      <c r="J108" s="767"/>
      <c r="K108" s="767"/>
      <c r="L108" s="767"/>
      <c r="M108" s="767"/>
      <c r="N108" s="767"/>
      <c r="O108" s="767"/>
      <c r="P108" s="767"/>
      <c r="Q108" s="767"/>
      <c r="R108" s="768"/>
      <c r="S108" s="57"/>
      <c r="T108" s="688">
        <f>T84</f>
        <v>796</v>
      </c>
      <c r="U108" s="688"/>
      <c r="V108" s="245" t="s">
        <v>578</v>
      </c>
      <c r="W108" s="245"/>
      <c r="X108" s="101" t="s">
        <v>1253</v>
      </c>
      <c r="Y108" s="434"/>
      <c r="Z108" s="434"/>
      <c r="AA108" s="434"/>
      <c r="AB108" s="434"/>
      <c r="AC108" s="434"/>
      <c r="AD108" s="422"/>
      <c r="AE108" s="422"/>
      <c r="AF108" s="422"/>
      <c r="AG108" s="422"/>
      <c r="AH108" s="41"/>
      <c r="AI108" s="41" t="s">
        <v>1401</v>
      </c>
      <c r="AJ108" s="41">
        <f>$AL$6</f>
        <v>25</v>
      </c>
      <c r="AK108" s="425" t="s">
        <v>578</v>
      </c>
      <c r="AL108" s="256"/>
      <c r="AM108" s="418"/>
      <c r="AN108" s="418"/>
      <c r="AO108" s="418"/>
      <c r="AP108" s="12">
        <f>ROUND(ROUND(T108-AJ108,0)*$AN$107,0)</f>
        <v>748</v>
      </c>
      <c r="AQ108" s="6"/>
    </row>
    <row r="109" spans="1:43" ht="17.25" customHeight="1" x14ac:dyDescent="0.15">
      <c r="A109" s="436">
        <v>26</v>
      </c>
      <c r="B109" s="433">
        <v>1505</v>
      </c>
      <c r="C109" s="35" t="s">
        <v>2742</v>
      </c>
      <c r="D109" s="770"/>
      <c r="E109" s="765"/>
      <c r="F109" s="766"/>
      <c r="G109" s="769" t="s">
        <v>2279</v>
      </c>
      <c r="H109" s="763"/>
      <c r="I109" s="763"/>
      <c r="J109" s="763"/>
      <c r="K109" s="763"/>
      <c r="L109" s="763"/>
      <c r="M109" s="763"/>
      <c r="N109" s="763"/>
      <c r="O109" s="763"/>
      <c r="P109" s="763"/>
      <c r="Q109" s="763"/>
      <c r="R109" s="764"/>
      <c r="S109" s="246" t="s">
        <v>129</v>
      </c>
      <c r="T109" s="61"/>
      <c r="U109" s="61"/>
      <c r="V109" s="37"/>
      <c r="W109" s="37"/>
      <c r="X109" s="101"/>
      <c r="Y109" s="434"/>
      <c r="Z109" s="434"/>
      <c r="AA109" s="434"/>
      <c r="AB109" s="434"/>
      <c r="AC109" s="434"/>
      <c r="AD109" s="422"/>
      <c r="AE109" s="422"/>
      <c r="AF109" s="422"/>
      <c r="AG109" s="422"/>
      <c r="AH109" s="41"/>
      <c r="AI109" s="412"/>
      <c r="AJ109" s="412"/>
      <c r="AK109" s="422"/>
      <c r="AL109" s="38"/>
      <c r="AM109" s="637"/>
      <c r="AN109" s="637"/>
      <c r="AO109" s="637"/>
      <c r="AP109" s="330">
        <f>ROUND(T110*$AN$107,0)</f>
        <v>642</v>
      </c>
      <c r="AQ109" s="6"/>
    </row>
    <row r="110" spans="1:43" ht="17.25" customHeight="1" x14ac:dyDescent="0.15">
      <c r="A110" s="436">
        <v>26</v>
      </c>
      <c r="B110" s="433">
        <v>1510</v>
      </c>
      <c r="C110" s="35" t="s">
        <v>2743</v>
      </c>
      <c r="D110" s="770"/>
      <c r="E110" s="765"/>
      <c r="F110" s="766"/>
      <c r="G110" s="770"/>
      <c r="H110" s="765"/>
      <c r="I110" s="765"/>
      <c r="J110" s="765"/>
      <c r="K110" s="765"/>
      <c r="L110" s="765"/>
      <c r="M110" s="765"/>
      <c r="N110" s="765"/>
      <c r="O110" s="765"/>
      <c r="P110" s="765"/>
      <c r="Q110" s="765"/>
      <c r="R110" s="766"/>
      <c r="S110" s="57"/>
      <c r="T110" s="688">
        <f>T86</f>
        <v>662</v>
      </c>
      <c r="U110" s="688"/>
      <c r="V110" s="245" t="s">
        <v>578</v>
      </c>
      <c r="W110" s="245"/>
      <c r="X110" s="101" t="s">
        <v>1971</v>
      </c>
      <c r="Y110" s="434"/>
      <c r="Z110" s="434"/>
      <c r="AA110" s="434"/>
      <c r="AB110" s="434"/>
      <c r="AC110" s="434"/>
      <c r="AD110" s="422"/>
      <c r="AE110" s="422"/>
      <c r="AF110" s="422"/>
      <c r="AG110" s="422"/>
      <c r="AH110" s="41"/>
      <c r="AI110" s="41" t="s">
        <v>1401</v>
      </c>
      <c r="AJ110" s="41">
        <f>$AL$6</f>
        <v>25</v>
      </c>
      <c r="AK110" s="425" t="s">
        <v>578</v>
      </c>
      <c r="AL110" s="256"/>
      <c r="AM110" s="418"/>
      <c r="AN110" s="418"/>
      <c r="AO110" s="418"/>
      <c r="AP110" s="12">
        <f>ROUND(ROUND(T110-AJ110,0)*$AN$107,0)</f>
        <v>618</v>
      </c>
      <c r="AQ110" s="6"/>
    </row>
    <row r="111" spans="1:43" ht="17.25" customHeight="1" x14ac:dyDescent="0.15">
      <c r="A111" s="436">
        <v>26</v>
      </c>
      <c r="B111" s="433">
        <v>1511</v>
      </c>
      <c r="C111" s="35" t="s">
        <v>2744</v>
      </c>
      <c r="D111" s="770"/>
      <c r="E111" s="765"/>
      <c r="F111" s="766"/>
      <c r="G111" s="770"/>
      <c r="H111" s="765"/>
      <c r="I111" s="765"/>
      <c r="J111" s="765"/>
      <c r="K111" s="765"/>
      <c r="L111" s="765"/>
      <c r="M111" s="765"/>
      <c r="N111" s="765"/>
      <c r="O111" s="765"/>
      <c r="P111" s="765"/>
      <c r="Q111" s="765"/>
      <c r="R111" s="766"/>
      <c r="S111" s="246" t="s">
        <v>130</v>
      </c>
      <c r="T111" s="61"/>
      <c r="U111" s="61"/>
      <c r="V111" s="37"/>
      <c r="W111" s="37"/>
      <c r="X111" s="101"/>
      <c r="Y111" s="434"/>
      <c r="Z111" s="434"/>
      <c r="AA111" s="434"/>
      <c r="AB111" s="434"/>
      <c r="AC111" s="434"/>
      <c r="AD111" s="422"/>
      <c r="AE111" s="422"/>
      <c r="AF111" s="422"/>
      <c r="AG111" s="422"/>
      <c r="AH111" s="41"/>
      <c r="AI111" s="412"/>
      <c r="AJ111" s="412"/>
      <c r="AK111" s="422"/>
      <c r="AL111" s="38"/>
      <c r="AM111" s="418"/>
      <c r="AN111" s="418"/>
      <c r="AO111" s="418"/>
      <c r="AP111" s="330">
        <f>ROUND(T112*$AN$107,0)</f>
        <v>800</v>
      </c>
      <c r="AQ111" s="6"/>
    </row>
    <row r="112" spans="1:43" ht="17.25" customHeight="1" x14ac:dyDescent="0.15">
      <c r="A112" s="436">
        <v>26</v>
      </c>
      <c r="B112" s="433">
        <v>1516</v>
      </c>
      <c r="C112" s="35" t="s">
        <v>2745</v>
      </c>
      <c r="D112" s="770"/>
      <c r="E112" s="765"/>
      <c r="F112" s="766"/>
      <c r="G112" s="789"/>
      <c r="H112" s="767"/>
      <c r="I112" s="767"/>
      <c r="J112" s="767"/>
      <c r="K112" s="767"/>
      <c r="L112" s="767"/>
      <c r="M112" s="767"/>
      <c r="N112" s="767"/>
      <c r="O112" s="767"/>
      <c r="P112" s="767"/>
      <c r="Q112" s="767"/>
      <c r="R112" s="768"/>
      <c r="S112" s="57"/>
      <c r="T112" s="688">
        <f>T88</f>
        <v>825</v>
      </c>
      <c r="U112" s="688"/>
      <c r="V112" s="245" t="s">
        <v>578</v>
      </c>
      <c r="W112" s="245"/>
      <c r="X112" s="101" t="s">
        <v>1253</v>
      </c>
      <c r="Y112" s="434"/>
      <c r="Z112" s="434"/>
      <c r="AA112" s="434"/>
      <c r="AB112" s="434"/>
      <c r="AC112" s="434"/>
      <c r="AD112" s="422"/>
      <c r="AE112" s="422"/>
      <c r="AF112" s="422"/>
      <c r="AG112" s="422"/>
      <c r="AH112" s="41"/>
      <c r="AI112" s="41" t="s">
        <v>1401</v>
      </c>
      <c r="AJ112" s="41">
        <f>$AL$6</f>
        <v>25</v>
      </c>
      <c r="AK112" s="425" t="s">
        <v>578</v>
      </c>
      <c r="AL112" s="256"/>
      <c r="AM112" s="418"/>
      <c r="AN112" s="418"/>
      <c r="AO112" s="418"/>
      <c r="AP112" s="12">
        <f>ROUND(ROUND(T112-AJ112,0)*$AN$107,0)</f>
        <v>776</v>
      </c>
      <c r="AQ112" s="6"/>
    </row>
    <row r="113" spans="1:43" ht="17.25" customHeight="1" x14ac:dyDescent="0.15">
      <c r="A113" s="436">
        <v>26</v>
      </c>
      <c r="B113" s="433">
        <v>1517</v>
      </c>
      <c r="C113" s="35" t="s">
        <v>2746</v>
      </c>
      <c r="D113" s="770"/>
      <c r="E113" s="765"/>
      <c r="F113" s="766"/>
      <c r="G113" s="769" t="s">
        <v>2280</v>
      </c>
      <c r="H113" s="763"/>
      <c r="I113" s="763"/>
      <c r="J113" s="763"/>
      <c r="K113" s="763"/>
      <c r="L113" s="763"/>
      <c r="M113" s="763"/>
      <c r="N113" s="763"/>
      <c r="O113" s="763"/>
      <c r="P113" s="763"/>
      <c r="Q113" s="763"/>
      <c r="R113" s="764"/>
      <c r="S113" s="246" t="s">
        <v>129</v>
      </c>
      <c r="T113" s="61"/>
      <c r="U113" s="61"/>
      <c r="V113" s="37"/>
      <c r="W113" s="37"/>
      <c r="X113" s="101"/>
      <c r="Y113" s="434"/>
      <c r="Z113" s="434"/>
      <c r="AA113" s="434"/>
      <c r="AB113" s="434"/>
      <c r="AC113" s="434"/>
      <c r="AD113" s="422"/>
      <c r="AE113" s="422"/>
      <c r="AF113" s="422"/>
      <c r="AG113" s="422"/>
      <c r="AH113" s="41"/>
      <c r="AI113" s="412"/>
      <c r="AJ113" s="412"/>
      <c r="AK113" s="422"/>
      <c r="AL113" s="38"/>
      <c r="AM113" s="637"/>
      <c r="AN113" s="637"/>
      <c r="AO113" s="637"/>
      <c r="AP113" s="330">
        <f>ROUND(T114*$AN$107,0)</f>
        <v>632</v>
      </c>
      <c r="AQ113" s="6"/>
    </row>
    <row r="114" spans="1:43" ht="17.25" customHeight="1" x14ac:dyDescent="0.15">
      <c r="A114" s="436">
        <v>26</v>
      </c>
      <c r="B114" s="433">
        <v>1522</v>
      </c>
      <c r="C114" s="35" t="s">
        <v>2747</v>
      </c>
      <c r="D114" s="770"/>
      <c r="E114" s="765"/>
      <c r="F114" s="766"/>
      <c r="G114" s="770"/>
      <c r="H114" s="765"/>
      <c r="I114" s="765"/>
      <c r="J114" s="765"/>
      <c r="K114" s="765"/>
      <c r="L114" s="765"/>
      <c r="M114" s="765"/>
      <c r="N114" s="765"/>
      <c r="O114" s="765"/>
      <c r="P114" s="765"/>
      <c r="Q114" s="765"/>
      <c r="R114" s="766"/>
      <c r="S114" s="57"/>
      <c r="T114" s="688">
        <f>T90</f>
        <v>652</v>
      </c>
      <c r="U114" s="688"/>
      <c r="V114" s="245" t="s">
        <v>578</v>
      </c>
      <c r="W114" s="245"/>
      <c r="X114" s="101" t="s">
        <v>1253</v>
      </c>
      <c r="Y114" s="434"/>
      <c r="Z114" s="434"/>
      <c r="AA114" s="434"/>
      <c r="AB114" s="434"/>
      <c r="AC114" s="434"/>
      <c r="AD114" s="422"/>
      <c r="AE114" s="422"/>
      <c r="AF114" s="422"/>
      <c r="AG114" s="422"/>
      <c r="AH114" s="41"/>
      <c r="AI114" s="41" t="s">
        <v>1401</v>
      </c>
      <c r="AJ114" s="41">
        <f>$AL$6</f>
        <v>25</v>
      </c>
      <c r="AK114" s="425" t="s">
        <v>578</v>
      </c>
      <c r="AL114" s="256"/>
      <c r="AM114" s="418"/>
      <c r="AN114" s="418"/>
      <c r="AO114" s="418"/>
      <c r="AP114" s="12">
        <f>ROUND(ROUND(T114-AJ114,0)*$AN$107,0)</f>
        <v>608</v>
      </c>
      <c r="AQ114" s="6"/>
    </row>
    <row r="115" spans="1:43" ht="17.25" customHeight="1" x14ac:dyDescent="0.15">
      <c r="A115" s="436">
        <v>26</v>
      </c>
      <c r="B115" s="433">
        <v>1523</v>
      </c>
      <c r="C115" s="35" t="s">
        <v>2748</v>
      </c>
      <c r="D115" s="770"/>
      <c r="E115" s="765"/>
      <c r="F115" s="766"/>
      <c r="G115" s="770"/>
      <c r="H115" s="765"/>
      <c r="I115" s="765"/>
      <c r="J115" s="765"/>
      <c r="K115" s="765"/>
      <c r="L115" s="765"/>
      <c r="M115" s="765"/>
      <c r="N115" s="765"/>
      <c r="O115" s="765"/>
      <c r="P115" s="765"/>
      <c r="Q115" s="765"/>
      <c r="R115" s="766"/>
      <c r="S115" s="246" t="s">
        <v>130</v>
      </c>
      <c r="T115" s="61"/>
      <c r="U115" s="61"/>
      <c r="V115" s="37"/>
      <c r="W115" s="37"/>
      <c r="X115" s="101"/>
      <c r="Y115" s="434"/>
      <c r="Z115" s="434"/>
      <c r="AA115" s="434"/>
      <c r="AB115" s="434"/>
      <c r="AC115" s="434"/>
      <c r="AD115" s="422"/>
      <c r="AE115" s="422"/>
      <c r="AF115" s="422"/>
      <c r="AG115" s="422"/>
      <c r="AH115" s="41"/>
      <c r="AI115" s="412"/>
      <c r="AJ115" s="412"/>
      <c r="AK115" s="422"/>
      <c r="AL115" s="38"/>
      <c r="AM115" s="418"/>
      <c r="AN115" s="418"/>
      <c r="AO115" s="418"/>
      <c r="AP115" s="330">
        <f>ROUND(T116*$AN$107,0)</f>
        <v>791</v>
      </c>
      <c r="AQ115" s="6"/>
    </row>
    <row r="116" spans="1:43" ht="17.25" customHeight="1" x14ac:dyDescent="0.15">
      <c r="A116" s="436">
        <v>26</v>
      </c>
      <c r="B116" s="433">
        <v>1528</v>
      </c>
      <c r="C116" s="35" t="s">
        <v>2749</v>
      </c>
      <c r="D116" s="789"/>
      <c r="E116" s="767"/>
      <c r="F116" s="768"/>
      <c r="G116" s="789"/>
      <c r="H116" s="767"/>
      <c r="I116" s="767"/>
      <c r="J116" s="767"/>
      <c r="K116" s="767"/>
      <c r="L116" s="767"/>
      <c r="M116" s="767"/>
      <c r="N116" s="767"/>
      <c r="O116" s="767"/>
      <c r="P116" s="767"/>
      <c r="Q116" s="767"/>
      <c r="R116" s="768"/>
      <c r="S116" s="57"/>
      <c r="T116" s="829">
        <f>T92</f>
        <v>815</v>
      </c>
      <c r="U116" s="829"/>
      <c r="V116" s="426" t="s">
        <v>578</v>
      </c>
      <c r="W116" s="426"/>
      <c r="X116" s="101" t="s">
        <v>1253</v>
      </c>
      <c r="Y116" s="434"/>
      <c r="Z116" s="434"/>
      <c r="AA116" s="434"/>
      <c r="AB116" s="434"/>
      <c r="AC116" s="434"/>
      <c r="AD116" s="422"/>
      <c r="AE116" s="422"/>
      <c r="AF116" s="422"/>
      <c r="AG116" s="422"/>
      <c r="AH116" s="41"/>
      <c r="AI116" s="41" t="s">
        <v>1401</v>
      </c>
      <c r="AJ116" s="41">
        <f>$AL$6</f>
        <v>25</v>
      </c>
      <c r="AK116" s="425" t="s">
        <v>578</v>
      </c>
      <c r="AL116" s="256"/>
      <c r="AM116" s="417"/>
      <c r="AN116" s="417"/>
      <c r="AO116" s="417"/>
      <c r="AP116" s="12">
        <f>ROUND(ROUND(T116-AJ116,0)*$AN$107,0)</f>
        <v>766</v>
      </c>
      <c r="AQ116" s="6"/>
    </row>
    <row r="117" spans="1:43" ht="17.25" customHeight="1" x14ac:dyDescent="0.15">
      <c r="A117" s="62">
        <v>26</v>
      </c>
      <c r="B117" s="137">
        <v>1021</v>
      </c>
      <c r="C117" s="83" t="s">
        <v>2486</v>
      </c>
      <c r="D117" s="769" t="s">
        <v>2035</v>
      </c>
      <c r="E117" s="763"/>
      <c r="F117" s="764"/>
      <c r="G117" s="769" t="s">
        <v>2281</v>
      </c>
      <c r="H117" s="763"/>
      <c r="I117" s="763"/>
      <c r="J117" s="763"/>
      <c r="K117" s="763"/>
      <c r="L117" s="763"/>
      <c r="M117" s="763"/>
      <c r="N117" s="763"/>
      <c r="O117" s="763"/>
      <c r="P117" s="763"/>
      <c r="Q117" s="763"/>
      <c r="R117" s="764"/>
      <c r="S117" s="246" t="s">
        <v>129</v>
      </c>
      <c r="T117" s="545"/>
      <c r="U117" s="545"/>
      <c r="V117" s="14"/>
      <c r="W117" s="14"/>
      <c r="X117" s="132"/>
      <c r="Y117" s="205"/>
      <c r="Z117" s="205"/>
      <c r="AA117" s="205"/>
      <c r="AB117" s="205"/>
      <c r="AC117" s="205"/>
      <c r="AD117" s="417"/>
      <c r="AE117" s="417"/>
      <c r="AF117" s="417"/>
      <c r="AG117" s="417"/>
      <c r="AH117" s="417"/>
      <c r="AI117" s="417"/>
      <c r="AJ117" s="417"/>
      <c r="AK117" s="417"/>
      <c r="AL117" s="46"/>
      <c r="AM117" s="417"/>
      <c r="AN117" s="417"/>
      <c r="AO117" s="417"/>
      <c r="AP117" s="358">
        <f>T118</f>
        <v>632</v>
      </c>
      <c r="AQ117" s="6"/>
    </row>
    <row r="118" spans="1:43" ht="17.25" customHeight="1" x14ac:dyDescent="0.15">
      <c r="A118" s="436">
        <v>26</v>
      </c>
      <c r="B118" s="433">
        <v>1025</v>
      </c>
      <c r="C118" s="35" t="s">
        <v>2487</v>
      </c>
      <c r="D118" s="770"/>
      <c r="E118" s="765"/>
      <c r="F118" s="766"/>
      <c r="G118" s="770"/>
      <c r="H118" s="765"/>
      <c r="I118" s="765"/>
      <c r="J118" s="765"/>
      <c r="K118" s="765"/>
      <c r="L118" s="765"/>
      <c r="M118" s="765"/>
      <c r="N118" s="765"/>
      <c r="O118" s="765"/>
      <c r="P118" s="765"/>
      <c r="Q118" s="765"/>
      <c r="R118" s="766"/>
      <c r="S118" s="57"/>
      <c r="T118" s="688">
        <v>632</v>
      </c>
      <c r="U118" s="688"/>
      <c r="V118" s="245" t="s">
        <v>578</v>
      </c>
      <c r="W118" s="245"/>
      <c r="X118" s="57" t="s">
        <v>1400</v>
      </c>
      <c r="Y118" s="426"/>
      <c r="Z118" s="426"/>
      <c r="AA118" s="426"/>
      <c r="AB118" s="426"/>
      <c r="AC118" s="417"/>
      <c r="AD118" s="417"/>
      <c r="AE118" s="417"/>
      <c r="AF118" s="417"/>
      <c r="AG118" s="417"/>
      <c r="AH118" s="417"/>
      <c r="AI118" s="417"/>
      <c r="AJ118" s="422"/>
      <c r="AK118" s="422" t="s">
        <v>1401</v>
      </c>
      <c r="AL118" s="41">
        <f>$AL$6</f>
        <v>25</v>
      </c>
      <c r="AM118" s="425" t="s">
        <v>578</v>
      </c>
      <c r="AN118" s="422"/>
      <c r="AO118" s="422"/>
      <c r="AP118" s="12">
        <f>T118-AL118</f>
        <v>607</v>
      </c>
      <c r="AQ118" s="6"/>
    </row>
    <row r="119" spans="1:43" ht="17.25" customHeight="1" x14ac:dyDescent="0.15">
      <c r="A119" s="436">
        <v>26</v>
      </c>
      <c r="B119" s="433">
        <v>1026</v>
      </c>
      <c r="C119" s="35" t="s">
        <v>2488</v>
      </c>
      <c r="D119" s="770"/>
      <c r="E119" s="765"/>
      <c r="F119" s="766"/>
      <c r="G119" s="770"/>
      <c r="H119" s="765"/>
      <c r="I119" s="765"/>
      <c r="J119" s="765"/>
      <c r="K119" s="765"/>
      <c r="L119" s="765"/>
      <c r="M119" s="765"/>
      <c r="N119" s="765"/>
      <c r="O119" s="765"/>
      <c r="P119" s="765"/>
      <c r="Q119" s="765"/>
      <c r="R119" s="766"/>
      <c r="S119" s="246" t="s">
        <v>130</v>
      </c>
      <c r="T119" s="61"/>
      <c r="U119" s="61"/>
      <c r="V119" s="37"/>
      <c r="W119" s="37"/>
      <c r="X119" s="101"/>
      <c r="Y119" s="412"/>
      <c r="Z119" s="412"/>
      <c r="AA119" s="412"/>
      <c r="AB119" s="412"/>
      <c r="AC119" s="412"/>
      <c r="AD119" s="412"/>
      <c r="AE119" s="412"/>
      <c r="AF119" s="422"/>
      <c r="AG119" s="422"/>
      <c r="AH119" s="422"/>
      <c r="AI119" s="422"/>
      <c r="AJ119" s="422"/>
      <c r="AK119" s="422"/>
      <c r="AL119" s="41"/>
      <c r="AM119" s="422"/>
      <c r="AN119" s="422"/>
      <c r="AO119" s="422"/>
      <c r="AP119" s="330">
        <f>T120</f>
        <v>796</v>
      </c>
      <c r="AQ119" s="6"/>
    </row>
    <row r="120" spans="1:43" ht="17.25" customHeight="1" x14ac:dyDescent="0.15">
      <c r="A120" s="436">
        <v>26</v>
      </c>
      <c r="B120" s="433">
        <v>1030</v>
      </c>
      <c r="C120" s="35" t="s">
        <v>2489</v>
      </c>
      <c r="D120" s="770"/>
      <c r="E120" s="765"/>
      <c r="F120" s="766"/>
      <c r="G120" s="789"/>
      <c r="H120" s="767"/>
      <c r="I120" s="767"/>
      <c r="J120" s="767"/>
      <c r="K120" s="767"/>
      <c r="L120" s="767"/>
      <c r="M120" s="767"/>
      <c r="N120" s="767"/>
      <c r="O120" s="767"/>
      <c r="P120" s="767"/>
      <c r="Q120" s="767"/>
      <c r="R120" s="768"/>
      <c r="S120" s="57"/>
      <c r="T120" s="688">
        <v>796</v>
      </c>
      <c r="U120" s="688"/>
      <c r="V120" s="245" t="s">
        <v>578</v>
      </c>
      <c r="W120" s="245"/>
      <c r="X120" s="57" t="s">
        <v>1400</v>
      </c>
      <c r="Y120" s="426"/>
      <c r="Z120" s="426"/>
      <c r="AA120" s="426"/>
      <c r="AB120" s="426"/>
      <c r="AC120" s="417"/>
      <c r="AD120" s="417"/>
      <c r="AE120" s="417"/>
      <c r="AF120" s="417"/>
      <c r="AG120" s="417"/>
      <c r="AH120" s="417"/>
      <c r="AI120" s="417"/>
      <c r="AJ120" s="422"/>
      <c r="AK120" s="422" t="s">
        <v>1401</v>
      </c>
      <c r="AL120" s="41">
        <f>$AL$6</f>
        <v>25</v>
      </c>
      <c r="AM120" s="425" t="s">
        <v>578</v>
      </c>
      <c r="AN120" s="422"/>
      <c r="AO120" s="422"/>
      <c r="AP120" s="12">
        <f>T120-AL120</f>
        <v>771</v>
      </c>
      <c r="AQ120" s="6"/>
    </row>
    <row r="121" spans="1:43" ht="17.25" customHeight="1" x14ac:dyDescent="0.15">
      <c r="A121" s="436">
        <v>26</v>
      </c>
      <c r="B121" s="433">
        <v>1031</v>
      </c>
      <c r="C121" s="35" t="s">
        <v>2750</v>
      </c>
      <c r="D121" s="770"/>
      <c r="E121" s="765"/>
      <c r="F121" s="766"/>
      <c r="G121" s="769" t="s">
        <v>2282</v>
      </c>
      <c r="H121" s="763"/>
      <c r="I121" s="763"/>
      <c r="J121" s="763"/>
      <c r="K121" s="763"/>
      <c r="L121" s="763"/>
      <c r="M121" s="763"/>
      <c r="N121" s="763"/>
      <c r="O121" s="763"/>
      <c r="P121" s="763"/>
      <c r="Q121" s="763"/>
      <c r="R121" s="764"/>
      <c r="S121" s="246" t="s">
        <v>129</v>
      </c>
      <c r="T121" s="61"/>
      <c r="U121" s="61"/>
      <c r="V121" s="37"/>
      <c r="W121" s="37"/>
      <c r="X121" s="101"/>
      <c r="Y121" s="412"/>
      <c r="Z121" s="412"/>
      <c r="AA121" s="412"/>
      <c r="AB121" s="412"/>
      <c r="AC121" s="412"/>
      <c r="AD121" s="412"/>
      <c r="AE121" s="412"/>
      <c r="AF121" s="422"/>
      <c r="AG121" s="422"/>
      <c r="AH121" s="422"/>
      <c r="AI121" s="422"/>
      <c r="AJ121" s="422"/>
      <c r="AK121" s="422"/>
      <c r="AL121" s="46"/>
      <c r="AM121" s="422"/>
      <c r="AN121" s="422"/>
      <c r="AO121" s="422"/>
      <c r="AP121" s="330">
        <f>T122</f>
        <v>632</v>
      </c>
      <c r="AQ121" s="6"/>
    </row>
    <row r="122" spans="1:43" ht="17.25" customHeight="1" x14ac:dyDescent="0.15">
      <c r="A122" s="436">
        <v>26</v>
      </c>
      <c r="B122" s="433">
        <v>1035</v>
      </c>
      <c r="C122" s="35" t="s">
        <v>2751</v>
      </c>
      <c r="D122" s="770"/>
      <c r="E122" s="765"/>
      <c r="F122" s="766"/>
      <c r="G122" s="770"/>
      <c r="H122" s="765"/>
      <c r="I122" s="765"/>
      <c r="J122" s="765"/>
      <c r="K122" s="765"/>
      <c r="L122" s="765"/>
      <c r="M122" s="765"/>
      <c r="N122" s="765"/>
      <c r="O122" s="765"/>
      <c r="P122" s="765"/>
      <c r="Q122" s="765"/>
      <c r="R122" s="766"/>
      <c r="S122" s="57"/>
      <c r="T122" s="688">
        <v>632</v>
      </c>
      <c r="U122" s="688"/>
      <c r="V122" s="245" t="s">
        <v>578</v>
      </c>
      <c r="W122" s="245"/>
      <c r="X122" s="57" t="s">
        <v>1400</v>
      </c>
      <c r="Y122" s="426"/>
      <c r="Z122" s="426"/>
      <c r="AA122" s="426"/>
      <c r="AB122" s="426"/>
      <c r="AC122" s="417"/>
      <c r="AD122" s="417"/>
      <c r="AE122" s="417"/>
      <c r="AF122" s="417"/>
      <c r="AG122" s="417"/>
      <c r="AH122" s="417"/>
      <c r="AI122" s="417"/>
      <c r="AJ122" s="422"/>
      <c r="AK122" s="422" t="s">
        <v>1401</v>
      </c>
      <c r="AL122" s="41">
        <f>$AL$6</f>
        <v>25</v>
      </c>
      <c r="AM122" s="425" t="s">
        <v>578</v>
      </c>
      <c r="AN122" s="422"/>
      <c r="AO122" s="422"/>
      <c r="AP122" s="12">
        <f>T122-AL122</f>
        <v>607</v>
      </c>
      <c r="AQ122" s="6"/>
    </row>
    <row r="123" spans="1:43" ht="17.25" customHeight="1" x14ac:dyDescent="0.15">
      <c r="A123" s="436">
        <v>26</v>
      </c>
      <c r="B123" s="433">
        <v>1036</v>
      </c>
      <c r="C123" s="35" t="s">
        <v>2752</v>
      </c>
      <c r="D123" s="770"/>
      <c r="E123" s="765"/>
      <c r="F123" s="766"/>
      <c r="G123" s="770"/>
      <c r="H123" s="765"/>
      <c r="I123" s="765"/>
      <c r="J123" s="765"/>
      <c r="K123" s="765"/>
      <c r="L123" s="765"/>
      <c r="M123" s="765"/>
      <c r="N123" s="765"/>
      <c r="O123" s="765"/>
      <c r="P123" s="765"/>
      <c r="Q123" s="765"/>
      <c r="R123" s="766"/>
      <c r="S123" s="246" t="s">
        <v>130</v>
      </c>
      <c r="T123" s="61"/>
      <c r="U123" s="61"/>
      <c r="V123" s="37"/>
      <c r="W123" s="37"/>
      <c r="X123" s="101"/>
      <c r="Y123" s="412"/>
      <c r="Z123" s="412"/>
      <c r="AA123" s="412"/>
      <c r="AB123" s="412"/>
      <c r="AC123" s="412"/>
      <c r="AD123" s="412"/>
      <c r="AE123" s="412"/>
      <c r="AF123" s="422"/>
      <c r="AG123" s="422"/>
      <c r="AH123" s="422"/>
      <c r="AI123" s="422"/>
      <c r="AJ123" s="422"/>
      <c r="AK123" s="422"/>
      <c r="AL123" s="41"/>
      <c r="AM123" s="422"/>
      <c r="AN123" s="422"/>
      <c r="AO123" s="422"/>
      <c r="AP123" s="330">
        <f>T124</f>
        <v>796</v>
      </c>
      <c r="AQ123" s="6"/>
    </row>
    <row r="124" spans="1:43" ht="17.25" customHeight="1" x14ac:dyDescent="0.15">
      <c r="A124" s="436">
        <v>26</v>
      </c>
      <c r="B124" s="433">
        <v>1040</v>
      </c>
      <c r="C124" s="35" t="s">
        <v>2753</v>
      </c>
      <c r="D124" s="770"/>
      <c r="E124" s="765"/>
      <c r="F124" s="766"/>
      <c r="G124" s="789"/>
      <c r="H124" s="767"/>
      <c r="I124" s="767"/>
      <c r="J124" s="767"/>
      <c r="K124" s="767"/>
      <c r="L124" s="767"/>
      <c r="M124" s="767"/>
      <c r="N124" s="767"/>
      <c r="O124" s="767"/>
      <c r="P124" s="767"/>
      <c r="Q124" s="767"/>
      <c r="R124" s="768"/>
      <c r="S124" s="246"/>
      <c r="T124" s="688">
        <v>796</v>
      </c>
      <c r="U124" s="688"/>
      <c r="V124" s="245" t="s">
        <v>578</v>
      </c>
      <c r="W124" s="245"/>
      <c r="X124" s="57" t="s">
        <v>1400</v>
      </c>
      <c r="Y124" s="426"/>
      <c r="Z124" s="426"/>
      <c r="AA124" s="426"/>
      <c r="AB124" s="426"/>
      <c r="AC124" s="417"/>
      <c r="AD124" s="417"/>
      <c r="AE124" s="417"/>
      <c r="AF124" s="417"/>
      <c r="AG124" s="417"/>
      <c r="AH124" s="417"/>
      <c r="AI124" s="417"/>
      <c r="AJ124" s="422"/>
      <c r="AK124" s="422" t="s">
        <v>1401</v>
      </c>
      <c r="AL124" s="41">
        <f>$AL$6</f>
        <v>25</v>
      </c>
      <c r="AM124" s="425" t="s">
        <v>578</v>
      </c>
      <c r="AN124" s="422"/>
      <c r="AO124" s="422"/>
      <c r="AP124" s="12">
        <f>T124-AL124</f>
        <v>771</v>
      </c>
      <c r="AQ124" s="6"/>
    </row>
    <row r="125" spans="1:43" ht="17.25" customHeight="1" x14ac:dyDescent="0.15">
      <c r="A125" s="436">
        <v>26</v>
      </c>
      <c r="B125" s="433">
        <v>1041</v>
      </c>
      <c r="C125" s="35" t="s">
        <v>2283</v>
      </c>
      <c r="D125" s="770"/>
      <c r="E125" s="765"/>
      <c r="F125" s="766"/>
      <c r="G125" s="769" t="s">
        <v>2281</v>
      </c>
      <c r="H125" s="763"/>
      <c r="I125" s="763"/>
      <c r="J125" s="763"/>
      <c r="K125" s="763"/>
      <c r="L125" s="763"/>
      <c r="M125" s="763"/>
      <c r="N125" s="763"/>
      <c r="O125" s="763"/>
      <c r="P125" s="763"/>
      <c r="Q125" s="763"/>
      <c r="R125" s="764"/>
      <c r="S125" s="453" t="s">
        <v>129</v>
      </c>
      <c r="T125" s="61"/>
      <c r="U125" s="61"/>
      <c r="V125" s="37"/>
      <c r="W125" s="37"/>
      <c r="X125" s="101"/>
      <c r="Y125" s="434"/>
      <c r="Z125" s="434"/>
      <c r="AA125" s="434"/>
      <c r="AB125" s="434"/>
      <c r="AC125" s="434"/>
      <c r="AD125" s="412"/>
      <c r="AE125" s="412"/>
      <c r="AF125" s="422"/>
      <c r="AG125" s="422"/>
      <c r="AH125" s="422"/>
      <c r="AI125" s="41"/>
      <c r="AJ125" s="422"/>
      <c r="AK125" s="422"/>
      <c r="AL125" s="252"/>
      <c r="AM125" s="416"/>
      <c r="AN125" s="416"/>
      <c r="AO125" s="416"/>
      <c r="AP125" s="330">
        <f>ROUND(T126*$AN$107,0)</f>
        <v>613</v>
      </c>
      <c r="AQ125" s="402"/>
    </row>
    <row r="126" spans="1:43" ht="17.25" customHeight="1" x14ac:dyDescent="0.15">
      <c r="A126" s="436">
        <v>26</v>
      </c>
      <c r="B126" s="433">
        <v>1045</v>
      </c>
      <c r="C126" s="35" t="s">
        <v>2284</v>
      </c>
      <c r="D126" s="770"/>
      <c r="E126" s="765"/>
      <c r="F126" s="766"/>
      <c r="G126" s="770"/>
      <c r="H126" s="765"/>
      <c r="I126" s="765"/>
      <c r="J126" s="765"/>
      <c r="K126" s="765"/>
      <c r="L126" s="765"/>
      <c r="M126" s="765"/>
      <c r="N126" s="765"/>
      <c r="O126" s="765"/>
      <c r="P126" s="765"/>
      <c r="Q126" s="765"/>
      <c r="R126" s="766"/>
      <c r="S126" s="57"/>
      <c r="T126" s="688">
        <f>T118</f>
        <v>632</v>
      </c>
      <c r="U126" s="688"/>
      <c r="V126" s="245" t="s">
        <v>578</v>
      </c>
      <c r="W126" s="245"/>
      <c r="X126" s="132" t="s">
        <v>1253</v>
      </c>
      <c r="Y126" s="99"/>
      <c r="Z126" s="99"/>
      <c r="AA126" s="99"/>
      <c r="AB126" s="426"/>
      <c r="AC126" s="426"/>
      <c r="AD126" s="422"/>
      <c r="AE126" s="422"/>
      <c r="AF126" s="422"/>
      <c r="AG126" s="422"/>
      <c r="AH126" s="418"/>
      <c r="AI126" s="46" t="s">
        <v>1401</v>
      </c>
      <c r="AJ126" s="46">
        <f>$AL$6</f>
        <v>25</v>
      </c>
      <c r="AK126" s="234" t="s">
        <v>578</v>
      </c>
      <c r="AL126" s="237"/>
      <c r="AM126" s="730" t="s">
        <v>1403</v>
      </c>
      <c r="AN126" s="730"/>
      <c r="AO126" s="730"/>
      <c r="AP126" s="12">
        <f>ROUND(ROUND(T126-AJ126,0)*$AN$107,0)</f>
        <v>589</v>
      </c>
      <c r="AQ126" s="6"/>
    </row>
    <row r="127" spans="1:43" ht="17.25" customHeight="1" x14ac:dyDescent="0.15">
      <c r="A127" s="436">
        <v>26</v>
      </c>
      <c r="B127" s="433">
        <v>1046</v>
      </c>
      <c r="C127" s="35" t="s">
        <v>2285</v>
      </c>
      <c r="D127" s="770"/>
      <c r="E127" s="765"/>
      <c r="F127" s="766"/>
      <c r="G127" s="770"/>
      <c r="H127" s="765"/>
      <c r="I127" s="765"/>
      <c r="J127" s="765"/>
      <c r="K127" s="765"/>
      <c r="L127" s="765"/>
      <c r="M127" s="765"/>
      <c r="N127" s="765"/>
      <c r="O127" s="765"/>
      <c r="P127" s="765"/>
      <c r="Q127" s="765"/>
      <c r="R127" s="766"/>
      <c r="S127" s="246" t="s">
        <v>130</v>
      </c>
      <c r="T127" s="61"/>
      <c r="U127" s="61"/>
      <c r="V127" s="37"/>
      <c r="W127" s="37"/>
      <c r="X127" s="101"/>
      <c r="Y127" s="434"/>
      <c r="Z127" s="434"/>
      <c r="AA127" s="434"/>
      <c r="AB127" s="434"/>
      <c r="AC127" s="434"/>
      <c r="AD127" s="422"/>
      <c r="AE127" s="422"/>
      <c r="AF127" s="422"/>
      <c r="AG127" s="422"/>
      <c r="AH127" s="422"/>
      <c r="AI127" s="412"/>
      <c r="AJ127" s="412"/>
      <c r="AK127" s="422"/>
      <c r="AL127" s="252"/>
      <c r="AM127" s="730"/>
      <c r="AN127" s="730"/>
      <c r="AO127" s="730"/>
      <c r="AP127" s="330">
        <f>ROUND(T128*$AN$107,0)</f>
        <v>772</v>
      </c>
      <c r="AQ127" s="6"/>
    </row>
    <row r="128" spans="1:43" ht="17.25" customHeight="1" x14ac:dyDescent="0.15">
      <c r="A128" s="436">
        <v>26</v>
      </c>
      <c r="B128" s="433">
        <v>1050</v>
      </c>
      <c r="C128" s="35" t="s">
        <v>2286</v>
      </c>
      <c r="D128" s="770"/>
      <c r="E128" s="765"/>
      <c r="F128" s="766"/>
      <c r="G128" s="789"/>
      <c r="H128" s="767"/>
      <c r="I128" s="767"/>
      <c r="J128" s="767"/>
      <c r="K128" s="767"/>
      <c r="L128" s="767"/>
      <c r="M128" s="767"/>
      <c r="N128" s="767"/>
      <c r="O128" s="767"/>
      <c r="P128" s="767"/>
      <c r="Q128" s="767"/>
      <c r="R128" s="768"/>
      <c r="S128" s="57"/>
      <c r="T128" s="688">
        <f>T120</f>
        <v>796</v>
      </c>
      <c r="U128" s="688"/>
      <c r="V128" s="245" t="s">
        <v>578</v>
      </c>
      <c r="W128" s="245"/>
      <c r="X128" s="132" t="s">
        <v>1253</v>
      </c>
      <c r="Y128" s="99"/>
      <c r="Z128" s="99"/>
      <c r="AA128" s="99"/>
      <c r="AB128" s="426"/>
      <c r="AC128" s="426"/>
      <c r="AD128" s="422"/>
      <c r="AE128" s="422"/>
      <c r="AF128" s="422"/>
      <c r="AG128" s="422"/>
      <c r="AH128" s="422"/>
      <c r="AI128" s="46" t="s">
        <v>1401</v>
      </c>
      <c r="AJ128" s="46">
        <f>$AL$6</f>
        <v>25</v>
      </c>
      <c r="AK128" s="234" t="s">
        <v>578</v>
      </c>
      <c r="AL128" s="237"/>
      <c r="AM128" s="730"/>
      <c r="AN128" s="730"/>
      <c r="AO128" s="730"/>
      <c r="AP128" s="12">
        <f>ROUND(ROUND(T128-AJ128,0)*$AN$107,0)</f>
        <v>748</v>
      </c>
      <c r="AQ128" s="6"/>
    </row>
    <row r="129" spans="1:43" ht="17.25" customHeight="1" x14ac:dyDescent="0.15">
      <c r="A129" s="436">
        <v>26</v>
      </c>
      <c r="B129" s="433">
        <v>1051</v>
      </c>
      <c r="C129" s="35" t="s">
        <v>2754</v>
      </c>
      <c r="D129" s="770"/>
      <c r="E129" s="765"/>
      <c r="F129" s="766"/>
      <c r="G129" s="769" t="s">
        <v>2282</v>
      </c>
      <c r="H129" s="763"/>
      <c r="I129" s="763"/>
      <c r="J129" s="763"/>
      <c r="K129" s="763"/>
      <c r="L129" s="763"/>
      <c r="M129" s="763"/>
      <c r="N129" s="763"/>
      <c r="O129" s="763"/>
      <c r="P129" s="763"/>
      <c r="Q129" s="763"/>
      <c r="R129" s="764"/>
      <c r="S129" s="246" t="s">
        <v>129</v>
      </c>
      <c r="T129" s="61"/>
      <c r="U129" s="61"/>
      <c r="V129" s="37"/>
      <c r="W129" s="37"/>
      <c r="X129" s="209"/>
      <c r="Y129" s="438"/>
      <c r="Z129" s="438"/>
      <c r="AA129" s="438"/>
      <c r="AB129" s="438"/>
      <c r="AC129" s="438"/>
      <c r="AD129" s="422"/>
      <c r="AE129" s="422"/>
      <c r="AF129" s="422"/>
      <c r="AG129" s="422"/>
      <c r="AH129" s="417"/>
      <c r="AI129" s="409"/>
      <c r="AJ129" s="409"/>
      <c r="AK129" s="422"/>
      <c r="AL129" s="252"/>
      <c r="AM129" s="730"/>
      <c r="AN129" s="730"/>
      <c r="AO129" s="730"/>
      <c r="AP129" s="330">
        <f>ROUND(T130*$AN$107,0)</f>
        <v>613</v>
      </c>
      <c r="AQ129" s="6"/>
    </row>
    <row r="130" spans="1:43" ht="17.25" customHeight="1" x14ac:dyDescent="0.15">
      <c r="A130" s="436">
        <v>26</v>
      </c>
      <c r="B130" s="433">
        <v>1055</v>
      </c>
      <c r="C130" s="35" t="s">
        <v>2755</v>
      </c>
      <c r="D130" s="770"/>
      <c r="E130" s="765"/>
      <c r="F130" s="766"/>
      <c r="G130" s="770"/>
      <c r="H130" s="765"/>
      <c r="I130" s="765"/>
      <c r="J130" s="765"/>
      <c r="K130" s="765"/>
      <c r="L130" s="765"/>
      <c r="M130" s="765"/>
      <c r="N130" s="765"/>
      <c r="O130" s="765"/>
      <c r="P130" s="765"/>
      <c r="Q130" s="765"/>
      <c r="R130" s="766"/>
      <c r="S130" s="57"/>
      <c r="T130" s="688">
        <f>T122</f>
        <v>632</v>
      </c>
      <c r="U130" s="688"/>
      <c r="V130" s="245" t="s">
        <v>578</v>
      </c>
      <c r="W130" s="245"/>
      <c r="X130" s="101" t="s">
        <v>1253</v>
      </c>
      <c r="Y130" s="434"/>
      <c r="Z130" s="434"/>
      <c r="AA130" s="434"/>
      <c r="AB130" s="445"/>
      <c r="AC130" s="445"/>
      <c r="AD130" s="422"/>
      <c r="AE130" s="422"/>
      <c r="AF130" s="422"/>
      <c r="AG130" s="422"/>
      <c r="AH130" s="418"/>
      <c r="AI130" s="41" t="s">
        <v>1401</v>
      </c>
      <c r="AJ130" s="41">
        <f>$AL$6</f>
        <v>25</v>
      </c>
      <c r="AK130" s="234" t="s">
        <v>578</v>
      </c>
      <c r="AL130" s="237"/>
      <c r="AM130" s="730"/>
      <c r="AN130" s="730"/>
      <c r="AO130" s="730"/>
      <c r="AP130" s="12">
        <f>ROUND(ROUND(T130-AJ130,0)*$AN$107,0)</f>
        <v>589</v>
      </c>
      <c r="AQ130" s="6"/>
    </row>
    <row r="131" spans="1:43" ht="17.25" customHeight="1" x14ac:dyDescent="0.15">
      <c r="A131" s="436">
        <v>26</v>
      </c>
      <c r="B131" s="433">
        <v>1056</v>
      </c>
      <c r="C131" s="35" t="s">
        <v>2756</v>
      </c>
      <c r="D131" s="770"/>
      <c r="E131" s="765"/>
      <c r="F131" s="766"/>
      <c r="G131" s="770"/>
      <c r="H131" s="765"/>
      <c r="I131" s="765"/>
      <c r="J131" s="765"/>
      <c r="K131" s="765"/>
      <c r="L131" s="765"/>
      <c r="M131" s="765"/>
      <c r="N131" s="765"/>
      <c r="O131" s="765"/>
      <c r="P131" s="765"/>
      <c r="Q131" s="765"/>
      <c r="R131" s="766"/>
      <c r="S131" s="246" t="s">
        <v>130</v>
      </c>
      <c r="T131" s="61"/>
      <c r="U131" s="61"/>
      <c r="V131" s="37"/>
      <c r="W131" s="37"/>
      <c r="X131" s="101"/>
      <c r="Y131" s="434"/>
      <c r="Z131" s="434"/>
      <c r="AA131" s="434"/>
      <c r="AB131" s="434"/>
      <c r="AC131" s="434"/>
      <c r="AD131" s="422"/>
      <c r="AE131" s="422"/>
      <c r="AF131" s="422"/>
      <c r="AG131" s="422"/>
      <c r="AH131" s="422"/>
      <c r="AI131" s="412"/>
      <c r="AJ131" s="412"/>
      <c r="AK131" s="422"/>
      <c r="AL131" s="252"/>
      <c r="AM131" s="245" t="s">
        <v>248</v>
      </c>
      <c r="AN131" s="718">
        <v>0.97</v>
      </c>
      <c r="AO131" s="744"/>
      <c r="AP131" s="330">
        <f>ROUND(T132*$AN$107,0)</f>
        <v>772</v>
      </c>
      <c r="AQ131" s="6"/>
    </row>
    <row r="132" spans="1:43" ht="17.25" customHeight="1" x14ac:dyDescent="0.15">
      <c r="A132" s="436">
        <v>26</v>
      </c>
      <c r="B132" s="433">
        <v>1060</v>
      </c>
      <c r="C132" s="35" t="s">
        <v>2757</v>
      </c>
      <c r="D132" s="789"/>
      <c r="E132" s="767"/>
      <c r="F132" s="768"/>
      <c r="G132" s="789"/>
      <c r="H132" s="767"/>
      <c r="I132" s="767"/>
      <c r="J132" s="767"/>
      <c r="K132" s="767"/>
      <c r="L132" s="767"/>
      <c r="M132" s="767"/>
      <c r="N132" s="767"/>
      <c r="O132" s="767"/>
      <c r="P132" s="767"/>
      <c r="Q132" s="767"/>
      <c r="R132" s="768"/>
      <c r="S132" s="57"/>
      <c r="T132" s="829">
        <f>T124</f>
        <v>796</v>
      </c>
      <c r="U132" s="829"/>
      <c r="V132" s="426" t="s">
        <v>578</v>
      </c>
      <c r="W132" s="426"/>
      <c r="X132" s="132" t="s">
        <v>1253</v>
      </c>
      <c r="Y132" s="99"/>
      <c r="Z132" s="99"/>
      <c r="AA132" s="99"/>
      <c r="AB132" s="426"/>
      <c r="AC132" s="426"/>
      <c r="AD132" s="422"/>
      <c r="AE132" s="422"/>
      <c r="AF132" s="422"/>
      <c r="AG132" s="422"/>
      <c r="AH132" s="607"/>
      <c r="AI132" s="46" t="s">
        <v>1401</v>
      </c>
      <c r="AJ132" s="46">
        <f>$AL$6</f>
        <v>25</v>
      </c>
      <c r="AK132" s="234" t="s">
        <v>578</v>
      </c>
      <c r="AL132" s="234"/>
      <c r="AM132" s="39"/>
      <c r="AN132" s="417"/>
      <c r="AO132" s="420"/>
      <c r="AP132" s="12">
        <f>ROUND(ROUND(T132-AJ132,0)*$AN$107,0)</f>
        <v>748</v>
      </c>
      <c r="AQ132" s="11"/>
    </row>
    <row r="133" spans="1:43" ht="17.25" customHeight="1" x14ac:dyDescent="0.15">
      <c r="A133" s="436">
        <v>26</v>
      </c>
      <c r="B133" s="433" t="s">
        <v>5725</v>
      </c>
      <c r="C133" s="120" t="s">
        <v>4998</v>
      </c>
      <c r="D133" s="677" t="s">
        <v>4940</v>
      </c>
      <c r="E133" s="678"/>
      <c r="F133" s="678"/>
      <c r="G133" s="678"/>
      <c r="H133" s="678"/>
      <c r="I133" s="679"/>
      <c r="J133" s="769" t="s">
        <v>3285</v>
      </c>
      <c r="K133" s="763"/>
      <c r="L133" s="763"/>
      <c r="M133" s="763"/>
      <c r="N133" s="764"/>
      <c r="O133" s="769" t="s">
        <v>3289</v>
      </c>
      <c r="P133" s="763"/>
      <c r="Q133" s="763"/>
      <c r="R133" s="763"/>
      <c r="S133" s="764"/>
      <c r="T133" s="769" t="s">
        <v>3302</v>
      </c>
      <c r="U133" s="763"/>
      <c r="V133" s="763"/>
      <c r="W133" s="763"/>
      <c r="X133" s="763"/>
      <c r="Y133" s="763"/>
      <c r="Z133" s="763"/>
      <c r="AA133" s="763"/>
      <c r="AB133" s="763"/>
      <c r="AC133" s="763"/>
      <c r="AD133" s="763"/>
      <c r="AE133" s="764"/>
      <c r="AF133" s="42" t="s">
        <v>734</v>
      </c>
      <c r="AG133" s="422"/>
      <c r="AH133" s="652"/>
      <c r="AI133" s="652"/>
      <c r="AJ133" s="653"/>
      <c r="AK133" s="653">
        <f>ROUND($T$6*0.01,0)</f>
        <v>5</v>
      </c>
      <c r="AL133" s="422" t="s">
        <v>1028</v>
      </c>
      <c r="AM133" s="422"/>
      <c r="AN133" s="422"/>
      <c r="AO133" s="422"/>
      <c r="AP133" s="331">
        <f>-AK133</f>
        <v>-5</v>
      </c>
      <c r="AQ133" s="7" t="s">
        <v>821</v>
      </c>
    </row>
    <row r="134" spans="1:43" ht="17.25" customHeight="1" x14ac:dyDescent="0.15">
      <c r="A134" s="436">
        <v>26</v>
      </c>
      <c r="B134" s="433" t="s">
        <v>5726</v>
      </c>
      <c r="C134" s="120" t="s">
        <v>4999</v>
      </c>
      <c r="D134" s="680"/>
      <c r="E134" s="681"/>
      <c r="F134" s="681"/>
      <c r="G134" s="681"/>
      <c r="H134" s="681"/>
      <c r="I134" s="682"/>
      <c r="J134" s="770"/>
      <c r="K134" s="765"/>
      <c r="L134" s="765"/>
      <c r="M134" s="765"/>
      <c r="N134" s="766"/>
      <c r="O134" s="770"/>
      <c r="P134" s="765"/>
      <c r="Q134" s="765"/>
      <c r="R134" s="765"/>
      <c r="S134" s="766"/>
      <c r="T134" s="789"/>
      <c r="U134" s="767"/>
      <c r="V134" s="767"/>
      <c r="W134" s="767"/>
      <c r="X134" s="767"/>
      <c r="Y134" s="767"/>
      <c r="Z134" s="767"/>
      <c r="AA134" s="767"/>
      <c r="AB134" s="767"/>
      <c r="AC134" s="767"/>
      <c r="AD134" s="767"/>
      <c r="AE134" s="768"/>
      <c r="AF134" s="42" t="s">
        <v>736</v>
      </c>
      <c r="AG134" s="422"/>
      <c r="AH134" s="652"/>
      <c r="AI134" s="652"/>
      <c r="AJ134" s="653"/>
      <c r="AK134" s="653">
        <f>ROUND($T$8*0.01,0)</f>
        <v>7</v>
      </c>
      <c r="AL134" s="422" t="s">
        <v>1028</v>
      </c>
      <c r="AM134" s="422"/>
      <c r="AN134" s="422"/>
      <c r="AO134" s="422"/>
      <c r="AP134" s="331">
        <f t="shared" ref="AP134:AP180" si="0">-AK134</f>
        <v>-7</v>
      </c>
      <c r="AQ134" s="402"/>
    </row>
    <row r="135" spans="1:43" ht="17.25" customHeight="1" x14ac:dyDescent="0.15">
      <c r="A135" s="436">
        <v>26</v>
      </c>
      <c r="B135" s="433" t="s">
        <v>5727</v>
      </c>
      <c r="C135" s="120" t="s">
        <v>5000</v>
      </c>
      <c r="D135" s="421"/>
      <c r="E135" s="418"/>
      <c r="F135" s="418"/>
      <c r="G135" s="418"/>
      <c r="H135" s="418"/>
      <c r="I135" s="419"/>
      <c r="J135" s="770"/>
      <c r="K135" s="765"/>
      <c r="L135" s="765"/>
      <c r="M135" s="765"/>
      <c r="N135" s="766"/>
      <c r="O135" s="770"/>
      <c r="P135" s="765"/>
      <c r="Q135" s="765"/>
      <c r="R135" s="765"/>
      <c r="S135" s="766"/>
      <c r="T135" s="769" t="s">
        <v>3303</v>
      </c>
      <c r="U135" s="763"/>
      <c r="V135" s="763"/>
      <c r="W135" s="763"/>
      <c r="X135" s="763"/>
      <c r="Y135" s="763"/>
      <c r="Z135" s="763"/>
      <c r="AA135" s="763"/>
      <c r="AB135" s="763"/>
      <c r="AC135" s="763"/>
      <c r="AD135" s="763"/>
      <c r="AE135" s="764"/>
      <c r="AF135" s="42" t="s">
        <v>734</v>
      </c>
      <c r="AG135" s="422"/>
      <c r="AH135" s="652"/>
      <c r="AI135" s="652"/>
      <c r="AJ135" s="653"/>
      <c r="AK135" s="653">
        <f>ROUND($T$10*0.01,0)</f>
        <v>6</v>
      </c>
      <c r="AL135" s="422" t="s">
        <v>1028</v>
      </c>
      <c r="AM135" s="422"/>
      <c r="AN135" s="422"/>
      <c r="AO135" s="422"/>
      <c r="AP135" s="331">
        <f t="shared" si="0"/>
        <v>-6</v>
      </c>
      <c r="AQ135" s="402"/>
    </row>
    <row r="136" spans="1:43" ht="17.25" customHeight="1" x14ac:dyDescent="0.15">
      <c r="A136" s="436">
        <v>26</v>
      </c>
      <c r="B136" s="433" t="s">
        <v>5728</v>
      </c>
      <c r="C136" s="120" t="s">
        <v>5001</v>
      </c>
      <c r="D136" s="421"/>
      <c r="E136" s="418"/>
      <c r="F136" s="418"/>
      <c r="G136" s="418"/>
      <c r="H136" s="418"/>
      <c r="I136" s="419"/>
      <c r="J136" s="421"/>
      <c r="K136" s="418"/>
      <c r="L136" s="418"/>
      <c r="M136" s="418"/>
      <c r="N136" s="419"/>
      <c r="O136" s="421"/>
      <c r="P136" s="418"/>
      <c r="Q136" s="418"/>
      <c r="R136" s="418"/>
      <c r="S136" s="419"/>
      <c r="T136" s="789"/>
      <c r="U136" s="767"/>
      <c r="V136" s="767"/>
      <c r="W136" s="767"/>
      <c r="X136" s="767"/>
      <c r="Y136" s="767"/>
      <c r="Z136" s="767"/>
      <c r="AA136" s="767"/>
      <c r="AB136" s="767"/>
      <c r="AC136" s="767"/>
      <c r="AD136" s="767"/>
      <c r="AE136" s="768"/>
      <c r="AF136" s="42" t="s">
        <v>736</v>
      </c>
      <c r="AG136" s="422"/>
      <c r="AH136" s="652"/>
      <c r="AI136" s="652"/>
      <c r="AJ136" s="653"/>
      <c r="AK136" s="653">
        <f>ROUND($T$12*0.01,0)</f>
        <v>7</v>
      </c>
      <c r="AL136" s="422" t="s">
        <v>1028</v>
      </c>
      <c r="AM136" s="422"/>
      <c r="AN136" s="422"/>
      <c r="AO136" s="422"/>
      <c r="AP136" s="331">
        <f t="shared" si="0"/>
        <v>-7</v>
      </c>
      <c r="AQ136" s="402"/>
    </row>
    <row r="137" spans="1:43" ht="17.25" customHeight="1" x14ac:dyDescent="0.15">
      <c r="A137" s="436">
        <v>26</v>
      </c>
      <c r="B137" s="433" t="s">
        <v>5729</v>
      </c>
      <c r="C137" s="120" t="s">
        <v>5002</v>
      </c>
      <c r="D137" s="421"/>
      <c r="E137" s="418"/>
      <c r="F137" s="418"/>
      <c r="G137" s="418"/>
      <c r="H137" s="418"/>
      <c r="I137" s="419"/>
      <c r="J137" s="421"/>
      <c r="K137" s="418"/>
      <c r="L137" s="418"/>
      <c r="M137" s="418"/>
      <c r="N137" s="419"/>
      <c r="O137" s="421"/>
      <c r="P137" s="418"/>
      <c r="Q137" s="418"/>
      <c r="R137" s="418"/>
      <c r="S137" s="419"/>
      <c r="T137" s="769" t="s">
        <v>3304</v>
      </c>
      <c r="U137" s="763"/>
      <c r="V137" s="763"/>
      <c r="W137" s="763"/>
      <c r="X137" s="763"/>
      <c r="Y137" s="763"/>
      <c r="Z137" s="763"/>
      <c r="AA137" s="763"/>
      <c r="AB137" s="763"/>
      <c r="AC137" s="763"/>
      <c r="AD137" s="763"/>
      <c r="AE137" s="764"/>
      <c r="AF137" s="42" t="s">
        <v>734</v>
      </c>
      <c r="AG137" s="422"/>
      <c r="AH137" s="652"/>
      <c r="AI137" s="652"/>
      <c r="AJ137" s="653"/>
      <c r="AK137" s="653">
        <f>ROUND($T$14*0.01,0)</f>
        <v>6</v>
      </c>
      <c r="AL137" s="422" t="s">
        <v>1028</v>
      </c>
      <c r="AM137" s="422"/>
      <c r="AN137" s="422"/>
      <c r="AO137" s="422"/>
      <c r="AP137" s="331">
        <f t="shared" si="0"/>
        <v>-6</v>
      </c>
      <c r="AQ137" s="402"/>
    </row>
    <row r="138" spans="1:43" ht="17.25" customHeight="1" x14ac:dyDescent="0.15">
      <c r="A138" s="436">
        <v>26</v>
      </c>
      <c r="B138" s="433" t="s">
        <v>5730</v>
      </c>
      <c r="C138" s="120" t="s">
        <v>5003</v>
      </c>
      <c r="D138" s="421"/>
      <c r="E138" s="418"/>
      <c r="F138" s="418"/>
      <c r="G138" s="418"/>
      <c r="H138" s="418"/>
      <c r="I138" s="419"/>
      <c r="J138" s="421"/>
      <c r="K138" s="418"/>
      <c r="L138" s="418"/>
      <c r="M138" s="418"/>
      <c r="N138" s="419"/>
      <c r="O138" s="421"/>
      <c r="P138" s="418"/>
      <c r="Q138" s="418"/>
      <c r="R138" s="418"/>
      <c r="S138" s="419"/>
      <c r="T138" s="789"/>
      <c r="U138" s="767"/>
      <c r="V138" s="767"/>
      <c r="W138" s="767"/>
      <c r="X138" s="767"/>
      <c r="Y138" s="767"/>
      <c r="Z138" s="767"/>
      <c r="AA138" s="767"/>
      <c r="AB138" s="767"/>
      <c r="AC138" s="767"/>
      <c r="AD138" s="767"/>
      <c r="AE138" s="768"/>
      <c r="AF138" s="42" t="s">
        <v>736</v>
      </c>
      <c r="AG138" s="422"/>
      <c r="AH138" s="652"/>
      <c r="AI138" s="652"/>
      <c r="AJ138" s="653"/>
      <c r="AK138" s="653">
        <f>ROUND($T$16*0.01,0)</f>
        <v>7</v>
      </c>
      <c r="AL138" s="422" t="s">
        <v>1028</v>
      </c>
      <c r="AM138" s="422"/>
      <c r="AN138" s="422"/>
      <c r="AO138" s="422"/>
      <c r="AP138" s="331">
        <f t="shared" si="0"/>
        <v>-7</v>
      </c>
      <c r="AQ138" s="402"/>
    </row>
    <row r="139" spans="1:43" ht="17.25" customHeight="1" x14ac:dyDescent="0.15">
      <c r="A139" s="436">
        <v>26</v>
      </c>
      <c r="B139" s="433" t="s">
        <v>5731</v>
      </c>
      <c r="C139" s="120" t="s">
        <v>5004</v>
      </c>
      <c r="D139" s="421"/>
      <c r="E139" s="418"/>
      <c r="F139" s="418"/>
      <c r="G139" s="418"/>
      <c r="H139" s="418"/>
      <c r="I139" s="419"/>
      <c r="J139" s="421"/>
      <c r="K139" s="418"/>
      <c r="L139" s="418"/>
      <c r="M139" s="418"/>
      <c r="N139" s="419"/>
      <c r="O139" s="421"/>
      <c r="P139" s="418"/>
      <c r="Q139" s="418"/>
      <c r="R139" s="418"/>
      <c r="S139" s="419"/>
      <c r="T139" s="769" t="s">
        <v>3305</v>
      </c>
      <c r="U139" s="763"/>
      <c r="V139" s="763"/>
      <c r="W139" s="763"/>
      <c r="X139" s="763"/>
      <c r="Y139" s="763"/>
      <c r="Z139" s="763"/>
      <c r="AA139" s="763"/>
      <c r="AB139" s="763"/>
      <c r="AC139" s="763"/>
      <c r="AD139" s="763"/>
      <c r="AE139" s="764"/>
      <c r="AF139" s="42" t="s">
        <v>734</v>
      </c>
      <c r="AG139" s="422"/>
      <c r="AH139" s="652"/>
      <c r="AI139" s="652"/>
      <c r="AJ139" s="653"/>
      <c r="AK139" s="653">
        <f>ROUND($T$18*0.01,0)</f>
        <v>6</v>
      </c>
      <c r="AL139" s="422" t="s">
        <v>1028</v>
      </c>
      <c r="AM139" s="422"/>
      <c r="AN139" s="422"/>
      <c r="AO139" s="422"/>
      <c r="AP139" s="331">
        <f t="shared" si="0"/>
        <v>-6</v>
      </c>
      <c r="AQ139" s="402"/>
    </row>
    <row r="140" spans="1:43" ht="17.25" customHeight="1" x14ac:dyDescent="0.15">
      <c r="A140" s="436">
        <v>26</v>
      </c>
      <c r="B140" s="433" t="s">
        <v>5732</v>
      </c>
      <c r="C140" s="120" t="s">
        <v>5005</v>
      </c>
      <c r="D140" s="421"/>
      <c r="E140" s="418"/>
      <c r="F140" s="418"/>
      <c r="G140" s="418"/>
      <c r="H140" s="418"/>
      <c r="I140" s="419"/>
      <c r="J140" s="421"/>
      <c r="K140" s="418"/>
      <c r="L140" s="418"/>
      <c r="M140" s="418"/>
      <c r="N140" s="419"/>
      <c r="O140" s="421"/>
      <c r="P140" s="418"/>
      <c r="Q140" s="418"/>
      <c r="R140" s="418"/>
      <c r="S140" s="419"/>
      <c r="T140" s="789"/>
      <c r="U140" s="767"/>
      <c r="V140" s="767"/>
      <c r="W140" s="767"/>
      <c r="X140" s="767"/>
      <c r="Y140" s="767"/>
      <c r="Z140" s="767"/>
      <c r="AA140" s="767"/>
      <c r="AB140" s="767"/>
      <c r="AC140" s="767"/>
      <c r="AD140" s="767"/>
      <c r="AE140" s="768"/>
      <c r="AF140" s="42" t="s">
        <v>736</v>
      </c>
      <c r="AG140" s="422"/>
      <c r="AH140" s="652"/>
      <c r="AI140" s="652"/>
      <c r="AJ140" s="653"/>
      <c r="AK140" s="653">
        <f>ROUND($T$20*0.01,0)</f>
        <v>8</v>
      </c>
      <c r="AL140" s="422" t="s">
        <v>1028</v>
      </c>
      <c r="AM140" s="422"/>
      <c r="AN140" s="422"/>
      <c r="AO140" s="422"/>
      <c r="AP140" s="331">
        <f t="shared" si="0"/>
        <v>-8</v>
      </c>
      <c r="AQ140" s="402"/>
    </row>
    <row r="141" spans="1:43" ht="17.25" customHeight="1" x14ac:dyDescent="0.15">
      <c r="A141" s="436">
        <v>26</v>
      </c>
      <c r="B141" s="433" t="s">
        <v>5733</v>
      </c>
      <c r="C141" s="120" t="s">
        <v>5006</v>
      </c>
      <c r="D141" s="421"/>
      <c r="E141" s="418"/>
      <c r="F141" s="418"/>
      <c r="G141" s="418"/>
      <c r="H141" s="418"/>
      <c r="I141" s="419"/>
      <c r="J141" s="421"/>
      <c r="K141" s="418"/>
      <c r="L141" s="418"/>
      <c r="M141" s="418"/>
      <c r="N141" s="419"/>
      <c r="O141" s="421"/>
      <c r="P141" s="418"/>
      <c r="Q141" s="418"/>
      <c r="R141" s="418"/>
      <c r="S141" s="419"/>
      <c r="T141" s="769" t="s">
        <v>3306</v>
      </c>
      <c r="U141" s="763"/>
      <c r="V141" s="763"/>
      <c r="W141" s="763"/>
      <c r="X141" s="763"/>
      <c r="Y141" s="763"/>
      <c r="Z141" s="763"/>
      <c r="AA141" s="763"/>
      <c r="AB141" s="763"/>
      <c r="AC141" s="763"/>
      <c r="AD141" s="763"/>
      <c r="AE141" s="764"/>
      <c r="AF141" s="42" t="s">
        <v>734</v>
      </c>
      <c r="AG141" s="422"/>
      <c r="AH141" s="652"/>
      <c r="AI141" s="652"/>
      <c r="AJ141" s="653"/>
      <c r="AK141" s="653">
        <f>ROUND($T$22*0.01,0)</f>
        <v>6</v>
      </c>
      <c r="AL141" s="422" t="s">
        <v>1028</v>
      </c>
      <c r="AM141" s="422"/>
      <c r="AN141" s="422"/>
      <c r="AO141" s="422"/>
      <c r="AP141" s="331">
        <f t="shared" si="0"/>
        <v>-6</v>
      </c>
      <c r="AQ141" s="402"/>
    </row>
    <row r="142" spans="1:43" ht="17.25" customHeight="1" x14ac:dyDescent="0.15">
      <c r="A142" s="436">
        <v>26</v>
      </c>
      <c r="B142" s="433" t="s">
        <v>5734</v>
      </c>
      <c r="C142" s="120" t="s">
        <v>5007</v>
      </c>
      <c r="D142" s="421"/>
      <c r="E142" s="418"/>
      <c r="F142" s="418"/>
      <c r="G142" s="418"/>
      <c r="H142" s="418"/>
      <c r="I142" s="419"/>
      <c r="J142" s="421"/>
      <c r="K142" s="418"/>
      <c r="L142" s="418"/>
      <c r="M142" s="418"/>
      <c r="N142" s="419"/>
      <c r="O142" s="421"/>
      <c r="P142" s="418"/>
      <c r="Q142" s="418"/>
      <c r="R142" s="418"/>
      <c r="S142" s="419"/>
      <c r="T142" s="789"/>
      <c r="U142" s="767"/>
      <c r="V142" s="767"/>
      <c r="W142" s="767"/>
      <c r="X142" s="767"/>
      <c r="Y142" s="767"/>
      <c r="Z142" s="767"/>
      <c r="AA142" s="767"/>
      <c r="AB142" s="767"/>
      <c r="AC142" s="767"/>
      <c r="AD142" s="767"/>
      <c r="AE142" s="768"/>
      <c r="AF142" s="42" t="s">
        <v>736</v>
      </c>
      <c r="AG142" s="422"/>
      <c r="AH142" s="652"/>
      <c r="AI142" s="652"/>
      <c r="AJ142" s="653"/>
      <c r="AK142" s="653">
        <f>ROUND($T$24*0.01,0)</f>
        <v>8</v>
      </c>
      <c r="AL142" s="422" t="s">
        <v>1028</v>
      </c>
      <c r="AM142" s="422"/>
      <c r="AN142" s="422"/>
      <c r="AO142" s="422"/>
      <c r="AP142" s="331">
        <f t="shared" si="0"/>
        <v>-8</v>
      </c>
      <c r="AQ142" s="402"/>
    </row>
    <row r="143" spans="1:43" ht="17.25" customHeight="1" x14ac:dyDescent="0.15">
      <c r="A143" s="436">
        <v>26</v>
      </c>
      <c r="B143" s="433" t="s">
        <v>5735</v>
      </c>
      <c r="C143" s="120" t="s">
        <v>5008</v>
      </c>
      <c r="D143" s="421"/>
      <c r="E143" s="418"/>
      <c r="F143" s="418"/>
      <c r="G143" s="418"/>
      <c r="H143" s="418"/>
      <c r="I143" s="419"/>
      <c r="J143" s="421"/>
      <c r="K143" s="418"/>
      <c r="L143" s="418"/>
      <c r="M143" s="418"/>
      <c r="N143" s="419"/>
      <c r="O143" s="421"/>
      <c r="P143" s="418"/>
      <c r="Q143" s="418"/>
      <c r="R143" s="418"/>
      <c r="S143" s="419"/>
      <c r="T143" s="769" t="s">
        <v>3307</v>
      </c>
      <c r="U143" s="763"/>
      <c r="V143" s="763"/>
      <c r="W143" s="763"/>
      <c r="X143" s="763"/>
      <c r="Y143" s="763"/>
      <c r="Z143" s="763"/>
      <c r="AA143" s="763"/>
      <c r="AB143" s="763"/>
      <c r="AC143" s="763"/>
      <c r="AD143" s="763"/>
      <c r="AE143" s="764"/>
      <c r="AF143" s="42" t="s">
        <v>734</v>
      </c>
      <c r="AG143" s="422"/>
      <c r="AH143" s="652"/>
      <c r="AI143" s="652"/>
      <c r="AJ143" s="653"/>
      <c r="AK143" s="653">
        <f>ROUND($T$26*0.01,0)</f>
        <v>6</v>
      </c>
      <c r="AL143" s="422" t="s">
        <v>1028</v>
      </c>
      <c r="AM143" s="422"/>
      <c r="AN143" s="422"/>
      <c r="AO143" s="422"/>
      <c r="AP143" s="331">
        <f t="shared" si="0"/>
        <v>-6</v>
      </c>
      <c r="AQ143" s="402"/>
    </row>
    <row r="144" spans="1:43" ht="17.25" customHeight="1" x14ac:dyDescent="0.15">
      <c r="A144" s="436">
        <v>26</v>
      </c>
      <c r="B144" s="433" t="s">
        <v>5736</v>
      </c>
      <c r="C144" s="120" t="s">
        <v>5009</v>
      </c>
      <c r="D144" s="421"/>
      <c r="E144" s="418"/>
      <c r="F144" s="418"/>
      <c r="G144" s="418"/>
      <c r="H144" s="418"/>
      <c r="I144" s="419"/>
      <c r="J144" s="421"/>
      <c r="K144" s="418"/>
      <c r="L144" s="418"/>
      <c r="M144" s="418"/>
      <c r="N144" s="419"/>
      <c r="O144" s="421"/>
      <c r="P144" s="418"/>
      <c r="Q144" s="418"/>
      <c r="R144" s="418"/>
      <c r="S144" s="419"/>
      <c r="T144" s="789"/>
      <c r="U144" s="767"/>
      <c r="V144" s="767"/>
      <c r="W144" s="767"/>
      <c r="X144" s="767"/>
      <c r="Y144" s="767"/>
      <c r="Z144" s="767"/>
      <c r="AA144" s="767"/>
      <c r="AB144" s="767"/>
      <c r="AC144" s="767"/>
      <c r="AD144" s="767"/>
      <c r="AE144" s="768"/>
      <c r="AF144" s="42" t="s">
        <v>736</v>
      </c>
      <c r="AG144" s="422"/>
      <c r="AH144" s="652"/>
      <c r="AI144" s="652"/>
      <c r="AJ144" s="653"/>
      <c r="AK144" s="653">
        <f>ROUND($T$28*0.01,0)</f>
        <v>8</v>
      </c>
      <c r="AL144" s="422" t="s">
        <v>1028</v>
      </c>
      <c r="AM144" s="422"/>
      <c r="AN144" s="422"/>
      <c r="AO144" s="422"/>
      <c r="AP144" s="331">
        <f t="shared" si="0"/>
        <v>-8</v>
      </c>
      <c r="AQ144" s="402"/>
    </row>
    <row r="145" spans="1:43" ht="17.25" customHeight="1" x14ac:dyDescent="0.15">
      <c r="A145" s="436">
        <v>26</v>
      </c>
      <c r="B145" s="433" t="s">
        <v>5737</v>
      </c>
      <c r="C145" s="120" t="s">
        <v>5010</v>
      </c>
      <c r="D145" s="421"/>
      <c r="E145" s="418"/>
      <c r="F145" s="418"/>
      <c r="G145" s="418"/>
      <c r="H145" s="418"/>
      <c r="I145" s="419"/>
      <c r="J145" s="421"/>
      <c r="K145" s="418"/>
      <c r="L145" s="418"/>
      <c r="M145" s="418"/>
      <c r="N145" s="419"/>
      <c r="O145" s="769" t="s">
        <v>3290</v>
      </c>
      <c r="P145" s="763"/>
      <c r="Q145" s="763"/>
      <c r="R145" s="763"/>
      <c r="S145" s="764"/>
      <c r="T145" s="769" t="s">
        <v>3302</v>
      </c>
      <c r="U145" s="763"/>
      <c r="V145" s="763"/>
      <c r="W145" s="763"/>
      <c r="X145" s="763"/>
      <c r="Y145" s="763"/>
      <c r="Z145" s="763"/>
      <c r="AA145" s="763"/>
      <c r="AB145" s="763"/>
      <c r="AC145" s="763"/>
      <c r="AD145" s="763"/>
      <c r="AE145" s="764"/>
      <c r="AF145" s="42" t="s">
        <v>734</v>
      </c>
      <c r="AG145" s="422"/>
      <c r="AH145" s="652"/>
      <c r="AI145" s="652"/>
      <c r="AJ145" s="653"/>
      <c r="AK145" s="653">
        <f>ROUND($T$30*0.01,0)</f>
        <v>5</v>
      </c>
      <c r="AL145" s="422" t="s">
        <v>1028</v>
      </c>
      <c r="AM145" s="422"/>
      <c r="AN145" s="422"/>
      <c r="AO145" s="422"/>
      <c r="AP145" s="331">
        <f t="shared" si="0"/>
        <v>-5</v>
      </c>
      <c r="AQ145" s="402"/>
    </row>
    <row r="146" spans="1:43" ht="17.25" customHeight="1" x14ac:dyDescent="0.15">
      <c r="A146" s="436">
        <v>26</v>
      </c>
      <c r="B146" s="433" t="s">
        <v>5738</v>
      </c>
      <c r="C146" s="120" t="s">
        <v>5011</v>
      </c>
      <c r="D146" s="421"/>
      <c r="E146" s="418"/>
      <c r="F146" s="418"/>
      <c r="G146" s="418"/>
      <c r="H146" s="418"/>
      <c r="I146" s="419"/>
      <c r="J146" s="421"/>
      <c r="K146" s="418"/>
      <c r="L146" s="418"/>
      <c r="M146" s="418"/>
      <c r="N146" s="419"/>
      <c r="O146" s="770"/>
      <c r="P146" s="765"/>
      <c r="Q146" s="765"/>
      <c r="R146" s="765"/>
      <c r="S146" s="766"/>
      <c r="T146" s="789"/>
      <c r="U146" s="767"/>
      <c r="V146" s="767"/>
      <c r="W146" s="767"/>
      <c r="X146" s="767"/>
      <c r="Y146" s="767"/>
      <c r="Z146" s="767"/>
      <c r="AA146" s="767"/>
      <c r="AB146" s="767"/>
      <c r="AC146" s="767"/>
      <c r="AD146" s="767"/>
      <c r="AE146" s="768"/>
      <c r="AF146" s="42" t="s">
        <v>736</v>
      </c>
      <c r="AG146" s="422"/>
      <c r="AH146" s="652"/>
      <c r="AI146" s="652"/>
      <c r="AJ146" s="653"/>
      <c r="AK146" s="653">
        <f>ROUND($T$32*0.01,0)</f>
        <v>6</v>
      </c>
      <c r="AL146" s="422" t="s">
        <v>1028</v>
      </c>
      <c r="AM146" s="422"/>
      <c r="AN146" s="422"/>
      <c r="AO146" s="422"/>
      <c r="AP146" s="331">
        <f t="shared" si="0"/>
        <v>-6</v>
      </c>
      <c r="AQ146" s="402"/>
    </row>
    <row r="147" spans="1:43" ht="17.25" customHeight="1" x14ac:dyDescent="0.15">
      <c r="A147" s="436">
        <v>26</v>
      </c>
      <c r="B147" s="433" t="s">
        <v>5739</v>
      </c>
      <c r="C147" s="120" t="s">
        <v>5012</v>
      </c>
      <c r="D147" s="421"/>
      <c r="E147" s="418"/>
      <c r="F147" s="418"/>
      <c r="G147" s="418"/>
      <c r="H147" s="418"/>
      <c r="I147" s="419"/>
      <c r="J147" s="421"/>
      <c r="K147" s="418"/>
      <c r="L147" s="418"/>
      <c r="M147" s="418"/>
      <c r="N147" s="419"/>
      <c r="O147" s="770"/>
      <c r="P147" s="765"/>
      <c r="Q147" s="765"/>
      <c r="R147" s="765"/>
      <c r="S147" s="766"/>
      <c r="T147" s="769" t="s">
        <v>3303</v>
      </c>
      <c r="U147" s="763"/>
      <c r="V147" s="763"/>
      <c r="W147" s="763"/>
      <c r="X147" s="763"/>
      <c r="Y147" s="763"/>
      <c r="Z147" s="763"/>
      <c r="AA147" s="763"/>
      <c r="AB147" s="763"/>
      <c r="AC147" s="763"/>
      <c r="AD147" s="763"/>
      <c r="AE147" s="764"/>
      <c r="AF147" s="42" t="s">
        <v>734</v>
      </c>
      <c r="AG147" s="422"/>
      <c r="AH147" s="652"/>
      <c r="AI147" s="652"/>
      <c r="AJ147" s="653"/>
      <c r="AK147" s="653">
        <f>ROUND($T$34*0.01,0)</f>
        <v>5</v>
      </c>
      <c r="AL147" s="422" t="s">
        <v>1028</v>
      </c>
      <c r="AM147" s="422"/>
      <c r="AN147" s="422"/>
      <c r="AO147" s="422"/>
      <c r="AP147" s="331">
        <f t="shared" si="0"/>
        <v>-5</v>
      </c>
      <c r="AQ147" s="402"/>
    </row>
    <row r="148" spans="1:43" ht="17.25" customHeight="1" x14ac:dyDescent="0.15">
      <c r="A148" s="436">
        <v>26</v>
      </c>
      <c r="B148" s="433" t="s">
        <v>5740</v>
      </c>
      <c r="C148" s="120" t="s">
        <v>5013</v>
      </c>
      <c r="D148" s="421"/>
      <c r="E148" s="418"/>
      <c r="F148" s="418"/>
      <c r="G148" s="418"/>
      <c r="H148" s="418"/>
      <c r="I148" s="419"/>
      <c r="J148" s="421"/>
      <c r="K148" s="418"/>
      <c r="L148" s="418"/>
      <c r="M148" s="418"/>
      <c r="N148" s="419"/>
      <c r="O148" s="421"/>
      <c r="P148" s="418"/>
      <c r="Q148" s="418"/>
      <c r="R148" s="418"/>
      <c r="S148" s="419"/>
      <c r="T148" s="789"/>
      <c r="U148" s="767"/>
      <c r="V148" s="767"/>
      <c r="W148" s="767"/>
      <c r="X148" s="767"/>
      <c r="Y148" s="767"/>
      <c r="Z148" s="767"/>
      <c r="AA148" s="767"/>
      <c r="AB148" s="767"/>
      <c r="AC148" s="767"/>
      <c r="AD148" s="767"/>
      <c r="AE148" s="768"/>
      <c r="AF148" s="42" t="s">
        <v>736</v>
      </c>
      <c r="AG148" s="422"/>
      <c r="AH148" s="652"/>
      <c r="AI148" s="652"/>
      <c r="AJ148" s="653"/>
      <c r="AK148" s="653">
        <f>ROUND($T$36*0.01,0)</f>
        <v>7</v>
      </c>
      <c r="AL148" s="422" t="s">
        <v>1028</v>
      </c>
      <c r="AM148" s="422"/>
      <c r="AN148" s="422"/>
      <c r="AO148" s="422"/>
      <c r="AP148" s="331">
        <f t="shared" si="0"/>
        <v>-7</v>
      </c>
      <c r="AQ148" s="402"/>
    </row>
    <row r="149" spans="1:43" ht="17.25" customHeight="1" x14ac:dyDescent="0.15">
      <c r="A149" s="436">
        <v>26</v>
      </c>
      <c r="B149" s="433" t="s">
        <v>5741</v>
      </c>
      <c r="C149" s="120" t="s">
        <v>5014</v>
      </c>
      <c r="D149" s="421"/>
      <c r="E149" s="418"/>
      <c r="F149" s="418"/>
      <c r="G149" s="418"/>
      <c r="H149" s="418"/>
      <c r="I149" s="419"/>
      <c r="J149" s="421"/>
      <c r="K149" s="418"/>
      <c r="L149" s="418"/>
      <c r="M149" s="418"/>
      <c r="N149" s="419"/>
      <c r="O149" s="421"/>
      <c r="P149" s="418"/>
      <c r="Q149" s="418"/>
      <c r="R149" s="418"/>
      <c r="S149" s="419"/>
      <c r="T149" s="769" t="s">
        <v>3304</v>
      </c>
      <c r="U149" s="763"/>
      <c r="V149" s="763"/>
      <c r="W149" s="763"/>
      <c r="X149" s="763"/>
      <c r="Y149" s="763"/>
      <c r="Z149" s="763"/>
      <c r="AA149" s="763"/>
      <c r="AB149" s="763"/>
      <c r="AC149" s="763"/>
      <c r="AD149" s="763"/>
      <c r="AE149" s="764"/>
      <c r="AF149" s="42" t="s">
        <v>734</v>
      </c>
      <c r="AG149" s="422"/>
      <c r="AH149" s="652"/>
      <c r="AI149" s="652"/>
      <c r="AJ149" s="653"/>
      <c r="AK149" s="653">
        <f>ROUND($T$38*0.01,0)</f>
        <v>6</v>
      </c>
      <c r="AL149" s="422" t="s">
        <v>1028</v>
      </c>
      <c r="AM149" s="422"/>
      <c r="AN149" s="422"/>
      <c r="AO149" s="422"/>
      <c r="AP149" s="331">
        <f t="shared" si="0"/>
        <v>-6</v>
      </c>
      <c r="AQ149" s="402"/>
    </row>
    <row r="150" spans="1:43" ht="17.25" customHeight="1" x14ac:dyDescent="0.15">
      <c r="A150" s="436">
        <v>26</v>
      </c>
      <c r="B150" s="433" t="s">
        <v>5743</v>
      </c>
      <c r="C150" s="120" t="s">
        <v>5015</v>
      </c>
      <c r="D150" s="421"/>
      <c r="E150" s="418"/>
      <c r="F150" s="418"/>
      <c r="G150" s="418"/>
      <c r="H150" s="418"/>
      <c r="I150" s="419"/>
      <c r="J150" s="421"/>
      <c r="K150" s="418"/>
      <c r="L150" s="418"/>
      <c r="M150" s="418"/>
      <c r="N150" s="419"/>
      <c r="O150" s="421"/>
      <c r="P150" s="418"/>
      <c r="Q150" s="418"/>
      <c r="R150" s="418"/>
      <c r="S150" s="419"/>
      <c r="T150" s="789"/>
      <c r="U150" s="767"/>
      <c r="V150" s="767"/>
      <c r="W150" s="767"/>
      <c r="X150" s="767"/>
      <c r="Y150" s="767"/>
      <c r="Z150" s="767"/>
      <c r="AA150" s="767"/>
      <c r="AB150" s="767"/>
      <c r="AC150" s="767"/>
      <c r="AD150" s="767"/>
      <c r="AE150" s="768"/>
      <c r="AF150" s="42" t="s">
        <v>736</v>
      </c>
      <c r="AG150" s="422"/>
      <c r="AH150" s="652"/>
      <c r="AI150" s="652"/>
      <c r="AJ150" s="653"/>
      <c r="AK150" s="653">
        <f>ROUND($T$40*0.01,0)</f>
        <v>7</v>
      </c>
      <c r="AL150" s="422" t="s">
        <v>1028</v>
      </c>
      <c r="AM150" s="422"/>
      <c r="AN150" s="422"/>
      <c r="AO150" s="422"/>
      <c r="AP150" s="331">
        <f t="shared" si="0"/>
        <v>-7</v>
      </c>
      <c r="AQ150" s="402"/>
    </row>
    <row r="151" spans="1:43" ht="17.25" customHeight="1" x14ac:dyDescent="0.15">
      <c r="A151" s="436">
        <v>26</v>
      </c>
      <c r="B151" s="433" t="s">
        <v>5744</v>
      </c>
      <c r="C151" s="120" t="s">
        <v>5016</v>
      </c>
      <c r="D151" s="421"/>
      <c r="E151" s="418"/>
      <c r="F151" s="418"/>
      <c r="G151" s="418"/>
      <c r="H151" s="418"/>
      <c r="I151" s="419"/>
      <c r="J151" s="421"/>
      <c r="K151" s="418"/>
      <c r="L151" s="418"/>
      <c r="M151" s="418"/>
      <c r="N151" s="419"/>
      <c r="O151" s="421"/>
      <c r="P151" s="418"/>
      <c r="Q151" s="418"/>
      <c r="R151" s="418"/>
      <c r="S151" s="419"/>
      <c r="T151" s="769" t="s">
        <v>3305</v>
      </c>
      <c r="U151" s="763"/>
      <c r="V151" s="763"/>
      <c r="W151" s="763"/>
      <c r="X151" s="763"/>
      <c r="Y151" s="763"/>
      <c r="Z151" s="763"/>
      <c r="AA151" s="763"/>
      <c r="AB151" s="763"/>
      <c r="AC151" s="763"/>
      <c r="AD151" s="763"/>
      <c r="AE151" s="764"/>
      <c r="AF151" s="42" t="s">
        <v>734</v>
      </c>
      <c r="AG151" s="422"/>
      <c r="AH151" s="652"/>
      <c r="AI151" s="652"/>
      <c r="AJ151" s="653"/>
      <c r="AK151" s="653">
        <f>ROUND($T$42*0.01,0)</f>
        <v>6</v>
      </c>
      <c r="AL151" s="422" t="s">
        <v>1028</v>
      </c>
      <c r="AM151" s="422"/>
      <c r="AN151" s="422"/>
      <c r="AO151" s="422"/>
      <c r="AP151" s="331">
        <f t="shared" si="0"/>
        <v>-6</v>
      </c>
      <c r="AQ151" s="402"/>
    </row>
    <row r="152" spans="1:43" ht="17.25" customHeight="1" x14ac:dyDescent="0.15">
      <c r="A152" s="436">
        <v>26</v>
      </c>
      <c r="B152" s="433" t="s">
        <v>5745</v>
      </c>
      <c r="C152" s="120" t="s">
        <v>5017</v>
      </c>
      <c r="D152" s="421"/>
      <c r="E152" s="418"/>
      <c r="F152" s="418"/>
      <c r="G152" s="418"/>
      <c r="H152" s="418"/>
      <c r="I152" s="419"/>
      <c r="J152" s="421"/>
      <c r="K152" s="418"/>
      <c r="L152" s="418"/>
      <c r="M152" s="418"/>
      <c r="N152" s="419"/>
      <c r="O152" s="421"/>
      <c r="P152" s="418"/>
      <c r="Q152" s="418"/>
      <c r="R152" s="418"/>
      <c r="S152" s="419"/>
      <c r="T152" s="789"/>
      <c r="U152" s="767"/>
      <c r="V152" s="767"/>
      <c r="W152" s="767"/>
      <c r="X152" s="767"/>
      <c r="Y152" s="767"/>
      <c r="Z152" s="767"/>
      <c r="AA152" s="767"/>
      <c r="AB152" s="767"/>
      <c r="AC152" s="767"/>
      <c r="AD152" s="767"/>
      <c r="AE152" s="768"/>
      <c r="AF152" s="42" t="s">
        <v>736</v>
      </c>
      <c r="AG152" s="422"/>
      <c r="AH152" s="652"/>
      <c r="AI152" s="652"/>
      <c r="AJ152" s="653"/>
      <c r="AK152" s="653">
        <f>ROUND($T$44*0.01,0)</f>
        <v>7</v>
      </c>
      <c r="AL152" s="422" t="s">
        <v>1028</v>
      </c>
      <c r="AM152" s="422"/>
      <c r="AN152" s="422"/>
      <c r="AO152" s="422"/>
      <c r="AP152" s="331">
        <f t="shared" si="0"/>
        <v>-7</v>
      </c>
      <c r="AQ152" s="402"/>
    </row>
    <row r="153" spans="1:43" ht="17.25" customHeight="1" x14ac:dyDescent="0.15">
      <c r="A153" s="436">
        <v>26</v>
      </c>
      <c r="B153" s="433" t="s">
        <v>5746</v>
      </c>
      <c r="C153" s="120" t="s">
        <v>5018</v>
      </c>
      <c r="D153" s="421"/>
      <c r="E153" s="418"/>
      <c r="F153" s="418"/>
      <c r="G153" s="418"/>
      <c r="H153" s="418"/>
      <c r="I153" s="419"/>
      <c r="J153" s="421"/>
      <c r="K153" s="418"/>
      <c r="L153" s="418"/>
      <c r="M153" s="418"/>
      <c r="N153" s="419"/>
      <c r="O153" s="769" t="s">
        <v>3291</v>
      </c>
      <c r="P153" s="763"/>
      <c r="Q153" s="763"/>
      <c r="R153" s="763"/>
      <c r="S153" s="764"/>
      <c r="T153" s="769" t="s">
        <v>3302</v>
      </c>
      <c r="U153" s="763"/>
      <c r="V153" s="763"/>
      <c r="W153" s="763"/>
      <c r="X153" s="763"/>
      <c r="Y153" s="763"/>
      <c r="Z153" s="763"/>
      <c r="AA153" s="763"/>
      <c r="AB153" s="763"/>
      <c r="AC153" s="763"/>
      <c r="AD153" s="763"/>
      <c r="AE153" s="764"/>
      <c r="AF153" s="42" t="s">
        <v>734</v>
      </c>
      <c r="AG153" s="422"/>
      <c r="AH153" s="652"/>
      <c r="AI153" s="652"/>
      <c r="AJ153" s="653"/>
      <c r="AK153" s="653">
        <f>ROUND($T$46*0.01,0)</f>
        <v>5</v>
      </c>
      <c r="AL153" s="422" t="s">
        <v>1028</v>
      </c>
      <c r="AM153" s="422"/>
      <c r="AN153" s="422"/>
      <c r="AO153" s="422"/>
      <c r="AP153" s="331">
        <f t="shared" si="0"/>
        <v>-5</v>
      </c>
      <c r="AQ153" s="402"/>
    </row>
    <row r="154" spans="1:43" ht="17.25" customHeight="1" x14ac:dyDescent="0.15">
      <c r="A154" s="436">
        <v>26</v>
      </c>
      <c r="B154" s="433" t="s">
        <v>5747</v>
      </c>
      <c r="C154" s="120" t="s">
        <v>5019</v>
      </c>
      <c r="D154" s="421"/>
      <c r="E154" s="418"/>
      <c r="F154" s="418"/>
      <c r="G154" s="418"/>
      <c r="H154" s="418"/>
      <c r="I154" s="419"/>
      <c r="J154" s="421"/>
      <c r="K154" s="418"/>
      <c r="L154" s="418"/>
      <c r="M154" s="418"/>
      <c r="N154" s="419"/>
      <c r="O154" s="770"/>
      <c r="P154" s="765"/>
      <c r="Q154" s="765"/>
      <c r="R154" s="765"/>
      <c r="S154" s="766"/>
      <c r="T154" s="789"/>
      <c r="U154" s="767"/>
      <c r="V154" s="767"/>
      <c r="W154" s="767"/>
      <c r="X154" s="767"/>
      <c r="Y154" s="767"/>
      <c r="Z154" s="767"/>
      <c r="AA154" s="767"/>
      <c r="AB154" s="767"/>
      <c r="AC154" s="767"/>
      <c r="AD154" s="767"/>
      <c r="AE154" s="768"/>
      <c r="AF154" s="42" t="s">
        <v>736</v>
      </c>
      <c r="AG154" s="422"/>
      <c r="AH154" s="652"/>
      <c r="AI154" s="652"/>
      <c r="AJ154" s="653"/>
      <c r="AK154" s="653">
        <f>ROUND($T$48*0.01,0)</f>
        <v>6</v>
      </c>
      <c r="AL154" s="422" t="s">
        <v>1028</v>
      </c>
      <c r="AM154" s="422"/>
      <c r="AN154" s="422"/>
      <c r="AO154" s="422"/>
      <c r="AP154" s="331">
        <f t="shared" si="0"/>
        <v>-6</v>
      </c>
      <c r="AQ154" s="402"/>
    </row>
    <row r="155" spans="1:43" ht="17.25" customHeight="1" x14ac:dyDescent="0.15">
      <c r="A155" s="436">
        <v>26</v>
      </c>
      <c r="B155" s="433" t="s">
        <v>5748</v>
      </c>
      <c r="C155" s="120" t="s">
        <v>5020</v>
      </c>
      <c r="D155" s="421"/>
      <c r="E155" s="418"/>
      <c r="F155" s="418"/>
      <c r="G155" s="418"/>
      <c r="H155" s="418"/>
      <c r="I155" s="419"/>
      <c r="J155" s="421"/>
      <c r="K155" s="418"/>
      <c r="L155" s="418"/>
      <c r="M155" s="418"/>
      <c r="N155" s="419"/>
      <c r="O155" s="770"/>
      <c r="P155" s="765"/>
      <c r="Q155" s="765"/>
      <c r="R155" s="765"/>
      <c r="S155" s="766"/>
      <c r="T155" s="769" t="s">
        <v>3303</v>
      </c>
      <c r="U155" s="763"/>
      <c r="V155" s="763"/>
      <c r="W155" s="763"/>
      <c r="X155" s="763"/>
      <c r="Y155" s="763"/>
      <c r="Z155" s="763"/>
      <c r="AA155" s="763"/>
      <c r="AB155" s="763"/>
      <c r="AC155" s="763"/>
      <c r="AD155" s="763"/>
      <c r="AE155" s="764"/>
      <c r="AF155" s="42" t="s">
        <v>734</v>
      </c>
      <c r="AG155" s="422"/>
      <c r="AH155" s="652"/>
      <c r="AI155" s="652"/>
      <c r="AJ155" s="653"/>
      <c r="AK155" s="653">
        <f>ROUND($T$50*0.01,0)</f>
        <v>6</v>
      </c>
      <c r="AL155" s="422" t="s">
        <v>1028</v>
      </c>
      <c r="AM155" s="422"/>
      <c r="AN155" s="422"/>
      <c r="AO155" s="422"/>
      <c r="AP155" s="331">
        <f t="shared" si="0"/>
        <v>-6</v>
      </c>
      <c r="AQ155" s="402"/>
    </row>
    <row r="156" spans="1:43" ht="17.25" customHeight="1" x14ac:dyDescent="0.15">
      <c r="A156" s="436">
        <v>26</v>
      </c>
      <c r="B156" s="433" t="s">
        <v>5749</v>
      </c>
      <c r="C156" s="120" t="s">
        <v>5021</v>
      </c>
      <c r="D156" s="421"/>
      <c r="E156" s="418"/>
      <c r="F156" s="418"/>
      <c r="G156" s="418"/>
      <c r="H156" s="418"/>
      <c r="I156" s="419"/>
      <c r="J156" s="421"/>
      <c r="K156" s="418"/>
      <c r="L156" s="418"/>
      <c r="M156" s="418"/>
      <c r="N156" s="419"/>
      <c r="O156" s="421"/>
      <c r="P156" s="418"/>
      <c r="Q156" s="418"/>
      <c r="R156" s="418"/>
      <c r="S156" s="419"/>
      <c r="T156" s="789"/>
      <c r="U156" s="767"/>
      <c r="V156" s="767"/>
      <c r="W156" s="767"/>
      <c r="X156" s="767"/>
      <c r="Y156" s="767"/>
      <c r="Z156" s="767"/>
      <c r="AA156" s="767"/>
      <c r="AB156" s="767"/>
      <c r="AC156" s="767"/>
      <c r="AD156" s="767"/>
      <c r="AE156" s="768"/>
      <c r="AF156" s="42" t="s">
        <v>736</v>
      </c>
      <c r="AG156" s="422"/>
      <c r="AH156" s="652"/>
      <c r="AI156" s="652"/>
      <c r="AJ156" s="653"/>
      <c r="AK156" s="653">
        <f>ROUND($T$52*0.01,0)</f>
        <v>7</v>
      </c>
      <c r="AL156" s="422" t="s">
        <v>1028</v>
      </c>
      <c r="AM156" s="422"/>
      <c r="AN156" s="422"/>
      <c r="AO156" s="422"/>
      <c r="AP156" s="331">
        <f t="shared" si="0"/>
        <v>-7</v>
      </c>
      <c r="AQ156" s="402"/>
    </row>
    <row r="157" spans="1:43" ht="17.25" customHeight="1" x14ac:dyDescent="0.15">
      <c r="A157" s="436">
        <v>26</v>
      </c>
      <c r="B157" s="433" t="s">
        <v>5750</v>
      </c>
      <c r="C157" s="120" t="s">
        <v>5022</v>
      </c>
      <c r="D157" s="421"/>
      <c r="E157" s="418"/>
      <c r="F157" s="418"/>
      <c r="G157" s="418"/>
      <c r="H157" s="418"/>
      <c r="I157" s="419"/>
      <c r="J157" s="769" t="s">
        <v>3286</v>
      </c>
      <c r="K157" s="763"/>
      <c r="L157" s="763"/>
      <c r="M157" s="763"/>
      <c r="N157" s="764"/>
      <c r="O157" s="769" t="s">
        <v>3292</v>
      </c>
      <c r="P157" s="763"/>
      <c r="Q157" s="763"/>
      <c r="R157" s="763"/>
      <c r="S157" s="764"/>
      <c r="T157" s="769" t="s">
        <v>3308</v>
      </c>
      <c r="U157" s="763"/>
      <c r="V157" s="763"/>
      <c r="W157" s="763"/>
      <c r="X157" s="763"/>
      <c r="Y157" s="763"/>
      <c r="Z157" s="763"/>
      <c r="AA157" s="763"/>
      <c r="AB157" s="763"/>
      <c r="AC157" s="763"/>
      <c r="AD157" s="763"/>
      <c r="AE157" s="764"/>
      <c r="AF157" s="42" t="s">
        <v>734</v>
      </c>
      <c r="AG157" s="422"/>
      <c r="AH157" s="652"/>
      <c r="AI157" s="652"/>
      <c r="AJ157" s="653"/>
      <c r="AK157" s="653">
        <f>ROUND($T$54*0.01,0)</f>
        <v>6</v>
      </c>
      <c r="AL157" s="422" t="s">
        <v>1028</v>
      </c>
      <c r="AM157" s="422"/>
      <c r="AN157" s="422"/>
      <c r="AO157" s="422"/>
      <c r="AP157" s="331">
        <f t="shared" si="0"/>
        <v>-6</v>
      </c>
      <c r="AQ157" s="402"/>
    </row>
    <row r="158" spans="1:43" ht="17.25" customHeight="1" x14ac:dyDescent="0.15">
      <c r="A158" s="436">
        <v>26</v>
      </c>
      <c r="B158" s="433" t="s">
        <v>5751</v>
      </c>
      <c r="C158" s="120" t="s">
        <v>5023</v>
      </c>
      <c r="D158" s="421"/>
      <c r="E158" s="418"/>
      <c r="F158" s="418"/>
      <c r="G158" s="418"/>
      <c r="H158" s="418"/>
      <c r="I158" s="419"/>
      <c r="J158" s="770"/>
      <c r="K158" s="765"/>
      <c r="L158" s="765"/>
      <c r="M158" s="765"/>
      <c r="N158" s="766"/>
      <c r="O158" s="770"/>
      <c r="P158" s="765"/>
      <c r="Q158" s="765"/>
      <c r="R158" s="765"/>
      <c r="S158" s="766"/>
      <c r="T158" s="789"/>
      <c r="U158" s="767"/>
      <c r="V158" s="767"/>
      <c r="W158" s="767"/>
      <c r="X158" s="767"/>
      <c r="Y158" s="767"/>
      <c r="Z158" s="767"/>
      <c r="AA158" s="767"/>
      <c r="AB158" s="767"/>
      <c r="AC158" s="767"/>
      <c r="AD158" s="767"/>
      <c r="AE158" s="768"/>
      <c r="AF158" s="42" t="s">
        <v>736</v>
      </c>
      <c r="AG158" s="422"/>
      <c r="AH158" s="652"/>
      <c r="AI158" s="652"/>
      <c r="AJ158" s="653"/>
      <c r="AK158" s="653">
        <f>ROUND($T$56*0.01,0)</f>
        <v>7</v>
      </c>
      <c r="AL158" s="422" t="s">
        <v>1028</v>
      </c>
      <c r="AM158" s="422"/>
      <c r="AN158" s="422"/>
      <c r="AO158" s="422"/>
      <c r="AP158" s="331">
        <f t="shared" si="0"/>
        <v>-7</v>
      </c>
      <c r="AQ158" s="402"/>
    </row>
    <row r="159" spans="1:43" ht="17.25" customHeight="1" x14ac:dyDescent="0.15">
      <c r="A159" s="436">
        <v>26</v>
      </c>
      <c r="B159" s="433" t="s">
        <v>5752</v>
      </c>
      <c r="C159" s="120" t="s">
        <v>5024</v>
      </c>
      <c r="D159" s="421"/>
      <c r="E159" s="418"/>
      <c r="F159" s="418"/>
      <c r="G159" s="418"/>
      <c r="H159" s="418"/>
      <c r="I159" s="419"/>
      <c r="J159" s="770"/>
      <c r="K159" s="765"/>
      <c r="L159" s="765"/>
      <c r="M159" s="765"/>
      <c r="N159" s="766"/>
      <c r="O159" s="770"/>
      <c r="P159" s="765"/>
      <c r="Q159" s="765"/>
      <c r="R159" s="765"/>
      <c r="S159" s="766"/>
      <c r="T159" s="769" t="s">
        <v>3309</v>
      </c>
      <c r="U159" s="763"/>
      <c r="V159" s="763"/>
      <c r="W159" s="763"/>
      <c r="X159" s="763"/>
      <c r="Y159" s="763"/>
      <c r="Z159" s="763"/>
      <c r="AA159" s="763"/>
      <c r="AB159" s="763"/>
      <c r="AC159" s="763"/>
      <c r="AD159" s="763"/>
      <c r="AE159" s="764"/>
      <c r="AF159" s="42" t="s">
        <v>734</v>
      </c>
      <c r="AG159" s="422"/>
      <c r="AH159" s="652"/>
      <c r="AI159" s="652"/>
      <c r="AJ159" s="653"/>
      <c r="AK159" s="653">
        <f>ROUND($T$58*0.01,0)</f>
        <v>6</v>
      </c>
      <c r="AL159" s="422" t="s">
        <v>1028</v>
      </c>
      <c r="AM159" s="422"/>
      <c r="AN159" s="422"/>
      <c r="AO159" s="422"/>
      <c r="AP159" s="331">
        <f t="shared" si="0"/>
        <v>-6</v>
      </c>
      <c r="AQ159" s="402"/>
    </row>
    <row r="160" spans="1:43" ht="17.25" customHeight="1" x14ac:dyDescent="0.15">
      <c r="A160" s="436">
        <v>26</v>
      </c>
      <c r="B160" s="433" t="s">
        <v>5753</v>
      </c>
      <c r="C160" s="120" t="s">
        <v>5025</v>
      </c>
      <c r="D160" s="421"/>
      <c r="E160" s="418"/>
      <c r="F160" s="418"/>
      <c r="G160" s="418"/>
      <c r="H160" s="418"/>
      <c r="I160" s="419"/>
      <c r="J160" s="421"/>
      <c r="K160" s="418"/>
      <c r="L160" s="418"/>
      <c r="M160" s="418"/>
      <c r="N160" s="419"/>
      <c r="O160" s="789"/>
      <c r="P160" s="767"/>
      <c r="Q160" s="767"/>
      <c r="R160" s="767"/>
      <c r="S160" s="768"/>
      <c r="T160" s="789"/>
      <c r="U160" s="767"/>
      <c r="V160" s="767"/>
      <c r="W160" s="767"/>
      <c r="X160" s="767"/>
      <c r="Y160" s="767"/>
      <c r="Z160" s="767"/>
      <c r="AA160" s="767"/>
      <c r="AB160" s="767"/>
      <c r="AC160" s="767"/>
      <c r="AD160" s="767"/>
      <c r="AE160" s="768"/>
      <c r="AF160" s="42" t="s">
        <v>736</v>
      </c>
      <c r="AG160" s="422"/>
      <c r="AH160" s="652"/>
      <c r="AI160" s="652"/>
      <c r="AJ160" s="653"/>
      <c r="AK160" s="653">
        <f>ROUND($T$60*0.01,0)</f>
        <v>8</v>
      </c>
      <c r="AL160" s="422" t="s">
        <v>1028</v>
      </c>
      <c r="AM160" s="422"/>
      <c r="AN160" s="422"/>
      <c r="AO160" s="422"/>
      <c r="AP160" s="331">
        <f t="shared" si="0"/>
        <v>-8</v>
      </c>
      <c r="AQ160" s="402"/>
    </row>
    <row r="161" spans="1:43" ht="17.25" customHeight="1" x14ac:dyDescent="0.15">
      <c r="A161" s="436">
        <v>26</v>
      </c>
      <c r="B161" s="433" t="s">
        <v>5754</v>
      </c>
      <c r="C161" s="120" t="s">
        <v>5026</v>
      </c>
      <c r="D161" s="421"/>
      <c r="E161" s="418"/>
      <c r="F161" s="418"/>
      <c r="G161" s="418"/>
      <c r="H161" s="418"/>
      <c r="I161" s="419"/>
      <c r="J161" s="421"/>
      <c r="K161" s="418"/>
      <c r="L161" s="418"/>
      <c r="M161" s="418"/>
      <c r="N161" s="419"/>
      <c r="O161" s="769" t="s">
        <v>3293</v>
      </c>
      <c r="P161" s="763"/>
      <c r="Q161" s="763"/>
      <c r="R161" s="763"/>
      <c r="S161" s="764"/>
      <c r="T161" s="769" t="s">
        <v>3308</v>
      </c>
      <c r="U161" s="763"/>
      <c r="V161" s="763"/>
      <c r="W161" s="763"/>
      <c r="X161" s="763"/>
      <c r="Y161" s="763"/>
      <c r="Z161" s="763"/>
      <c r="AA161" s="763"/>
      <c r="AB161" s="763"/>
      <c r="AC161" s="763"/>
      <c r="AD161" s="763"/>
      <c r="AE161" s="764"/>
      <c r="AF161" s="42" t="s">
        <v>734</v>
      </c>
      <c r="AG161" s="422"/>
      <c r="AH161" s="652"/>
      <c r="AI161" s="652"/>
      <c r="AJ161" s="653"/>
      <c r="AK161" s="653">
        <f>ROUND($T$62*0.01,0)</f>
        <v>6</v>
      </c>
      <c r="AL161" s="422" t="s">
        <v>1028</v>
      </c>
      <c r="AM161" s="422"/>
      <c r="AN161" s="422"/>
      <c r="AO161" s="422"/>
      <c r="AP161" s="331">
        <f t="shared" si="0"/>
        <v>-6</v>
      </c>
      <c r="AQ161" s="402"/>
    </row>
    <row r="162" spans="1:43" ht="17.25" customHeight="1" x14ac:dyDescent="0.15">
      <c r="A162" s="436">
        <v>26</v>
      </c>
      <c r="B162" s="433" t="s">
        <v>5755</v>
      </c>
      <c r="C162" s="120" t="s">
        <v>5027</v>
      </c>
      <c r="D162" s="421"/>
      <c r="E162" s="418"/>
      <c r="F162" s="418"/>
      <c r="G162" s="418"/>
      <c r="H162" s="418"/>
      <c r="I162" s="419"/>
      <c r="J162" s="421"/>
      <c r="K162" s="418"/>
      <c r="L162" s="418"/>
      <c r="M162" s="418"/>
      <c r="N162" s="419"/>
      <c r="O162" s="770"/>
      <c r="P162" s="765"/>
      <c r="Q162" s="765"/>
      <c r="R162" s="765"/>
      <c r="S162" s="766"/>
      <c r="T162" s="789"/>
      <c r="U162" s="767"/>
      <c r="V162" s="767"/>
      <c r="W162" s="767"/>
      <c r="X162" s="767"/>
      <c r="Y162" s="767"/>
      <c r="Z162" s="767"/>
      <c r="AA162" s="767"/>
      <c r="AB162" s="767"/>
      <c r="AC162" s="767"/>
      <c r="AD162" s="767"/>
      <c r="AE162" s="768"/>
      <c r="AF162" s="42" t="s">
        <v>736</v>
      </c>
      <c r="AG162" s="422"/>
      <c r="AH162" s="652"/>
      <c r="AI162" s="652"/>
      <c r="AJ162" s="653"/>
      <c r="AK162" s="653">
        <f>ROUND($T$64*0.01,0)</f>
        <v>7</v>
      </c>
      <c r="AL162" s="422" t="s">
        <v>1028</v>
      </c>
      <c r="AM162" s="422"/>
      <c r="AN162" s="422"/>
      <c r="AO162" s="422"/>
      <c r="AP162" s="331">
        <f t="shared" si="0"/>
        <v>-7</v>
      </c>
      <c r="AQ162" s="402"/>
    </row>
    <row r="163" spans="1:43" ht="17.25" customHeight="1" x14ac:dyDescent="0.15">
      <c r="A163" s="436">
        <v>26</v>
      </c>
      <c r="B163" s="433" t="s">
        <v>5756</v>
      </c>
      <c r="C163" s="120" t="s">
        <v>5028</v>
      </c>
      <c r="D163" s="421"/>
      <c r="E163" s="418"/>
      <c r="F163" s="418"/>
      <c r="G163" s="418"/>
      <c r="H163" s="418"/>
      <c r="I163" s="419"/>
      <c r="J163" s="421"/>
      <c r="K163" s="418"/>
      <c r="L163" s="418"/>
      <c r="M163" s="418"/>
      <c r="N163" s="419"/>
      <c r="O163" s="770"/>
      <c r="P163" s="765"/>
      <c r="Q163" s="765"/>
      <c r="R163" s="765"/>
      <c r="S163" s="766"/>
      <c r="T163" s="769" t="s">
        <v>3309</v>
      </c>
      <c r="U163" s="763"/>
      <c r="V163" s="763"/>
      <c r="W163" s="763"/>
      <c r="X163" s="763"/>
      <c r="Y163" s="763"/>
      <c r="Z163" s="763"/>
      <c r="AA163" s="763"/>
      <c r="AB163" s="763"/>
      <c r="AC163" s="763"/>
      <c r="AD163" s="763"/>
      <c r="AE163" s="764"/>
      <c r="AF163" s="42" t="s">
        <v>734</v>
      </c>
      <c r="AG163" s="422"/>
      <c r="AH163" s="652"/>
      <c r="AI163" s="652"/>
      <c r="AJ163" s="653"/>
      <c r="AK163" s="653">
        <f>ROUND($T$66*0.01,0)</f>
        <v>6</v>
      </c>
      <c r="AL163" s="422" t="s">
        <v>1028</v>
      </c>
      <c r="AM163" s="422"/>
      <c r="AN163" s="422"/>
      <c r="AO163" s="422"/>
      <c r="AP163" s="331">
        <f t="shared" si="0"/>
        <v>-6</v>
      </c>
      <c r="AQ163" s="402"/>
    </row>
    <row r="164" spans="1:43" ht="17.25" customHeight="1" x14ac:dyDescent="0.15">
      <c r="A164" s="436">
        <v>26</v>
      </c>
      <c r="B164" s="433" t="s">
        <v>5757</v>
      </c>
      <c r="C164" s="120" t="s">
        <v>5029</v>
      </c>
      <c r="D164" s="421"/>
      <c r="E164" s="418"/>
      <c r="F164" s="418"/>
      <c r="G164" s="418"/>
      <c r="H164" s="418"/>
      <c r="I164" s="419"/>
      <c r="J164" s="421"/>
      <c r="K164" s="418"/>
      <c r="L164" s="418"/>
      <c r="M164" s="418"/>
      <c r="N164" s="419"/>
      <c r="O164" s="789"/>
      <c r="P164" s="767"/>
      <c r="Q164" s="767"/>
      <c r="R164" s="767"/>
      <c r="S164" s="768"/>
      <c r="T164" s="789"/>
      <c r="U164" s="767"/>
      <c r="V164" s="767"/>
      <c r="W164" s="767"/>
      <c r="X164" s="767"/>
      <c r="Y164" s="767"/>
      <c r="Z164" s="767"/>
      <c r="AA164" s="767"/>
      <c r="AB164" s="767"/>
      <c r="AC164" s="767"/>
      <c r="AD164" s="767"/>
      <c r="AE164" s="768"/>
      <c r="AF164" s="42" t="s">
        <v>736</v>
      </c>
      <c r="AG164" s="422"/>
      <c r="AH164" s="652"/>
      <c r="AI164" s="652"/>
      <c r="AJ164" s="653"/>
      <c r="AK164" s="653">
        <f>ROUND($T$68*0.01,0)</f>
        <v>8</v>
      </c>
      <c r="AL164" s="422" t="s">
        <v>1028</v>
      </c>
      <c r="AM164" s="422"/>
      <c r="AN164" s="422"/>
      <c r="AO164" s="422"/>
      <c r="AP164" s="331">
        <f t="shared" si="0"/>
        <v>-8</v>
      </c>
      <c r="AQ164" s="402"/>
    </row>
    <row r="165" spans="1:43" ht="17.25" customHeight="1" x14ac:dyDescent="0.15">
      <c r="A165" s="436">
        <v>26</v>
      </c>
      <c r="B165" s="433" t="s">
        <v>5758</v>
      </c>
      <c r="C165" s="120" t="s">
        <v>5030</v>
      </c>
      <c r="D165" s="421"/>
      <c r="E165" s="418"/>
      <c r="F165" s="418"/>
      <c r="G165" s="418"/>
      <c r="H165" s="418"/>
      <c r="I165" s="419"/>
      <c r="J165" s="769" t="s">
        <v>3287</v>
      </c>
      <c r="K165" s="763"/>
      <c r="L165" s="763"/>
      <c r="M165" s="763"/>
      <c r="N165" s="764"/>
      <c r="O165" s="769" t="s">
        <v>3294</v>
      </c>
      <c r="P165" s="763"/>
      <c r="Q165" s="763"/>
      <c r="R165" s="763"/>
      <c r="S165" s="763"/>
      <c r="T165" s="763"/>
      <c r="U165" s="763"/>
      <c r="V165" s="763"/>
      <c r="W165" s="763"/>
      <c r="X165" s="763"/>
      <c r="Y165" s="763"/>
      <c r="Z165" s="763"/>
      <c r="AA165" s="763"/>
      <c r="AB165" s="763"/>
      <c r="AC165" s="763"/>
      <c r="AD165" s="763"/>
      <c r="AE165" s="764"/>
      <c r="AF165" s="42" t="s">
        <v>734</v>
      </c>
      <c r="AG165" s="422"/>
      <c r="AH165" s="652"/>
      <c r="AI165" s="652"/>
      <c r="AJ165" s="653"/>
      <c r="AK165" s="653">
        <f>ROUND($T$70*0.01,0)</f>
        <v>6</v>
      </c>
      <c r="AL165" s="422" t="s">
        <v>1028</v>
      </c>
      <c r="AM165" s="422"/>
      <c r="AN165" s="422"/>
      <c r="AO165" s="422"/>
      <c r="AP165" s="331">
        <f t="shared" si="0"/>
        <v>-6</v>
      </c>
      <c r="AQ165" s="402"/>
    </row>
    <row r="166" spans="1:43" ht="17.25" customHeight="1" x14ac:dyDescent="0.15">
      <c r="A166" s="436">
        <v>26</v>
      </c>
      <c r="B166" s="433" t="s">
        <v>5759</v>
      </c>
      <c r="C166" s="120" t="s">
        <v>5031</v>
      </c>
      <c r="D166" s="421"/>
      <c r="E166" s="418"/>
      <c r="F166" s="418"/>
      <c r="G166" s="418"/>
      <c r="H166" s="418"/>
      <c r="I166" s="419"/>
      <c r="J166" s="770"/>
      <c r="K166" s="765"/>
      <c r="L166" s="765"/>
      <c r="M166" s="765"/>
      <c r="N166" s="766"/>
      <c r="O166" s="789"/>
      <c r="P166" s="767"/>
      <c r="Q166" s="767"/>
      <c r="R166" s="767"/>
      <c r="S166" s="767"/>
      <c r="T166" s="767"/>
      <c r="U166" s="767"/>
      <c r="V166" s="767"/>
      <c r="W166" s="767"/>
      <c r="X166" s="767"/>
      <c r="Y166" s="767"/>
      <c r="Z166" s="767"/>
      <c r="AA166" s="767"/>
      <c r="AB166" s="767"/>
      <c r="AC166" s="767"/>
      <c r="AD166" s="767"/>
      <c r="AE166" s="768"/>
      <c r="AF166" s="42" t="s">
        <v>736</v>
      </c>
      <c r="AG166" s="422"/>
      <c r="AH166" s="652"/>
      <c r="AI166" s="652"/>
      <c r="AJ166" s="653"/>
      <c r="AK166" s="653">
        <f>ROUND($T$72*0.01,0)</f>
        <v>8</v>
      </c>
      <c r="AL166" s="422" t="s">
        <v>1028</v>
      </c>
      <c r="AM166" s="422"/>
      <c r="AN166" s="422"/>
      <c r="AO166" s="422"/>
      <c r="AP166" s="331">
        <f t="shared" si="0"/>
        <v>-8</v>
      </c>
      <c r="AQ166" s="402"/>
    </row>
    <row r="167" spans="1:43" ht="17.25" customHeight="1" x14ac:dyDescent="0.15">
      <c r="A167" s="436">
        <v>26</v>
      </c>
      <c r="B167" s="433" t="s">
        <v>5760</v>
      </c>
      <c r="C167" s="120" t="s">
        <v>5032</v>
      </c>
      <c r="D167" s="421"/>
      <c r="E167" s="418"/>
      <c r="F167" s="418"/>
      <c r="G167" s="418"/>
      <c r="H167" s="418"/>
      <c r="I167" s="419"/>
      <c r="J167" s="770"/>
      <c r="K167" s="765"/>
      <c r="L167" s="765"/>
      <c r="M167" s="765"/>
      <c r="N167" s="766"/>
      <c r="O167" s="769" t="s">
        <v>3295</v>
      </c>
      <c r="P167" s="763"/>
      <c r="Q167" s="763"/>
      <c r="R167" s="763"/>
      <c r="S167" s="763"/>
      <c r="T167" s="763"/>
      <c r="U167" s="763"/>
      <c r="V167" s="763"/>
      <c r="W167" s="763"/>
      <c r="X167" s="763"/>
      <c r="Y167" s="763"/>
      <c r="Z167" s="763"/>
      <c r="AA167" s="763"/>
      <c r="AB167" s="763"/>
      <c r="AC167" s="763"/>
      <c r="AD167" s="763"/>
      <c r="AE167" s="764"/>
      <c r="AF167" s="42" t="s">
        <v>734</v>
      </c>
      <c r="AG167" s="422"/>
      <c r="AH167" s="652"/>
      <c r="AI167" s="652"/>
      <c r="AJ167" s="653"/>
      <c r="AK167" s="653">
        <f>ROUND($T$74*0.01,0)</f>
        <v>7</v>
      </c>
      <c r="AL167" s="422" t="s">
        <v>1028</v>
      </c>
      <c r="AM167" s="422"/>
      <c r="AN167" s="422"/>
      <c r="AO167" s="422"/>
      <c r="AP167" s="331">
        <f t="shared" si="0"/>
        <v>-7</v>
      </c>
      <c r="AQ167" s="402"/>
    </row>
    <row r="168" spans="1:43" ht="17.25" customHeight="1" x14ac:dyDescent="0.15">
      <c r="A168" s="436">
        <v>26</v>
      </c>
      <c r="B168" s="433" t="s">
        <v>5761</v>
      </c>
      <c r="C168" s="120" t="s">
        <v>5033</v>
      </c>
      <c r="D168" s="421"/>
      <c r="E168" s="418"/>
      <c r="F168" s="418"/>
      <c r="G168" s="418"/>
      <c r="H168" s="418"/>
      <c r="I168" s="419"/>
      <c r="J168" s="421"/>
      <c r="K168" s="418"/>
      <c r="L168" s="418"/>
      <c r="M168" s="418"/>
      <c r="N168" s="419"/>
      <c r="O168" s="789"/>
      <c r="P168" s="767"/>
      <c r="Q168" s="767"/>
      <c r="R168" s="767"/>
      <c r="S168" s="767"/>
      <c r="T168" s="767"/>
      <c r="U168" s="767"/>
      <c r="V168" s="767"/>
      <c r="W168" s="767"/>
      <c r="X168" s="767"/>
      <c r="Y168" s="767"/>
      <c r="Z168" s="767"/>
      <c r="AA168" s="767"/>
      <c r="AB168" s="767"/>
      <c r="AC168" s="767"/>
      <c r="AD168" s="767"/>
      <c r="AE168" s="768"/>
      <c r="AF168" s="42" t="s">
        <v>736</v>
      </c>
      <c r="AG168" s="422"/>
      <c r="AH168" s="652"/>
      <c r="AI168" s="652"/>
      <c r="AJ168" s="653"/>
      <c r="AK168" s="653">
        <f>ROUND($T$76*0.01,0)</f>
        <v>8</v>
      </c>
      <c r="AL168" s="422" t="s">
        <v>1028</v>
      </c>
      <c r="AM168" s="422"/>
      <c r="AN168" s="422"/>
      <c r="AO168" s="422"/>
      <c r="AP168" s="331">
        <f t="shared" si="0"/>
        <v>-8</v>
      </c>
      <c r="AQ168" s="402"/>
    </row>
    <row r="169" spans="1:43" ht="17.25" customHeight="1" x14ac:dyDescent="0.15">
      <c r="A169" s="436">
        <v>26</v>
      </c>
      <c r="B169" s="433" t="s">
        <v>5762</v>
      </c>
      <c r="C169" s="120" t="s">
        <v>5034</v>
      </c>
      <c r="D169" s="421"/>
      <c r="E169" s="418"/>
      <c r="F169" s="418"/>
      <c r="G169" s="418"/>
      <c r="H169" s="418"/>
      <c r="I169" s="419"/>
      <c r="J169" s="421"/>
      <c r="K169" s="418"/>
      <c r="L169" s="418"/>
      <c r="M169" s="418"/>
      <c r="N169" s="419"/>
      <c r="O169" s="769" t="s">
        <v>3296</v>
      </c>
      <c r="P169" s="763"/>
      <c r="Q169" s="763"/>
      <c r="R169" s="763"/>
      <c r="S169" s="763"/>
      <c r="T169" s="763"/>
      <c r="U169" s="763"/>
      <c r="V169" s="763"/>
      <c r="W169" s="763"/>
      <c r="X169" s="763"/>
      <c r="Y169" s="763"/>
      <c r="Z169" s="763"/>
      <c r="AA169" s="763"/>
      <c r="AB169" s="763"/>
      <c r="AC169" s="763"/>
      <c r="AD169" s="763"/>
      <c r="AE169" s="764"/>
      <c r="AF169" s="42" t="s">
        <v>734</v>
      </c>
      <c r="AG169" s="422"/>
      <c r="AH169" s="652"/>
      <c r="AI169" s="652"/>
      <c r="AJ169" s="653"/>
      <c r="AK169" s="653">
        <f>ROUND($T$78*0.01,0)</f>
        <v>7</v>
      </c>
      <c r="AL169" s="422" t="s">
        <v>1028</v>
      </c>
      <c r="AM169" s="422"/>
      <c r="AN169" s="422"/>
      <c r="AO169" s="422"/>
      <c r="AP169" s="331">
        <f t="shared" si="0"/>
        <v>-7</v>
      </c>
      <c r="AQ169" s="402"/>
    </row>
    <row r="170" spans="1:43" ht="17.25" customHeight="1" x14ac:dyDescent="0.15">
      <c r="A170" s="436">
        <v>26</v>
      </c>
      <c r="B170" s="433" t="s">
        <v>5763</v>
      </c>
      <c r="C170" s="120" t="s">
        <v>5035</v>
      </c>
      <c r="D170" s="421"/>
      <c r="E170" s="418"/>
      <c r="F170" s="418"/>
      <c r="G170" s="418"/>
      <c r="H170" s="418"/>
      <c r="I170" s="419"/>
      <c r="J170" s="421"/>
      <c r="K170" s="418"/>
      <c r="L170" s="418"/>
      <c r="M170" s="418"/>
      <c r="N170" s="419"/>
      <c r="O170" s="789"/>
      <c r="P170" s="767"/>
      <c r="Q170" s="767"/>
      <c r="R170" s="767"/>
      <c r="S170" s="767"/>
      <c r="T170" s="767"/>
      <c r="U170" s="767"/>
      <c r="V170" s="767"/>
      <c r="W170" s="767"/>
      <c r="X170" s="767"/>
      <c r="Y170" s="767"/>
      <c r="Z170" s="767"/>
      <c r="AA170" s="767"/>
      <c r="AB170" s="767"/>
      <c r="AC170" s="767"/>
      <c r="AD170" s="767"/>
      <c r="AE170" s="768"/>
      <c r="AF170" s="42" t="s">
        <v>736</v>
      </c>
      <c r="AG170" s="422"/>
      <c r="AH170" s="652"/>
      <c r="AI170" s="652"/>
      <c r="AJ170" s="653"/>
      <c r="AK170" s="653">
        <f>ROUND($T$80*0.01,0)</f>
        <v>8</v>
      </c>
      <c r="AL170" s="422" t="s">
        <v>1028</v>
      </c>
      <c r="AM170" s="422"/>
      <c r="AN170" s="422"/>
      <c r="AO170" s="422"/>
      <c r="AP170" s="331">
        <f t="shared" si="0"/>
        <v>-8</v>
      </c>
      <c r="AQ170" s="402"/>
    </row>
    <row r="171" spans="1:43" ht="17.25" customHeight="1" x14ac:dyDescent="0.15">
      <c r="A171" s="436">
        <v>26</v>
      </c>
      <c r="B171" s="433" t="s">
        <v>5764</v>
      </c>
      <c r="C171" s="120" t="s">
        <v>5036</v>
      </c>
      <c r="D171" s="421"/>
      <c r="E171" s="418"/>
      <c r="F171" s="418"/>
      <c r="G171" s="418"/>
      <c r="H171" s="418"/>
      <c r="I171" s="419"/>
      <c r="J171" s="421"/>
      <c r="K171" s="418"/>
      <c r="L171" s="418"/>
      <c r="M171" s="418"/>
      <c r="N171" s="419"/>
      <c r="O171" s="769" t="s">
        <v>3297</v>
      </c>
      <c r="P171" s="763"/>
      <c r="Q171" s="763"/>
      <c r="R171" s="763"/>
      <c r="S171" s="763"/>
      <c r="T171" s="763"/>
      <c r="U171" s="763"/>
      <c r="V171" s="763"/>
      <c r="W171" s="763"/>
      <c r="X171" s="763"/>
      <c r="Y171" s="763"/>
      <c r="Z171" s="763"/>
      <c r="AA171" s="763"/>
      <c r="AB171" s="763"/>
      <c r="AC171" s="763"/>
      <c r="AD171" s="763"/>
      <c r="AE171" s="764"/>
      <c r="AF171" s="42" t="s">
        <v>734</v>
      </c>
      <c r="AG171" s="422"/>
      <c r="AH171" s="652"/>
      <c r="AI171" s="652"/>
      <c r="AJ171" s="653"/>
      <c r="AK171" s="653">
        <f>ROUND($T$82*0.01,0)</f>
        <v>6</v>
      </c>
      <c r="AL171" s="422" t="s">
        <v>1028</v>
      </c>
      <c r="AM171" s="422"/>
      <c r="AN171" s="422"/>
      <c r="AO171" s="422"/>
      <c r="AP171" s="331">
        <f t="shared" si="0"/>
        <v>-6</v>
      </c>
      <c r="AQ171" s="402"/>
    </row>
    <row r="172" spans="1:43" ht="17.25" customHeight="1" x14ac:dyDescent="0.15">
      <c r="A172" s="436">
        <v>26</v>
      </c>
      <c r="B172" s="433" t="s">
        <v>5765</v>
      </c>
      <c r="C172" s="120" t="s">
        <v>5037</v>
      </c>
      <c r="D172" s="421"/>
      <c r="E172" s="418"/>
      <c r="F172" s="418"/>
      <c r="G172" s="418"/>
      <c r="H172" s="418"/>
      <c r="I172" s="419"/>
      <c r="J172" s="421"/>
      <c r="K172" s="418"/>
      <c r="L172" s="418"/>
      <c r="M172" s="418"/>
      <c r="N172" s="419"/>
      <c r="O172" s="789"/>
      <c r="P172" s="767"/>
      <c r="Q172" s="767"/>
      <c r="R172" s="767"/>
      <c r="S172" s="767"/>
      <c r="T172" s="767"/>
      <c r="U172" s="767"/>
      <c r="V172" s="767"/>
      <c r="W172" s="767"/>
      <c r="X172" s="767"/>
      <c r="Y172" s="767"/>
      <c r="Z172" s="767"/>
      <c r="AA172" s="767"/>
      <c r="AB172" s="767"/>
      <c r="AC172" s="767"/>
      <c r="AD172" s="767"/>
      <c r="AE172" s="768"/>
      <c r="AF172" s="42" t="s">
        <v>736</v>
      </c>
      <c r="AG172" s="422"/>
      <c r="AH172" s="652"/>
      <c r="AI172" s="652"/>
      <c r="AJ172" s="653"/>
      <c r="AK172" s="653">
        <f>ROUND($T$84*0.01,0)</f>
        <v>8</v>
      </c>
      <c r="AL172" s="422" t="s">
        <v>1028</v>
      </c>
      <c r="AM172" s="422"/>
      <c r="AN172" s="422"/>
      <c r="AO172" s="422"/>
      <c r="AP172" s="331">
        <f t="shared" si="0"/>
        <v>-8</v>
      </c>
      <c r="AQ172" s="402"/>
    </row>
    <row r="173" spans="1:43" ht="17.25" customHeight="1" x14ac:dyDescent="0.15">
      <c r="A173" s="436">
        <v>26</v>
      </c>
      <c r="B173" s="433" t="s">
        <v>5766</v>
      </c>
      <c r="C173" s="120" t="s">
        <v>5038</v>
      </c>
      <c r="D173" s="421"/>
      <c r="E173" s="418"/>
      <c r="F173" s="418"/>
      <c r="G173" s="418"/>
      <c r="H173" s="418"/>
      <c r="I173" s="419"/>
      <c r="J173" s="421"/>
      <c r="K173" s="418"/>
      <c r="L173" s="418"/>
      <c r="M173" s="418"/>
      <c r="N173" s="419"/>
      <c r="O173" s="769" t="s">
        <v>3298</v>
      </c>
      <c r="P173" s="763"/>
      <c r="Q173" s="763"/>
      <c r="R173" s="763"/>
      <c r="S173" s="763"/>
      <c r="T173" s="763"/>
      <c r="U173" s="763"/>
      <c r="V173" s="763"/>
      <c r="W173" s="763"/>
      <c r="X173" s="763"/>
      <c r="Y173" s="763"/>
      <c r="Z173" s="763"/>
      <c r="AA173" s="763"/>
      <c r="AB173" s="763"/>
      <c r="AC173" s="763"/>
      <c r="AD173" s="763"/>
      <c r="AE173" s="764"/>
      <c r="AF173" s="42" t="s">
        <v>734</v>
      </c>
      <c r="AG173" s="422"/>
      <c r="AH173" s="652"/>
      <c r="AI173" s="652"/>
      <c r="AJ173" s="653"/>
      <c r="AK173" s="653">
        <f>ROUND($T$86*0.01,0)</f>
        <v>7</v>
      </c>
      <c r="AL173" s="422" t="s">
        <v>1028</v>
      </c>
      <c r="AM173" s="422"/>
      <c r="AN173" s="422"/>
      <c r="AO173" s="422"/>
      <c r="AP173" s="331">
        <f t="shared" si="0"/>
        <v>-7</v>
      </c>
      <c r="AQ173" s="402"/>
    </row>
    <row r="174" spans="1:43" ht="17.25" customHeight="1" x14ac:dyDescent="0.15">
      <c r="A174" s="436">
        <v>26</v>
      </c>
      <c r="B174" s="433" t="s">
        <v>5767</v>
      </c>
      <c r="C174" s="120" t="s">
        <v>5039</v>
      </c>
      <c r="D174" s="421"/>
      <c r="E174" s="418"/>
      <c r="F174" s="418"/>
      <c r="G174" s="418"/>
      <c r="H174" s="418"/>
      <c r="I174" s="419"/>
      <c r="J174" s="421"/>
      <c r="K174" s="418"/>
      <c r="L174" s="418"/>
      <c r="M174" s="418"/>
      <c r="N174" s="419"/>
      <c r="O174" s="789"/>
      <c r="P174" s="767"/>
      <c r="Q174" s="767"/>
      <c r="R174" s="767"/>
      <c r="S174" s="767"/>
      <c r="T174" s="767"/>
      <c r="U174" s="767"/>
      <c r="V174" s="767"/>
      <c r="W174" s="767"/>
      <c r="X174" s="767"/>
      <c r="Y174" s="767"/>
      <c r="Z174" s="767"/>
      <c r="AA174" s="767"/>
      <c r="AB174" s="767"/>
      <c r="AC174" s="767"/>
      <c r="AD174" s="767"/>
      <c r="AE174" s="768"/>
      <c r="AF174" s="42" t="s">
        <v>736</v>
      </c>
      <c r="AG174" s="422"/>
      <c r="AH174" s="652"/>
      <c r="AI174" s="652"/>
      <c r="AJ174" s="653"/>
      <c r="AK174" s="653">
        <f>ROUND($T$88*0.01,0)</f>
        <v>8</v>
      </c>
      <c r="AL174" s="422" t="s">
        <v>1028</v>
      </c>
      <c r="AM174" s="422"/>
      <c r="AN174" s="422"/>
      <c r="AO174" s="422"/>
      <c r="AP174" s="331">
        <f t="shared" si="0"/>
        <v>-8</v>
      </c>
      <c r="AQ174" s="402"/>
    </row>
    <row r="175" spans="1:43" ht="17.25" customHeight="1" x14ac:dyDescent="0.15">
      <c r="A175" s="436">
        <v>26</v>
      </c>
      <c r="B175" s="433" t="s">
        <v>5768</v>
      </c>
      <c r="C175" s="120" t="s">
        <v>5040</v>
      </c>
      <c r="D175" s="421"/>
      <c r="E175" s="418"/>
      <c r="F175" s="418"/>
      <c r="G175" s="418"/>
      <c r="H175" s="418"/>
      <c r="I175" s="419"/>
      <c r="J175" s="421"/>
      <c r="K175" s="418"/>
      <c r="L175" s="418"/>
      <c r="M175" s="418"/>
      <c r="N175" s="419"/>
      <c r="O175" s="769" t="s">
        <v>3299</v>
      </c>
      <c r="P175" s="763"/>
      <c r="Q175" s="763"/>
      <c r="R175" s="763"/>
      <c r="S175" s="763"/>
      <c r="T175" s="763"/>
      <c r="U175" s="763"/>
      <c r="V175" s="763"/>
      <c r="W175" s="763"/>
      <c r="X175" s="763"/>
      <c r="Y175" s="763"/>
      <c r="Z175" s="763"/>
      <c r="AA175" s="763"/>
      <c r="AB175" s="763"/>
      <c r="AC175" s="763"/>
      <c r="AD175" s="763"/>
      <c r="AE175" s="764"/>
      <c r="AF175" s="42" t="s">
        <v>734</v>
      </c>
      <c r="AG175" s="422"/>
      <c r="AH175" s="652"/>
      <c r="AI175" s="652"/>
      <c r="AJ175" s="653"/>
      <c r="AK175" s="653">
        <f>ROUND($T$90*0.01,0)</f>
        <v>7</v>
      </c>
      <c r="AL175" s="422" t="s">
        <v>1028</v>
      </c>
      <c r="AM175" s="422"/>
      <c r="AN175" s="422"/>
      <c r="AO175" s="422"/>
      <c r="AP175" s="331">
        <f t="shared" si="0"/>
        <v>-7</v>
      </c>
      <c r="AQ175" s="402"/>
    </row>
    <row r="176" spans="1:43" ht="17.25" customHeight="1" x14ac:dyDescent="0.15">
      <c r="A176" s="436">
        <v>26</v>
      </c>
      <c r="B176" s="433" t="s">
        <v>5769</v>
      </c>
      <c r="C176" s="120" t="s">
        <v>5041</v>
      </c>
      <c r="D176" s="421"/>
      <c r="E176" s="418"/>
      <c r="F176" s="418"/>
      <c r="G176" s="418"/>
      <c r="H176" s="418"/>
      <c r="I176" s="419"/>
      <c r="J176" s="421"/>
      <c r="K176" s="418"/>
      <c r="L176" s="418"/>
      <c r="M176" s="418"/>
      <c r="N176" s="419"/>
      <c r="O176" s="789"/>
      <c r="P176" s="767"/>
      <c r="Q176" s="767"/>
      <c r="R176" s="767"/>
      <c r="S176" s="767"/>
      <c r="T176" s="767"/>
      <c r="U176" s="767"/>
      <c r="V176" s="767"/>
      <c r="W176" s="767"/>
      <c r="X176" s="767"/>
      <c r="Y176" s="767"/>
      <c r="Z176" s="767"/>
      <c r="AA176" s="767"/>
      <c r="AB176" s="767"/>
      <c r="AC176" s="767"/>
      <c r="AD176" s="767"/>
      <c r="AE176" s="768"/>
      <c r="AF176" s="42" t="s">
        <v>736</v>
      </c>
      <c r="AG176" s="422"/>
      <c r="AH176" s="652"/>
      <c r="AI176" s="652"/>
      <c r="AJ176" s="653"/>
      <c r="AK176" s="653">
        <f>ROUND($T$92*0.01,0)</f>
        <v>8</v>
      </c>
      <c r="AL176" s="422" t="s">
        <v>1028</v>
      </c>
      <c r="AM176" s="422"/>
      <c r="AN176" s="422"/>
      <c r="AO176" s="422"/>
      <c r="AP176" s="331">
        <f t="shared" si="0"/>
        <v>-8</v>
      </c>
      <c r="AQ176" s="402"/>
    </row>
    <row r="177" spans="1:43" ht="17.25" customHeight="1" x14ac:dyDescent="0.15">
      <c r="A177" s="436">
        <v>26</v>
      </c>
      <c r="B177" s="433" t="s">
        <v>5770</v>
      </c>
      <c r="C177" s="120" t="s">
        <v>5042</v>
      </c>
      <c r="D177" s="421"/>
      <c r="E177" s="418"/>
      <c r="F177" s="418"/>
      <c r="G177" s="418"/>
      <c r="H177" s="418"/>
      <c r="I177" s="419"/>
      <c r="J177" s="769" t="s">
        <v>3288</v>
      </c>
      <c r="K177" s="763"/>
      <c r="L177" s="763"/>
      <c r="M177" s="763"/>
      <c r="N177" s="764"/>
      <c r="O177" s="769" t="s">
        <v>3300</v>
      </c>
      <c r="P177" s="763"/>
      <c r="Q177" s="763"/>
      <c r="R177" s="763"/>
      <c r="S177" s="763"/>
      <c r="T177" s="763"/>
      <c r="U177" s="763"/>
      <c r="V177" s="763"/>
      <c r="W177" s="763"/>
      <c r="X177" s="763"/>
      <c r="Y177" s="763"/>
      <c r="Z177" s="763"/>
      <c r="AA177" s="763"/>
      <c r="AB177" s="763"/>
      <c r="AC177" s="763"/>
      <c r="AD177" s="763"/>
      <c r="AE177" s="764"/>
      <c r="AF177" s="42" t="s">
        <v>734</v>
      </c>
      <c r="AG177" s="422"/>
      <c r="AH177" s="652"/>
      <c r="AI177" s="652"/>
      <c r="AJ177" s="653"/>
      <c r="AK177" s="653">
        <f>ROUND($T$118*0.01,0)</f>
        <v>6</v>
      </c>
      <c r="AL177" s="422" t="s">
        <v>1028</v>
      </c>
      <c r="AM177" s="422"/>
      <c r="AN177" s="422"/>
      <c r="AO177" s="422"/>
      <c r="AP177" s="331">
        <f t="shared" si="0"/>
        <v>-6</v>
      </c>
      <c r="AQ177" s="402"/>
    </row>
    <row r="178" spans="1:43" ht="17.25" customHeight="1" x14ac:dyDescent="0.15">
      <c r="A178" s="436">
        <v>26</v>
      </c>
      <c r="B178" s="433" t="s">
        <v>5771</v>
      </c>
      <c r="C178" s="120" t="s">
        <v>5043</v>
      </c>
      <c r="D178" s="421"/>
      <c r="E178" s="418"/>
      <c r="F178" s="418"/>
      <c r="G178" s="418"/>
      <c r="H178" s="418"/>
      <c r="I178" s="419"/>
      <c r="J178" s="770"/>
      <c r="K178" s="765"/>
      <c r="L178" s="765"/>
      <c r="M178" s="765"/>
      <c r="N178" s="766"/>
      <c r="O178" s="789"/>
      <c r="P178" s="767"/>
      <c r="Q178" s="767"/>
      <c r="R178" s="767"/>
      <c r="S178" s="767"/>
      <c r="T178" s="767"/>
      <c r="U178" s="767"/>
      <c r="V178" s="767"/>
      <c r="W178" s="767"/>
      <c r="X178" s="767"/>
      <c r="Y178" s="767"/>
      <c r="Z178" s="767"/>
      <c r="AA178" s="767"/>
      <c r="AB178" s="767"/>
      <c r="AC178" s="767"/>
      <c r="AD178" s="767"/>
      <c r="AE178" s="768"/>
      <c r="AF178" s="42" t="s">
        <v>736</v>
      </c>
      <c r="AG178" s="422"/>
      <c r="AH178" s="652"/>
      <c r="AI178" s="652"/>
      <c r="AJ178" s="653"/>
      <c r="AK178" s="653">
        <f>ROUND($T$120*0.01,0)</f>
        <v>8</v>
      </c>
      <c r="AL178" s="422" t="s">
        <v>1028</v>
      </c>
      <c r="AM178" s="422"/>
      <c r="AN178" s="422"/>
      <c r="AO178" s="422"/>
      <c r="AP178" s="331">
        <f t="shared" si="0"/>
        <v>-8</v>
      </c>
      <c r="AQ178" s="402"/>
    </row>
    <row r="179" spans="1:43" ht="17.25" customHeight="1" x14ac:dyDescent="0.15">
      <c r="A179" s="436">
        <v>26</v>
      </c>
      <c r="B179" s="433" t="s">
        <v>5772</v>
      </c>
      <c r="C179" s="120" t="s">
        <v>5044</v>
      </c>
      <c r="D179" s="421"/>
      <c r="E179" s="418"/>
      <c r="F179" s="418"/>
      <c r="G179" s="418"/>
      <c r="H179" s="418"/>
      <c r="I179" s="419"/>
      <c r="J179" s="770"/>
      <c r="K179" s="765"/>
      <c r="L179" s="765"/>
      <c r="M179" s="765"/>
      <c r="N179" s="766"/>
      <c r="O179" s="769" t="s">
        <v>3301</v>
      </c>
      <c r="P179" s="763"/>
      <c r="Q179" s="763"/>
      <c r="R179" s="763"/>
      <c r="S179" s="763"/>
      <c r="T179" s="763"/>
      <c r="U179" s="763"/>
      <c r="V179" s="763"/>
      <c r="W179" s="763"/>
      <c r="X179" s="763"/>
      <c r="Y179" s="763"/>
      <c r="Z179" s="763"/>
      <c r="AA179" s="763"/>
      <c r="AB179" s="763"/>
      <c r="AC179" s="763"/>
      <c r="AD179" s="763"/>
      <c r="AE179" s="764"/>
      <c r="AF179" s="42" t="s">
        <v>734</v>
      </c>
      <c r="AG179" s="422"/>
      <c r="AH179" s="652"/>
      <c r="AI179" s="652"/>
      <c r="AJ179" s="653"/>
      <c r="AK179" s="653">
        <f>ROUND($T$122*0.01,0)</f>
        <v>6</v>
      </c>
      <c r="AL179" s="422" t="s">
        <v>1028</v>
      </c>
      <c r="AM179" s="422"/>
      <c r="AN179" s="422"/>
      <c r="AO179" s="422"/>
      <c r="AP179" s="331">
        <f t="shared" si="0"/>
        <v>-6</v>
      </c>
      <c r="AQ179" s="402"/>
    </row>
    <row r="180" spans="1:43" ht="17.25" customHeight="1" x14ac:dyDescent="0.15">
      <c r="A180" s="436">
        <v>26</v>
      </c>
      <c r="B180" s="433" t="s">
        <v>5773</v>
      </c>
      <c r="C180" s="120" t="s">
        <v>5045</v>
      </c>
      <c r="D180" s="39"/>
      <c r="E180" s="417"/>
      <c r="F180" s="417"/>
      <c r="G180" s="417"/>
      <c r="H180" s="417"/>
      <c r="I180" s="420"/>
      <c r="J180" s="789"/>
      <c r="K180" s="767"/>
      <c r="L180" s="767"/>
      <c r="M180" s="767"/>
      <c r="N180" s="768"/>
      <c r="O180" s="789"/>
      <c r="P180" s="767"/>
      <c r="Q180" s="767"/>
      <c r="R180" s="767"/>
      <c r="S180" s="767"/>
      <c r="T180" s="767"/>
      <c r="U180" s="767"/>
      <c r="V180" s="767"/>
      <c r="W180" s="767"/>
      <c r="X180" s="767"/>
      <c r="Y180" s="767"/>
      <c r="Z180" s="767"/>
      <c r="AA180" s="767"/>
      <c r="AB180" s="767"/>
      <c r="AC180" s="767"/>
      <c r="AD180" s="767"/>
      <c r="AE180" s="768"/>
      <c r="AF180" s="42" t="s">
        <v>736</v>
      </c>
      <c r="AG180" s="422"/>
      <c r="AH180" s="652"/>
      <c r="AI180" s="652"/>
      <c r="AJ180" s="653"/>
      <c r="AK180" s="653">
        <f>ROUND($T$124*0.01,0)</f>
        <v>8</v>
      </c>
      <c r="AL180" s="422" t="s">
        <v>1028</v>
      </c>
      <c r="AM180" s="422"/>
      <c r="AN180" s="422"/>
      <c r="AO180" s="422"/>
      <c r="AP180" s="331">
        <f t="shared" si="0"/>
        <v>-8</v>
      </c>
      <c r="AQ180" s="8"/>
    </row>
    <row r="181" spans="1:43" ht="17.25" customHeight="1" x14ac:dyDescent="0.15">
      <c r="A181" s="436">
        <v>26</v>
      </c>
      <c r="B181" s="433" t="s">
        <v>3497</v>
      </c>
      <c r="C181" s="120" t="s">
        <v>3561</v>
      </c>
      <c r="D181" s="677" t="s">
        <v>3284</v>
      </c>
      <c r="E181" s="678"/>
      <c r="F181" s="678"/>
      <c r="G181" s="678"/>
      <c r="H181" s="678"/>
      <c r="I181" s="679"/>
      <c r="J181" s="769" t="s">
        <v>3285</v>
      </c>
      <c r="K181" s="763"/>
      <c r="L181" s="763"/>
      <c r="M181" s="763"/>
      <c r="N181" s="764"/>
      <c r="O181" s="769" t="s">
        <v>3289</v>
      </c>
      <c r="P181" s="763"/>
      <c r="Q181" s="763"/>
      <c r="R181" s="763"/>
      <c r="S181" s="764"/>
      <c r="T181" s="769" t="s">
        <v>3302</v>
      </c>
      <c r="U181" s="763"/>
      <c r="V181" s="763"/>
      <c r="W181" s="763"/>
      <c r="X181" s="763"/>
      <c r="Y181" s="763"/>
      <c r="Z181" s="763"/>
      <c r="AA181" s="763"/>
      <c r="AB181" s="763"/>
      <c r="AC181" s="763"/>
      <c r="AD181" s="763"/>
      <c r="AE181" s="764"/>
      <c r="AF181" s="42" t="s">
        <v>734</v>
      </c>
      <c r="AG181" s="422"/>
      <c r="AH181" s="652"/>
      <c r="AI181" s="652"/>
      <c r="AJ181" s="653"/>
      <c r="AK181" s="653">
        <f>ROUND($T$6*0.01,0)</f>
        <v>5</v>
      </c>
      <c r="AL181" s="422" t="s">
        <v>1028</v>
      </c>
      <c r="AM181" s="422"/>
      <c r="AN181" s="422"/>
      <c r="AO181" s="422"/>
      <c r="AP181" s="331">
        <f>-AK181</f>
        <v>-5</v>
      </c>
      <c r="AQ181" s="7" t="s">
        <v>821</v>
      </c>
    </row>
    <row r="182" spans="1:43" ht="17.25" customHeight="1" x14ac:dyDescent="0.15">
      <c r="A182" s="436">
        <v>26</v>
      </c>
      <c r="B182" s="433" t="s">
        <v>3498</v>
      </c>
      <c r="C182" s="120" t="s">
        <v>3562</v>
      </c>
      <c r="D182" s="680"/>
      <c r="E182" s="681"/>
      <c r="F182" s="681"/>
      <c r="G182" s="681"/>
      <c r="H182" s="681"/>
      <c r="I182" s="682"/>
      <c r="J182" s="770"/>
      <c r="K182" s="765"/>
      <c r="L182" s="765"/>
      <c r="M182" s="765"/>
      <c r="N182" s="766"/>
      <c r="O182" s="770"/>
      <c r="P182" s="765"/>
      <c r="Q182" s="765"/>
      <c r="R182" s="765"/>
      <c r="S182" s="766"/>
      <c r="T182" s="789"/>
      <c r="U182" s="767"/>
      <c r="V182" s="767"/>
      <c r="W182" s="767"/>
      <c r="X182" s="767"/>
      <c r="Y182" s="767"/>
      <c r="Z182" s="767"/>
      <c r="AA182" s="767"/>
      <c r="AB182" s="767"/>
      <c r="AC182" s="767"/>
      <c r="AD182" s="767"/>
      <c r="AE182" s="768"/>
      <c r="AF182" s="42" t="s">
        <v>736</v>
      </c>
      <c r="AG182" s="422"/>
      <c r="AH182" s="652"/>
      <c r="AI182" s="652"/>
      <c r="AJ182" s="653"/>
      <c r="AK182" s="653">
        <f>ROUND($T$8*0.01,0)</f>
        <v>7</v>
      </c>
      <c r="AL182" s="422" t="s">
        <v>1028</v>
      </c>
      <c r="AM182" s="422"/>
      <c r="AN182" s="422"/>
      <c r="AO182" s="422"/>
      <c r="AP182" s="331">
        <f t="shared" ref="AP182:AP228" si="1">-AK182</f>
        <v>-7</v>
      </c>
      <c r="AQ182" s="402"/>
    </row>
    <row r="183" spans="1:43" ht="17.25" customHeight="1" x14ac:dyDescent="0.15">
      <c r="A183" s="436">
        <v>26</v>
      </c>
      <c r="B183" s="433" t="s">
        <v>3499</v>
      </c>
      <c r="C183" s="120" t="s">
        <v>3563</v>
      </c>
      <c r="D183" s="421"/>
      <c r="E183" s="418"/>
      <c r="F183" s="418"/>
      <c r="G183" s="418"/>
      <c r="H183" s="418"/>
      <c r="I183" s="419"/>
      <c r="J183" s="770"/>
      <c r="K183" s="765"/>
      <c r="L183" s="765"/>
      <c r="M183" s="765"/>
      <c r="N183" s="766"/>
      <c r="O183" s="770"/>
      <c r="P183" s="765"/>
      <c r="Q183" s="765"/>
      <c r="R183" s="765"/>
      <c r="S183" s="766"/>
      <c r="T183" s="769" t="s">
        <v>3303</v>
      </c>
      <c r="U183" s="763"/>
      <c r="V183" s="763"/>
      <c r="W183" s="763"/>
      <c r="X183" s="763"/>
      <c r="Y183" s="763"/>
      <c r="Z183" s="763"/>
      <c r="AA183" s="763"/>
      <c r="AB183" s="763"/>
      <c r="AC183" s="763"/>
      <c r="AD183" s="763"/>
      <c r="AE183" s="764"/>
      <c r="AF183" s="42" t="s">
        <v>734</v>
      </c>
      <c r="AG183" s="422"/>
      <c r="AH183" s="652"/>
      <c r="AI183" s="652"/>
      <c r="AJ183" s="653"/>
      <c r="AK183" s="653">
        <f>ROUND($T$10*0.01,0)</f>
        <v>6</v>
      </c>
      <c r="AL183" s="422" t="s">
        <v>1028</v>
      </c>
      <c r="AM183" s="422"/>
      <c r="AN183" s="422"/>
      <c r="AO183" s="422"/>
      <c r="AP183" s="331">
        <f t="shared" si="1"/>
        <v>-6</v>
      </c>
      <c r="AQ183" s="402"/>
    </row>
    <row r="184" spans="1:43" ht="17.25" customHeight="1" x14ac:dyDescent="0.15">
      <c r="A184" s="436">
        <v>26</v>
      </c>
      <c r="B184" s="433" t="s">
        <v>3500</v>
      </c>
      <c r="C184" s="120" t="s">
        <v>3564</v>
      </c>
      <c r="D184" s="421"/>
      <c r="E184" s="418"/>
      <c r="F184" s="418"/>
      <c r="G184" s="418"/>
      <c r="H184" s="418"/>
      <c r="I184" s="419"/>
      <c r="J184" s="421"/>
      <c r="K184" s="418"/>
      <c r="L184" s="418"/>
      <c r="M184" s="418"/>
      <c r="N184" s="419"/>
      <c r="O184" s="421"/>
      <c r="P184" s="418"/>
      <c r="Q184" s="418"/>
      <c r="R184" s="418"/>
      <c r="S184" s="419"/>
      <c r="T184" s="789"/>
      <c r="U184" s="767"/>
      <c r="V184" s="767"/>
      <c r="W184" s="767"/>
      <c r="X184" s="767"/>
      <c r="Y184" s="767"/>
      <c r="Z184" s="767"/>
      <c r="AA184" s="767"/>
      <c r="AB184" s="767"/>
      <c r="AC184" s="767"/>
      <c r="AD184" s="767"/>
      <c r="AE184" s="768"/>
      <c r="AF184" s="42" t="s">
        <v>736</v>
      </c>
      <c r="AG184" s="422"/>
      <c r="AH184" s="652"/>
      <c r="AI184" s="652"/>
      <c r="AJ184" s="653"/>
      <c r="AK184" s="653">
        <f>ROUND($T$12*0.01,0)</f>
        <v>7</v>
      </c>
      <c r="AL184" s="422" t="s">
        <v>1028</v>
      </c>
      <c r="AM184" s="422"/>
      <c r="AN184" s="422"/>
      <c r="AO184" s="422"/>
      <c r="AP184" s="331">
        <f t="shared" si="1"/>
        <v>-7</v>
      </c>
      <c r="AQ184" s="402"/>
    </row>
    <row r="185" spans="1:43" ht="17.25" customHeight="1" x14ac:dyDescent="0.15">
      <c r="A185" s="436">
        <v>26</v>
      </c>
      <c r="B185" s="433" t="s">
        <v>3501</v>
      </c>
      <c r="C185" s="120" t="s">
        <v>3565</v>
      </c>
      <c r="D185" s="421"/>
      <c r="E185" s="418"/>
      <c r="F185" s="418"/>
      <c r="G185" s="418"/>
      <c r="H185" s="418"/>
      <c r="I185" s="419"/>
      <c r="J185" s="421"/>
      <c r="K185" s="418"/>
      <c r="L185" s="418"/>
      <c r="M185" s="418"/>
      <c r="N185" s="419"/>
      <c r="O185" s="421"/>
      <c r="P185" s="418"/>
      <c r="Q185" s="418"/>
      <c r="R185" s="418"/>
      <c r="S185" s="419"/>
      <c r="T185" s="769" t="s">
        <v>3304</v>
      </c>
      <c r="U185" s="763"/>
      <c r="V185" s="763"/>
      <c r="W185" s="763"/>
      <c r="X185" s="763"/>
      <c r="Y185" s="763"/>
      <c r="Z185" s="763"/>
      <c r="AA185" s="763"/>
      <c r="AB185" s="763"/>
      <c r="AC185" s="763"/>
      <c r="AD185" s="763"/>
      <c r="AE185" s="764"/>
      <c r="AF185" s="42" t="s">
        <v>734</v>
      </c>
      <c r="AG185" s="422"/>
      <c r="AH185" s="652"/>
      <c r="AI185" s="652"/>
      <c r="AJ185" s="653"/>
      <c r="AK185" s="653">
        <f>ROUND($T$14*0.01,0)</f>
        <v>6</v>
      </c>
      <c r="AL185" s="422" t="s">
        <v>1028</v>
      </c>
      <c r="AM185" s="422"/>
      <c r="AN185" s="422"/>
      <c r="AO185" s="422"/>
      <c r="AP185" s="331">
        <f t="shared" si="1"/>
        <v>-6</v>
      </c>
      <c r="AQ185" s="402"/>
    </row>
    <row r="186" spans="1:43" ht="17.25" customHeight="1" x14ac:dyDescent="0.15">
      <c r="A186" s="436">
        <v>26</v>
      </c>
      <c r="B186" s="433" t="s">
        <v>3502</v>
      </c>
      <c r="C186" s="120" t="s">
        <v>3566</v>
      </c>
      <c r="D186" s="421"/>
      <c r="E186" s="418"/>
      <c r="F186" s="418"/>
      <c r="G186" s="418"/>
      <c r="H186" s="418"/>
      <c r="I186" s="419"/>
      <c r="J186" s="421"/>
      <c r="K186" s="418"/>
      <c r="L186" s="418"/>
      <c r="M186" s="418"/>
      <c r="N186" s="419"/>
      <c r="O186" s="421"/>
      <c r="P186" s="418"/>
      <c r="Q186" s="418"/>
      <c r="R186" s="418"/>
      <c r="S186" s="419"/>
      <c r="T186" s="789"/>
      <c r="U186" s="767"/>
      <c r="V186" s="767"/>
      <c r="W186" s="767"/>
      <c r="X186" s="767"/>
      <c r="Y186" s="767"/>
      <c r="Z186" s="767"/>
      <c r="AA186" s="767"/>
      <c r="AB186" s="767"/>
      <c r="AC186" s="767"/>
      <c r="AD186" s="767"/>
      <c r="AE186" s="768"/>
      <c r="AF186" s="42" t="s">
        <v>736</v>
      </c>
      <c r="AG186" s="422"/>
      <c r="AH186" s="652"/>
      <c r="AI186" s="652"/>
      <c r="AJ186" s="653"/>
      <c r="AK186" s="653">
        <f>ROUND($T$16*0.01,0)</f>
        <v>7</v>
      </c>
      <c r="AL186" s="422" t="s">
        <v>1028</v>
      </c>
      <c r="AM186" s="422"/>
      <c r="AN186" s="422"/>
      <c r="AO186" s="422"/>
      <c r="AP186" s="331">
        <f t="shared" si="1"/>
        <v>-7</v>
      </c>
      <c r="AQ186" s="402"/>
    </row>
    <row r="187" spans="1:43" ht="17.25" customHeight="1" x14ac:dyDescent="0.15">
      <c r="A187" s="436">
        <v>26</v>
      </c>
      <c r="B187" s="433" t="s">
        <v>3503</v>
      </c>
      <c r="C187" s="120" t="s">
        <v>3567</v>
      </c>
      <c r="D187" s="421"/>
      <c r="E187" s="418"/>
      <c r="F187" s="418"/>
      <c r="G187" s="418"/>
      <c r="H187" s="418"/>
      <c r="I187" s="419"/>
      <c r="J187" s="421"/>
      <c r="K187" s="418"/>
      <c r="L187" s="418"/>
      <c r="M187" s="418"/>
      <c r="N187" s="419"/>
      <c r="O187" s="421"/>
      <c r="P187" s="418"/>
      <c r="Q187" s="418"/>
      <c r="R187" s="418"/>
      <c r="S187" s="419"/>
      <c r="T187" s="769" t="s">
        <v>3305</v>
      </c>
      <c r="U187" s="763"/>
      <c r="V187" s="763"/>
      <c r="W187" s="763"/>
      <c r="X187" s="763"/>
      <c r="Y187" s="763"/>
      <c r="Z187" s="763"/>
      <c r="AA187" s="763"/>
      <c r="AB187" s="763"/>
      <c r="AC187" s="763"/>
      <c r="AD187" s="763"/>
      <c r="AE187" s="764"/>
      <c r="AF187" s="42" t="s">
        <v>734</v>
      </c>
      <c r="AG187" s="422"/>
      <c r="AH187" s="652"/>
      <c r="AI187" s="652"/>
      <c r="AJ187" s="653"/>
      <c r="AK187" s="653">
        <f>ROUND($T$18*0.01,0)</f>
        <v>6</v>
      </c>
      <c r="AL187" s="422" t="s">
        <v>1028</v>
      </c>
      <c r="AM187" s="422"/>
      <c r="AN187" s="422"/>
      <c r="AO187" s="422"/>
      <c r="AP187" s="331">
        <f t="shared" si="1"/>
        <v>-6</v>
      </c>
      <c r="AQ187" s="402"/>
    </row>
    <row r="188" spans="1:43" ht="17.25" customHeight="1" x14ac:dyDescent="0.15">
      <c r="A188" s="436">
        <v>26</v>
      </c>
      <c r="B188" s="433" t="s">
        <v>3504</v>
      </c>
      <c r="C188" s="120" t="s">
        <v>3568</v>
      </c>
      <c r="D188" s="421"/>
      <c r="E188" s="418"/>
      <c r="F188" s="418"/>
      <c r="G188" s="418"/>
      <c r="H188" s="418"/>
      <c r="I188" s="419"/>
      <c r="J188" s="421"/>
      <c r="K188" s="418"/>
      <c r="L188" s="418"/>
      <c r="M188" s="418"/>
      <c r="N188" s="419"/>
      <c r="O188" s="421"/>
      <c r="P188" s="418"/>
      <c r="Q188" s="418"/>
      <c r="R188" s="418"/>
      <c r="S188" s="419"/>
      <c r="T188" s="789"/>
      <c r="U188" s="767"/>
      <c r="V188" s="767"/>
      <c r="W188" s="767"/>
      <c r="X188" s="767"/>
      <c r="Y188" s="767"/>
      <c r="Z188" s="767"/>
      <c r="AA188" s="767"/>
      <c r="AB188" s="767"/>
      <c r="AC188" s="767"/>
      <c r="AD188" s="767"/>
      <c r="AE188" s="768"/>
      <c r="AF188" s="42" t="s">
        <v>736</v>
      </c>
      <c r="AG188" s="422"/>
      <c r="AH188" s="652"/>
      <c r="AI188" s="652"/>
      <c r="AJ188" s="653"/>
      <c r="AK188" s="653">
        <f>ROUND($T$20*0.01,0)</f>
        <v>8</v>
      </c>
      <c r="AL188" s="422" t="s">
        <v>1028</v>
      </c>
      <c r="AM188" s="422"/>
      <c r="AN188" s="422"/>
      <c r="AO188" s="422"/>
      <c r="AP188" s="331">
        <f t="shared" si="1"/>
        <v>-8</v>
      </c>
      <c r="AQ188" s="402"/>
    </row>
    <row r="189" spans="1:43" ht="17.25" customHeight="1" x14ac:dyDescent="0.15">
      <c r="A189" s="436">
        <v>26</v>
      </c>
      <c r="B189" s="433" t="s">
        <v>3505</v>
      </c>
      <c r="C189" s="120" t="s">
        <v>3569</v>
      </c>
      <c r="D189" s="421"/>
      <c r="E189" s="418"/>
      <c r="F189" s="418"/>
      <c r="G189" s="418"/>
      <c r="H189" s="418"/>
      <c r="I189" s="419"/>
      <c r="J189" s="421"/>
      <c r="K189" s="418"/>
      <c r="L189" s="418"/>
      <c r="M189" s="418"/>
      <c r="N189" s="419"/>
      <c r="O189" s="421"/>
      <c r="P189" s="418"/>
      <c r="Q189" s="418"/>
      <c r="R189" s="418"/>
      <c r="S189" s="419"/>
      <c r="T189" s="769" t="s">
        <v>3306</v>
      </c>
      <c r="U189" s="763"/>
      <c r="V189" s="763"/>
      <c r="W189" s="763"/>
      <c r="X189" s="763"/>
      <c r="Y189" s="763"/>
      <c r="Z189" s="763"/>
      <c r="AA189" s="763"/>
      <c r="AB189" s="763"/>
      <c r="AC189" s="763"/>
      <c r="AD189" s="763"/>
      <c r="AE189" s="764"/>
      <c r="AF189" s="42" t="s">
        <v>734</v>
      </c>
      <c r="AG189" s="422"/>
      <c r="AH189" s="652"/>
      <c r="AI189" s="652"/>
      <c r="AJ189" s="653"/>
      <c r="AK189" s="653">
        <f>ROUND($T$22*0.01,0)</f>
        <v>6</v>
      </c>
      <c r="AL189" s="422" t="s">
        <v>1028</v>
      </c>
      <c r="AM189" s="422"/>
      <c r="AN189" s="422"/>
      <c r="AO189" s="422"/>
      <c r="AP189" s="331">
        <f t="shared" si="1"/>
        <v>-6</v>
      </c>
      <c r="AQ189" s="402"/>
    </row>
    <row r="190" spans="1:43" ht="17.25" customHeight="1" x14ac:dyDescent="0.15">
      <c r="A190" s="436">
        <v>26</v>
      </c>
      <c r="B190" s="433" t="s">
        <v>3506</v>
      </c>
      <c r="C190" s="120" t="s">
        <v>3570</v>
      </c>
      <c r="D190" s="421"/>
      <c r="E190" s="418"/>
      <c r="F190" s="418"/>
      <c r="G190" s="418"/>
      <c r="H190" s="418"/>
      <c r="I190" s="419"/>
      <c r="J190" s="421"/>
      <c r="K190" s="418"/>
      <c r="L190" s="418"/>
      <c r="M190" s="418"/>
      <c r="N190" s="419"/>
      <c r="O190" s="421"/>
      <c r="P190" s="418"/>
      <c r="Q190" s="418"/>
      <c r="R190" s="418"/>
      <c r="S190" s="419"/>
      <c r="T190" s="789"/>
      <c r="U190" s="767"/>
      <c r="V190" s="767"/>
      <c r="W190" s="767"/>
      <c r="X190" s="767"/>
      <c r="Y190" s="767"/>
      <c r="Z190" s="767"/>
      <c r="AA190" s="767"/>
      <c r="AB190" s="767"/>
      <c r="AC190" s="767"/>
      <c r="AD190" s="767"/>
      <c r="AE190" s="768"/>
      <c r="AF190" s="42" t="s">
        <v>736</v>
      </c>
      <c r="AG190" s="422"/>
      <c r="AH190" s="652"/>
      <c r="AI190" s="652"/>
      <c r="AJ190" s="653"/>
      <c r="AK190" s="653">
        <f>ROUND($T$24*0.01,0)</f>
        <v>8</v>
      </c>
      <c r="AL190" s="422" t="s">
        <v>1028</v>
      </c>
      <c r="AM190" s="422"/>
      <c r="AN190" s="422"/>
      <c r="AO190" s="422"/>
      <c r="AP190" s="331">
        <f t="shared" si="1"/>
        <v>-8</v>
      </c>
      <c r="AQ190" s="402"/>
    </row>
    <row r="191" spans="1:43" ht="17.25" customHeight="1" x14ac:dyDescent="0.15">
      <c r="A191" s="436">
        <v>26</v>
      </c>
      <c r="B191" s="433" t="s">
        <v>3507</v>
      </c>
      <c r="C191" s="120" t="s">
        <v>3571</v>
      </c>
      <c r="D191" s="421"/>
      <c r="E191" s="418"/>
      <c r="F191" s="418"/>
      <c r="G191" s="418"/>
      <c r="H191" s="418"/>
      <c r="I191" s="419"/>
      <c r="J191" s="421"/>
      <c r="K191" s="418"/>
      <c r="L191" s="418"/>
      <c r="M191" s="418"/>
      <c r="N191" s="419"/>
      <c r="O191" s="421"/>
      <c r="P191" s="418"/>
      <c r="Q191" s="418"/>
      <c r="R191" s="418"/>
      <c r="S191" s="419"/>
      <c r="T191" s="769" t="s">
        <v>3307</v>
      </c>
      <c r="U191" s="763"/>
      <c r="V191" s="763"/>
      <c r="W191" s="763"/>
      <c r="X191" s="763"/>
      <c r="Y191" s="763"/>
      <c r="Z191" s="763"/>
      <c r="AA191" s="763"/>
      <c r="AB191" s="763"/>
      <c r="AC191" s="763"/>
      <c r="AD191" s="763"/>
      <c r="AE191" s="764"/>
      <c r="AF191" s="42" t="s">
        <v>734</v>
      </c>
      <c r="AG191" s="422"/>
      <c r="AH191" s="652"/>
      <c r="AI191" s="652"/>
      <c r="AJ191" s="653"/>
      <c r="AK191" s="653">
        <f>ROUND($T$26*0.01,0)</f>
        <v>6</v>
      </c>
      <c r="AL191" s="422" t="s">
        <v>1028</v>
      </c>
      <c r="AM191" s="422"/>
      <c r="AN191" s="422"/>
      <c r="AO191" s="422"/>
      <c r="AP191" s="331">
        <f t="shared" si="1"/>
        <v>-6</v>
      </c>
      <c r="AQ191" s="402"/>
    </row>
    <row r="192" spans="1:43" ht="17.25" customHeight="1" x14ac:dyDescent="0.15">
      <c r="A192" s="436">
        <v>26</v>
      </c>
      <c r="B192" s="433" t="s">
        <v>3508</v>
      </c>
      <c r="C192" s="120" t="s">
        <v>3572</v>
      </c>
      <c r="D192" s="421"/>
      <c r="E192" s="418"/>
      <c r="F192" s="418"/>
      <c r="G192" s="418"/>
      <c r="H192" s="418"/>
      <c r="I192" s="419"/>
      <c r="J192" s="421"/>
      <c r="K192" s="418"/>
      <c r="L192" s="418"/>
      <c r="M192" s="418"/>
      <c r="N192" s="419"/>
      <c r="O192" s="421"/>
      <c r="P192" s="418"/>
      <c r="Q192" s="418"/>
      <c r="R192" s="418"/>
      <c r="S192" s="419"/>
      <c r="T192" s="789"/>
      <c r="U192" s="767"/>
      <c r="V192" s="767"/>
      <c r="W192" s="767"/>
      <c r="X192" s="767"/>
      <c r="Y192" s="767"/>
      <c r="Z192" s="767"/>
      <c r="AA192" s="767"/>
      <c r="AB192" s="767"/>
      <c r="AC192" s="767"/>
      <c r="AD192" s="767"/>
      <c r="AE192" s="768"/>
      <c r="AF192" s="42" t="s">
        <v>736</v>
      </c>
      <c r="AG192" s="422"/>
      <c r="AH192" s="652"/>
      <c r="AI192" s="652"/>
      <c r="AJ192" s="653"/>
      <c r="AK192" s="653">
        <f>ROUND($T$28*0.01,0)</f>
        <v>8</v>
      </c>
      <c r="AL192" s="422" t="s">
        <v>1028</v>
      </c>
      <c r="AM192" s="422"/>
      <c r="AN192" s="422"/>
      <c r="AO192" s="422"/>
      <c r="AP192" s="331">
        <f t="shared" si="1"/>
        <v>-8</v>
      </c>
      <c r="AQ192" s="402"/>
    </row>
    <row r="193" spans="1:43" ht="17.25" customHeight="1" x14ac:dyDescent="0.15">
      <c r="A193" s="436">
        <v>26</v>
      </c>
      <c r="B193" s="433" t="s">
        <v>3509</v>
      </c>
      <c r="C193" s="120" t="s">
        <v>3573</v>
      </c>
      <c r="D193" s="421"/>
      <c r="E193" s="418"/>
      <c r="F193" s="418"/>
      <c r="G193" s="418"/>
      <c r="H193" s="418"/>
      <c r="I193" s="419"/>
      <c r="J193" s="421"/>
      <c r="K193" s="418"/>
      <c r="L193" s="418"/>
      <c r="M193" s="418"/>
      <c r="N193" s="419"/>
      <c r="O193" s="769" t="s">
        <v>3290</v>
      </c>
      <c r="P193" s="763"/>
      <c r="Q193" s="763"/>
      <c r="R193" s="763"/>
      <c r="S193" s="764"/>
      <c r="T193" s="769" t="s">
        <v>3302</v>
      </c>
      <c r="U193" s="763"/>
      <c r="V193" s="763"/>
      <c r="W193" s="763"/>
      <c r="X193" s="763"/>
      <c r="Y193" s="763"/>
      <c r="Z193" s="763"/>
      <c r="AA193" s="763"/>
      <c r="AB193" s="763"/>
      <c r="AC193" s="763"/>
      <c r="AD193" s="763"/>
      <c r="AE193" s="764"/>
      <c r="AF193" s="42" t="s">
        <v>734</v>
      </c>
      <c r="AG193" s="422"/>
      <c r="AH193" s="652"/>
      <c r="AI193" s="652"/>
      <c r="AJ193" s="653"/>
      <c r="AK193" s="653">
        <f>ROUND($T$30*0.01,0)</f>
        <v>5</v>
      </c>
      <c r="AL193" s="422" t="s">
        <v>1028</v>
      </c>
      <c r="AM193" s="422"/>
      <c r="AN193" s="422"/>
      <c r="AO193" s="422"/>
      <c r="AP193" s="331">
        <f t="shared" si="1"/>
        <v>-5</v>
      </c>
      <c r="AQ193" s="402"/>
    </row>
    <row r="194" spans="1:43" ht="17.25" customHeight="1" x14ac:dyDescent="0.15">
      <c r="A194" s="436">
        <v>26</v>
      </c>
      <c r="B194" s="433" t="s">
        <v>3510</v>
      </c>
      <c r="C194" s="120" t="s">
        <v>3574</v>
      </c>
      <c r="D194" s="421"/>
      <c r="E194" s="418"/>
      <c r="F194" s="418"/>
      <c r="G194" s="418"/>
      <c r="H194" s="418"/>
      <c r="I194" s="419"/>
      <c r="J194" s="421"/>
      <c r="K194" s="418"/>
      <c r="L194" s="418"/>
      <c r="M194" s="418"/>
      <c r="N194" s="419"/>
      <c r="O194" s="770"/>
      <c r="P194" s="765"/>
      <c r="Q194" s="765"/>
      <c r="R194" s="765"/>
      <c r="S194" s="766"/>
      <c r="T194" s="789"/>
      <c r="U194" s="767"/>
      <c r="V194" s="767"/>
      <c r="W194" s="767"/>
      <c r="X194" s="767"/>
      <c r="Y194" s="767"/>
      <c r="Z194" s="767"/>
      <c r="AA194" s="767"/>
      <c r="AB194" s="767"/>
      <c r="AC194" s="767"/>
      <c r="AD194" s="767"/>
      <c r="AE194" s="768"/>
      <c r="AF194" s="42" t="s">
        <v>736</v>
      </c>
      <c r="AG194" s="422"/>
      <c r="AH194" s="652"/>
      <c r="AI194" s="652"/>
      <c r="AJ194" s="653"/>
      <c r="AK194" s="653">
        <f>ROUND($T$32*0.01,0)</f>
        <v>6</v>
      </c>
      <c r="AL194" s="422" t="s">
        <v>1028</v>
      </c>
      <c r="AM194" s="422"/>
      <c r="AN194" s="422"/>
      <c r="AO194" s="422"/>
      <c r="AP194" s="331">
        <f t="shared" si="1"/>
        <v>-6</v>
      </c>
      <c r="AQ194" s="402"/>
    </row>
    <row r="195" spans="1:43" ht="17.25" customHeight="1" x14ac:dyDescent="0.15">
      <c r="A195" s="436">
        <v>26</v>
      </c>
      <c r="B195" s="433" t="s">
        <v>3511</v>
      </c>
      <c r="C195" s="120" t="s">
        <v>3575</v>
      </c>
      <c r="D195" s="421"/>
      <c r="E195" s="418"/>
      <c r="F195" s="418"/>
      <c r="G195" s="418"/>
      <c r="H195" s="418"/>
      <c r="I195" s="419"/>
      <c r="J195" s="421"/>
      <c r="K195" s="418"/>
      <c r="L195" s="418"/>
      <c r="M195" s="418"/>
      <c r="N195" s="419"/>
      <c r="O195" s="770"/>
      <c r="P195" s="765"/>
      <c r="Q195" s="765"/>
      <c r="R195" s="765"/>
      <c r="S195" s="766"/>
      <c r="T195" s="769" t="s">
        <v>3303</v>
      </c>
      <c r="U195" s="763"/>
      <c r="V195" s="763"/>
      <c r="W195" s="763"/>
      <c r="X195" s="763"/>
      <c r="Y195" s="763"/>
      <c r="Z195" s="763"/>
      <c r="AA195" s="763"/>
      <c r="AB195" s="763"/>
      <c r="AC195" s="763"/>
      <c r="AD195" s="763"/>
      <c r="AE195" s="764"/>
      <c r="AF195" s="42" t="s">
        <v>734</v>
      </c>
      <c r="AG195" s="422"/>
      <c r="AH195" s="652"/>
      <c r="AI195" s="652"/>
      <c r="AJ195" s="653"/>
      <c r="AK195" s="653">
        <f>ROUND($T$34*0.01,0)</f>
        <v>5</v>
      </c>
      <c r="AL195" s="422" t="s">
        <v>1028</v>
      </c>
      <c r="AM195" s="422"/>
      <c r="AN195" s="422"/>
      <c r="AO195" s="422"/>
      <c r="AP195" s="331">
        <f t="shared" si="1"/>
        <v>-5</v>
      </c>
      <c r="AQ195" s="402"/>
    </row>
    <row r="196" spans="1:43" ht="17.25" customHeight="1" x14ac:dyDescent="0.15">
      <c r="A196" s="436">
        <v>26</v>
      </c>
      <c r="B196" s="433" t="s">
        <v>3512</v>
      </c>
      <c r="C196" s="120" t="s">
        <v>3576</v>
      </c>
      <c r="D196" s="421"/>
      <c r="E196" s="418"/>
      <c r="F196" s="418"/>
      <c r="G196" s="418"/>
      <c r="H196" s="418"/>
      <c r="I196" s="419"/>
      <c r="J196" s="421"/>
      <c r="K196" s="418"/>
      <c r="L196" s="418"/>
      <c r="M196" s="418"/>
      <c r="N196" s="419"/>
      <c r="O196" s="421"/>
      <c r="P196" s="418"/>
      <c r="Q196" s="418"/>
      <c r="R196" s="418"/>
      <c r="S196" s="419"/>
      <c r="T196" s="789"/>
      <c r="U196" s="767"/>
      <c r="V196" s="767"/>
      <c r="W196" s="767"/>
      <c r="X196" s="767"/>
      <c r="Y196" s="767"/>
      <c r="Z196" s="767"/>
      <c r="AA196" s="767"/>
      <c r="AB196" s="767"/>
      <c r="AC196" s="767"/>
      <c r="AD196" s="767"/>
      <c r="AE196" s="768"/>
      <c r="AF196" s="42" t="s">
        <v>736</v>
      </c>
      <c r="AG196" s="422"/>
      <c r="AH196" s="652"/>
      <c r="AI196" s="652"/>
      <c r="AJ196" s="653"/>
      <c r="AK196" s="653">
        <f>ROUND($T$36*0.01,0)</f>
        <v>7</v>
      </c>
      <c r="AL196" s="422" t="s">
        <v>1028</v>
      </c>
      <c r="AM196" s="422"/>
      <c r="AN196" s="422"/>
      <c r="AO196" s="422"/>
      <c r="AP196" s="331">
        <f t="shared" si="1"/>
        <v>-7</v>
      </c>
      <c r="AQ196" s="402"/>
    </row>
    <row r="197" spans="1:43" ht="17.25" customHeight="1" x14ac:dyDescent="0.15">
      <c r="A197" s="436">
        <v>26</v>
      </c>
      <c r="B197" s="433" t="s">
        <v>3513</v>
      </c>
      <c r="C197" s="120" t="s">
        <v>3577</v>
      </c>
      <c r="D197" s="421"/>
      <c r="E197" s="418"/>
      <c r="F197" s="418"/>
      <c r="G197" s="418"/>
      <c r="H197" s="418"/>
      <c r="I197" s="419"/>
      <c r="J197" s="421"/>
      <c r="K197" s="418"/>
      <c r="L197" s="418"/>
      <c r="M197" s="418"/>
      <c r="N197" s="419"/>
      <c r="O197" s="421"/>
      <c r="P197" s="418"/>
      <c r="Q197" s="418"/>
      <c r="R197" s="418"/>
      <c r="S197" s="419"/>
      <c r="T197" s="769" t="s">
        <v>3304</v>
      </c>
      <c r="U197" s="763"/>
      <c r="V197" s="763"/>
      <c r="W197" s="763"/>
      <c r="X197" s="763"/>
      <c r="Y197" s="763"/>
      <c r="Z197" s="763"/>
      <c r="AA197" s="763"/>
      <c r="AB197" s="763"/>
      <c r="AC197" s="763"/>
      <c r="AD197" s="763"/>
      <c r="AE197" s="764"/>
      <c r="AF197" s="42" t="s">
        <v>734</v>
      </c>
      <c r="AG197" s="422"/>
      <c r="AH197" s="652"/>
      <c r="AI197" s="652"/>
      <c r="AJ197" s="653"/>
      <c r="AK197" s="653">
        <f>ROUND($T$38*0.01,0)</f>
        <v>6</v>
      </c>
      <c r="AL197" s="422" t="s">
        <v>1028</v>
      </c>
      <c r="AM197" s="422"/>
      <c r="AN197" s="422"/>
      <c r="AO197" s="422"/>
      <c r="AP197" s="331">
        <f t="shared" si="1"/>
        <v>-6</v>
      </c>
      <c r="AQ197" s="402"/>
    </row>
    <row r="198" spans="1:43" ht="17.25" customHeight="1" x14ac:dyDescent="0.15">
      <c r="A198" s="436">
        <v>26</v>
      </c>
      <c r="B198" s="433" t="s">
        <v>3514</v>
      </c>
      <c r="C198" s="120" t="s">
        <v>3578</v>
      </c>
      <c r="D198" s="421"/>
      <c r="E198" s="418"/>
      <c r="F198" s="418"/>
      <c r="G198" s="418"/>
      <c r="H198" s="418"/>
      <c r="I198" s="419"/>
      <c r="J198" s="421"/>
      <c r="K198" s="418"/>
      <c r="L198" s="418"/>
      <c r="M198" s="418"/>
      <c r="N198" s="419"/>
      <c r="O198" s="421"/>
      <c r="P198" s="418"/>
      <c r="Q198" s="418"/>
      <c r="R198" s="418"/>
      <c r="S198" s="419"/>
      <c r="T198" s="789"/>
      <c r="U198" s="767"/>
      <c r="V198" s="767"/>
      <c r="W198" s="767"/>
      <c r="X198" s="767"/>
      <c r="Y198" s="767"/>
      <c r="Z198" s="767"/>
      <c r="AA198" s="767"/>
      <c r="AB198" s="767"/>
      <c r="AC198" s="767"/>
      <c r="AD198" s="767"/>
      <c r="AE198" s="768"/>
      <c r="AF198" s="42" t="s">
        <v>736</v>
      </c>
      <c r="AG198" s="422"/>
      <c r="AH198" s="652"/>
      <c r="AI198" s="652"/>
      <c r="AJ198" s="653"/>
      <c r="AK198" s="653">
        <f>ROUND($T$40*0.01,0)</f>
        <v>7</v>
      </c>
      <c r="AL198" s="422" t="s">
        <v>1028</v>
      </c>
      <c r="AM198" s="422"/>
      <c r="AN198" s="422"/>
      <c r="AO198" s="422"/>
      <c r="AP198" s="331">
        <f t="shared" si="1"/>
        <v>-7</v>
      </c>
      <c r="AQ198" s="402"/>
    </row>
    <row r="199" spans="1:43" ht="17.25" customHeight="1" x14ac:dyDescent="0.15">
      <c r="A199" s="436">
        <v>26</v>
      </c>
      <c r="B199" s="433" t="s">
        <v>3515</v>
      </c>
      <c r="C199" s="120" t="s">
        <v>3579</v>
      </c>
      <c r="D199" s="421"/>
      <c r="E199" s="418"/>
      <c r="F199" s="418"/>
      <c r="G199" s="418"/>
      <c r="H199" s="418"/>
      <c r="I199" s="419"/>
      <c r="J199" s="421"/>
      <c r="K199" s="418"/>
      <c r="L199" s="418"/>
      <c r="M199" s="418"/>
      <c r="N199" s="419"/>
      <c r="O199" s="421"/>
      <c r="P199" s="418"/>
      <c r="Q199" s="418"/>
      <c r="R199" s="418"/>
      <c r="S199" s="419"/>
      <c r="T199" s="769" t="s">
        <v>3305</v>
      </c>
      <c r="U199" s="763"/>
      <c r="V199" s="763"/>
      <c r="W199" s="763"/>
      <c r="X199" s="763"/>
      <c r="Y199" s="763"/>
      <c r="Z199" s="763"/>
      <c r="AA199" s="763"/>
      <c r="AB199" s="763"/>
      <c r="AC199" s="763"/>
      <c r="AD199" s="763"/>
      <c r="AE199" s="764"/>
      <c r="AF199" s="42" t="s">
        <v>734</v>
      </c>
      <c r="AG199" s="422"/>
      <c r="AH199" s="652"/>
      <c r="AI199" s="652"/>
      <c r="AJ199" s="653"/>
      <c r="AK199" s="653">
        <f>ROUND($T$42*0.01,0)</f>
        <v>6</v>
      </c>
      <c r="AL199" s="422" t="s">
        <v>1028</v>
      </c>
      <c r="AM199" s="422"/>
      <c r="AN199" s="422"/>
      <c r="AO199" s="422"/>
      <c r="AP199" s="331">
        <f t="shared" si="1"/>
        <v>-6</v>
      </c>
      <c r="AQ199" s="402"/>
    </row>
    <row r="200" spans="1:43" ht="17.25" customHeight="1" x14ac:dyDescent="0.15">
      <c r="A200" s="436">
        <v>26</v>
      </c>
      <c r="B200" s="433" t="s">
        <v>3516</v>
      </c>
      <c r="C200" s="120" t="s">
        <v>3580</v>
      </c>
      <c r="D200" s="421"/>
      <c r="E200" s="418"/>
      <c r="F200" s="418"/>
      <c r="G200" s="418"/>
      <c r="H200" s="418"/>
      <c r="I200" s="419"/>
      <c r="J200" s="421"/>
      <c r="K200" s="418"/>
      <c r="L200" s="418"/>
      <c r="M200" s="418"/>
      <c r="N200" s="419"/>
      <c r="O200" s="421"/>
      <c r="P200" s="418"/>
      <c r="Q200" s="418"/>
      <c r="R200" s="418"/>
      <c r="S200" s="419"/>
      <c r="T200" s="789"/>
      <c r="U200" s="767"/>
      <c r="V200" s="767"/>
      <c r="W200" s="767"/>
      <c r="X200" s="767"/>
      <c r="Y200" s="767"/>
      <c r="Z200" s="767"/>
      <c r="AA200" s="767"/>
      <c r="AB200" s="767"/>
      <c r="AC200" s="767"/>
      <c r="AD200" s="767"/>
      <c r="AE200" s="768"/>
      <c r="AF200" s="42" t="s">
        <v>736</v>
      </c>
      <c r="AG200" s="422"/>
      <c r="AH200" s="652"/>
      <c r="AI200" s="652"/>
      <c r="AJ200" s="653"/>
      <c r="AK200" s="653">
        <f>ROUND($T$44*0.01,0)</f>
        <v>7</v>
      </c>
      <c r="AL200" s="422" t="s">
        <v>1028</v>
      </c>
      <c r="AM200" s="422"/>
      <c r="AN200" s="422"/>
      <c r="AO200" s="422"/>
      <c r="AP200" s="331">
        <f t="shared" si="1"/>
        <v>-7</v>
      </c>
      <c r="AQ200" s="402"/>
    </row>
    <row r="201" spans="1:43" ht="17.25" customHeight="1" x14ac:dyDescent="0.15">
      <c r="A201" s="436">
        <v>26</v>
      </c>
      <c r="B201" s="433" t="s">
        <v>3517</v>
      </c>
      <c r="C201" s="120" t="s">
        <v>3581</v>
      </c>
      <c r="D201" s="421"/>
      <c r="E201" s="418"/>
      <c r="F201" s="418"/>
      <c r="G201" s="418"/>
      <c r="H201" s="418"/>
      <c r="I201" s="419"/>
      <c r="J201" s="421"/>
      <c r="K201" s="418"/>
      <c r="L201" s="418"/>
      <c r="M201" s="418"/>
      <c r="N201" s="419"/>
      <c r="O201" s="769" t="s">
        <v>3291</v>
      </c>
      <c r="P201" s="763"/>
      <c r="Q201" s="763"/>
      <c r="R201" s="763"/>
      <c r="S201" s="764"/>
      <c r="T201" s="769" t="s">
        <v>3302</v>
      </c>
      <c r="U201" s="763"/>
      <c r="V201" s="763"/>
      <c r="W201" s="763"/>
      <c r="X201" s="763"/>
      <c r="Y201" s="763"/>
      <c r="Z201" s="763"/>
      <c r="AA201" s="763"/>
      <c r="AB201" s="763"/>
      <c r="AC201" s="763"/>
      <c r="AD201" s="763"/>
      <c r="AE201" s="764"/>
      <c r="AF201" s="42" t="s">
        <v>734</v>
      </c>
      <c r="AG201" s="422"/>
      <c r="AH201" s="652"/>
      <c r="AI201" s="652"/>
      <c r="AJ201" s="653"/>
      <c r="AK201" s="653">
        <f>ROUND($T$46*0.01,0)</f>
        <v>5</v>
      </c>
      <c r="AL201" s="422" t="s">
        <v>1028</v>
      </c>
      <c r="AM201" s="422"/>
      <c r="AN201" s="422"/>
      <c r="AO201" s="422"/>
      <c r="AP201" s="331">
        <f t="shared" si="1"/>
        <v>-5</v>
      </c>
      <c r="AQ201" s="402"/>
    </row>
    <row r="202" spans="1:43" ht="17.25" customHeight="1" x14ac:dyDescent="0.15">
      <c r="A202" s="436">
        <v>26</v>
      </c>
      <c r="B202" s="433" t="s">
        <v>3518</v>
      </c>
      <c r="C202" s="120" t="s">
        <v>3582</v>
      </c>
      <c r="D202" s="421"/>
      <c r="E202" s="418"/>
      <c r="F202" s="418"/>
      <c r="G202" s="418"/>
      <c r="H202" s="418"/>
      <c r="I202" s="419"/>
      <c r="J202" s="421"/>
      <c r="K202" s="418"/>
      <c r="L202" s="418"/>
      <c r="M202" s="418"/>
      <c r="N202" s="419"/>
      <c r="O202" s="770"/>
      <c r="P202" s="765"/>
      <c r="Q202" s="765"/>
      <c r="R202" s="765"/>
      <c r="S202" s="766"/>
      <c r="T202" s="789"/>
      <c r="U202" s="767"/>
      <c r="V202" s="767"/>
      <c r="W202" s="767"/>
      <c r="X202" s="767"/>
      <c r="Y202" s="767"/>
      <c r="Z202" s="767"/>
      <c r="AA202" s="767"/>
      <c r="AB202" s="767"/>
      <c r="AC202" s="767"/>
      <c r="AD202" s="767"/>
      <c r="AE202" s="768"/>
      <c r="AF202" s="42" t="s">
        <v>736</v>
      </c>
      <c r="AG202" s="422"/>
      <c r="AH202" s="652"/>
      <c r="AI202" s="652"/>
      <c r="AJ202" s="653"/>
      <c r="AK202" s="653">
        <f>ROUND($T$48*0.01,0)</f>
        <v>6</v>
      </c>
      <c r="AL202" s="422" t="s">
        <v>1028</v>
      </c>
      <c r="AM202" s="422"/>
      <c r="AN202" s="422"/>
      <c r="AO202" s="422"/>
      <c r="AP202" s="331">
        <f t="shared" si="1"/>
        <v>-6</v>
      </c>
      <c r="AQ202" s="402"/>
    </row>
    <row r="203" spans="1:43" ht="17.25" customHeight="1" x14ac:dyDescent="0.15">
      <c r="A203" s="436">
        <v>26</v>
      </c>
      <c r="B203" s="433" t="s">
        <v>3519</v>
      </c>
      <c r="C203" s="120" t="s">
        <v>3583</v>
      </c>
      <c r="D203" s="421"/>
      <c r="E203" s="418"/>
      <c r="F203" s="418"/>
      <c r="G203" s="418"/>
      <c r="H203" s="418"/>
      <c r="I203" s="419"/>
      <c r="J203" s="421"/>
      <c r="K203" s="418"/>
      <c r="L203" s="418"/>
      <c r="M203" s="418"/>
      <c r="N203" s="419"/>
      <c r="O203" s="770"/>
      <c r="P203" s="765"/>
      <c r="Q203" s="765"/>
      <c r="R203" s="765"/>
      <c r="S203" s="766"/>
      <c r="T203" s="769" t="s">
        <v>3303</v>
      </c>
      <c r="U203" s="763"/>
      <c r="V203" s="763"/>
      <c r="W203" s="763"/>
      <c r="X203" s="763"/>
      <c r="Y203" s="763"/>
      <c r="Z203" s="763"/>
      <c r="AA203" s="763"/>
      <c r="AB203" s="763"/>
      <c r="AC203" s="763"/>
      <c r="AD203" s="763"/>
      <c r="AE203" s="764"/>
      <c r="AF203" s="42" t="s">
        <v>734</v>
      </c>
      <c r="AG203" s="422"/>
      <c r="AH203" s="652"/>
      <c r="AI203" s="652"/>
      <c r="AJ203" s="653"/>
      <c r="AK203" s="653">
        <f>ROUND($T$50*0.01,0)</f>
        <v>6</v>
      </c>
      <c r="AL203" s="422" t="s">
        <v>1028</v>
      </c>
      <c r="AM203" s="422"/>
      <c r="AN203" s="422"/>
      <c r="AO203" s="422"/>
      <c r="AP203" s="331">
        <f t="shared" si="1"/>
        <v>-6</v>
      </c>
      <c r="AQ203" s="402"/>
    </row>
    <row r="204" spans="1:43" ht="17.25" customHeight="1" x14ac:dyDescent="0.15">
      <c r="A204" s="436">
        <v>26</v>
      </c>
      <c r="B204" s="433" t="s">
        <v>3520</v>
      </c>
      <c r="C204" s="120" t="s">
        <v>3584</v>
      </c>
      <c r="D204" s="421"/>
      <c r="E204" s="418"/>
      <c r="F204" s="418"/>
      <c r="G204" s="418"/>
      <c r="H204" s="418"/>
      <c r="I204" s="419"/>
      <c r="J204" s="421"/>
      <c r="K204" s="418"/>
      <c r="L204" s="418"/>
      <c r="M204" s="418"/>
      <c r="N204" s="419"/>
      <c r="O204" s="421"/>
      <c r="P204" s="418"/>
      <c r="Q204" s="418"/>
      <c r="R204" s="418"/>
      <c r="S204" s="419"/>
      <c r="T204" s="789"/>
      <c r="U204" s="767"/>
      <c r="V204" s="767"/>
      <c r="W204" s="767"/>
      <c r="X204" s="767"/>
      <c r="Y204" s="767"/>
      <c r="Z204" s="767"/>
      <c r="AA204" s="767"/>
      <c r="AB204" s="767"/>
      <c r="AC204" s="767"/>
      <c r="AD204" s="767"/>
      <c r="AE204" s="768"/>
      <c r="AF204" s="42" t="s">
        <v>736</v>
      </c>
      <c r="AG204" s="422"/>
      <c r="AH204" s="652"/>
      <c r="AI204" s="652"/>
      <c r="AJ204" s="653"/>
      <c r="AK204" s="653">
        <f>ROUND($T$52*0.01,0)</f>
        <v>7</v>
      </c>
      <c r="AL204" s="422" t="s">
        <v>1028</v>
      </c>
      <c r="AM204" s="422"/>
      <c r="AN204" s="422"/>
      <c r="AO204" s="422"/>
      <c r="AP204" s="331">
        <f t="shared" si="1"/>
        <v>-7</v>
      </c>
      <c r="AQ204" s="402"/>
    </row>
    <row r="205" spans="1:43" ht="17.25" customHeight="1" x14ac:dyDescent="0.15">
      <c r="A205" s="436">
        <v>26</v>
      </c>
      <c r="B205" s="433" t="s">
        <v>3521</v>
      </c>
      <c r="C205" s="120" t="s">
        <v>3585</v>
      </c>
      <c r="D205" s="421"/>
      <c r="E205" s="418"/>
      <c r="F205" s="418"/>
      <c r="G205" s="418"/>
      <c r="H205" s="418"/>
      <c r="I205" s="419"/>
      <c r="J205" s="769" t="s">
        <v>3286</v>
      </c>
      <c r="K205" s="763"/>
      <c r="L205" s="763"/>
      <c r="M205" s="763"/>
      <c r="N205" s="764"/>
      <c r="O205" s="769" t="s">
        <v>3292</v>
      </c>
      <c r="P205" s="763"/>
      <c r="Q205" s="763"/>
      <c r="R205" s="763"/>
      <c r="S205" s="764"/>
      <c r="T205" s="769" t="s">
        <v>3308</v>
      </c>
      <c r="U205" s="763"/>
      <c r="V205" s="763"/>
      <c r="W205" s="763"/>
      <c r="X205" s="763"/>
      <c r="Y205" s="763"/>
      <c r="Z205" s="763"/>
      <c r="AA205" s="763"/>
      <c r="AB205" s="763"/>
      <c r="AC205" s="763"/>
      <c r="AD205" s="763"/>
      <c r="AE205" s="764"/>
      <c r="AF205" s="42" t="s">
        <v>734</v>
      </c>
      <c r="AG205" s="422"/>
      <c r="AH205" s="652"/>
      <c r="AI205" s="652"/>
      <c r="AJ205" s="653"/>
      <c r="AK205" s="653">
        <f>ROUND($T$54*0.01,0)</f>
        <v>6</v>
      </c>
      <c r="AL205" s="422" t="s">
        <v>1028</v>
      </c>
      <c r="AM205" s="422"/>
      <c r="AN205" s="422"/>
      <c r="AO205" s="422"/>
      <c r="AP205" s="331">
        <f t="shared" si="1"/>
        <v>-6</v>
      </c>
      <c r="AQ205" s="402"/>
    </row>
    <row r="206" spans="1:43" ht="17.25" customHeight="1" x14ac:dyDescent="0.15">
      <c r="A206" s="436">
        <v>26</v>
      </c>
      <c r="B206" s="433" t="s">
        <v>3522</v>
      </c>
      <c r="C206" s="120" t="s">
        <v>3586</v>
      </c>
      <c r="D206" s="421"/>
      <c r="E206" s="418"/>
      <c r="F206" s="418"/>
      <c r="G206" s="418"/>
      <c r="H206" s="418"/>
      <c r="I206" s="419"/>
      <c r="J206" s="770"/>
      <c r="K206" s="765"/>
      <c r="L206" s="765"/>
      <c r="M206" s="765"/>
      <c r="N206" s="766"/>
      <c r="O206" s="770"/>
      <c r="P206" s="765"/>
      <c r="Q206" s="765"/>
      <c r="R206" s="765"/>
      <c r="S206" s="766"/>
      <c r="T206" s="789"/>
      <c r="U206" s="767"/>
      <c r="V206" s="767"/>
      <c r="W206" s="767"/>
      <c r="X206" s="767"/>
      <c r="Y206" s="767"/>
      <c r="Z206" s="767"/>
      <c r="AA206" s="767"/>
      <c r="AB206" s="767"/>
      <c r="AC206" s="767"/>
      <c r="AD206" s="767"/>
      <c r="AE206" s="768"/>
      <c r="AF206" s="42" t="s">
        <v>736</v>
      </c>
      <c r="AG206" s="422"/>
      <c r="AH206" s="652"/>
      <c r="AI206" s="652"/>
      <c r="AJ206" s="653"/>
      <c r="AK206" s="653">
        <f>ROUND($T$56*0.01,0)</f>
        <v>7</v>
      </c>
      <c r="AL206" s="422" t="s">
        <v>1028</v>
      </c>
      <c r="AM206" s="422"/>
      <c r="AN206" s="422"/>
      <c r="AO206" s="422"/>
      <c r="AP206" s="331">
        <f t="shared" si="1"/>
        <v>-7</v>
      </c>
      <c r="AQ206" s="402"/>
    </row>
    <row r="207" spans="1:43" ht="17.25" customHeight="1" x14ac:dyDescent="0.15">
      <c r="A207" s="436">
        <v>26</v>
      </c>
      <c r="B207" s="433" t="s">
        <v>3523</v>
      </c>
      <c r="C207" s="120" t="s">
        <v>3587</v>
      </c>
      <c r="D207" s="421"/>
      <c r="E207" s="418"/>
      <c r="F207" s="418"/>
      <c r="G207" s="418"/>
      <c r="H207" s="418"/>
      <c r="I207" s="419"/>
      <c r="J207" s="770"/>
      <c r="K207" s="765"/>
      <c r="L207" s="765"/>
      <c r="M207" s="765"/>
      <c r="N207" s="766"/>
      <c r="O207" s="770"/>
      <c r="P207" s="765"/>
      <c r="Q207" s="765"/>
      <c r="R207" s="765"/>
      <c r="S207" s="766"/>
      <c r="T207" s="769" t="s">
        <v>3309</v>
      </c>
      <c r="U207" s="763"/>
      <c r="V207" s="763"/>
      <c r="W207" s="763"/>
      <c r="X207" s="763"/>
      <c r="Y207" s="763"/>
      <c r="Z207" s="763"/>
      <c r="AA207" s="763"/>
      <c r="AB207" s="763"/>
      <c r="AC207" s="763"/>
      <c r="AD207" s="763"/>
      <c r="AE207" s="764"/>
      <c r="AF207" s="42" t="s">
        <v>734</v>
      </c>
      <c r="AG207" s="422"/>
      <c r="AH207" s="652"/>
      <c r="AI207" s="652"/>
      <c r="AJ207" s="653"/>
      <c r="AK207" s="653">
        <f>ROUND($T$58*0.01,0)</f>
        <v>6</v>
      </c>
      <c r="AL207" s="422" t="s">
        <v>1028</v>
      </c>
      <c r="AM207" s="422"/>
      <c r="AN207" s="422"/>
      <c r="AO207" s="422"/>
      <c r="AP207" s="331">
        <f t="shared" si="1"/>
        <v>-6</v>
      </c>
      <c r="AQ207" s="402"/>
    </row>
    <row r="208" spans="1:43" ht="17.25" customHeight="1" x14ac:dyDescent="0.15">
      <c r="A208" s="436">
        <v>26</v>
      </c>
      <c r="B208" s="433" t="s">
        <v>3524</v>
      </c>
      <c r="C208" s="120" t="s">
        <v>3588</v>
      </c>
      <c r="D208" s="421"/>
      <c r="E208" s="418"/>
      <c r="F208" s="418"/>
      <c r="G208" s="418"/>
      <c r="H208" s="418"/>
      <c r="I208" s="419"/>
      <c r="J208" s="421"/>
      <c r="K208" s="418"/>
      <c r="L208" s="418"/>
      <c r="M208" s="418"/>
      <c r="N208" s="419"/>
      <c r="O208" s="789"/>
      <c r="P208" s="767"/>
      <c r="Q208" s="767"/>
      <c r="R208" s="767"/>
      <c r="S208" s="768"/>
      <c r="T208" s="789"/>
      <c r="U208" s="767"/>
      <c r="V208" s="767"/>
      <c r="W208" s="767"/>
      <c r="X208" s="767"/>
      <c r="Y208" s="767"/>
      <c r="Z208" s="767"/>
      <c r="AA208" s="767"/>
      <c r="AB208" s="767"/>
      <c r="AC208" s="767"/>
      <c r="AD208" s="767"/>
      <c r="AE208" s="768"/>
      <c r="AF208" s="42" t="s">
        <v>736</v>
      </c>
      <c r="AG208" s="422"/>
      <c r="AH208" s="652"/>
      <c r="AI208" s="652"/>
      <c r="AJ208" s="653"/>
      <c r="AK208" s="653">
        <f>ROUND($T$60*0.01,0)</f>
        <v>8</v>
      </c>
      <c r="AL208" s="422" t="s">
        <v>1028</v>
      </c>
      <c r="AM208" s="422"/>
      <c r="AN208" s="422"/>
      <c r="AO208" s="422"/>
      <c r="AP208" s="331">
        <f t="shared" si="1"/>
        <v>-8</v>
      </c>
      <c r="AQ208" s="402"/>
    </row>
    <row r="209" spans="1:43" ht="17.25" customHeight="1" x14ac:dyDescent="0.15">
      <c r="A209" s="436">
        <v>26</v>
      </c>
      <c r="B209" s="433" t="s">
        <v>3525</v>
      </c>
      <c r="C209" s="120" t="s">
        <v>3589</v>
      </c>
      <c r="D209" s="421"/>
      <c r="E209" s="418"/>
      <c r="F209" s="418"/>
      <c r="G209" s="418"/>
      <c r="H209" s="418"/>
      <c r="I209" s="419"/>
      <c r="J209" s="421"/>
      <c r="K209" s="418"/>
      <c r="L209" s="418"/>
      <c r="M209" s="418"/>
      <c r="N209" s="419"/>
      <c r="O209" s="769" t="s">
        <v>3293</v>
      </c>
      <c r="P209" s="763"/>
      <c r="Q209" s="763"/>
      <c r="R209" s="763"/>
      <c r="S209" s="764"/>
      <c r="T209" s="769" t="s">
        <v>3308</v>
      </c>
      <c r="U209" s="763"/>
      <c r="V209" s="763"/>
      <c r="W209" s="763"/>
      <c r="X209" s="763"/>
      <c r="Y209" s="763"/>
      <c r="Z209" s="763"/>
      <c r="AA209" s="763"/>
      <c r="AB209" s="763"/>
      <c r="AC209" s="763"/>
      <c r="AD209" s="763"/>
      <c r="AE209" s="764"/>
      <c r="AF209" s="42" t="s">
        <v>734</v>
      </c>
      <c r="AG209" s="422"/>
      <c r="AH209" s="652"/>
      <c r="AI209" s="652"/>
      <c r="AJ209" s="653"/>
      <c r="AK209" s="653">
        <f>ROUND($T$62*0.01,0)</f>
        <v>6</v>
      </c>
      <c r="AL209" s="422" t="s">
        <v>1028</v>
      </c>
      <c r="AM209" s="422"/>
      <c r="AN209" s="422"/>
      <c r="AO209" s="422"/>
      <c r="AP209" s="331">
        <f t="shared" si="1"/>
        <v>-6</v>
      </c>
      <c r="AQ209" s="402"/>
    </row>
    <row r="210" spans="1:43" ht="17.25" customHeight="1" x14ac:dyDescent="0.15">
      <c r="A210" s="436">
        <v>26</v>
      </c>
      <c r="B210" s="433" t="s">
        <v>3526</v>
      </c>
      <c r="C210" s="120" t="s">
        <v>3590</v>
      </c>
      <c r="D210" s="421"/>
      <c r="E210" s="418"/>
      <c r="F210" s="418"/>
      <c r="G210" s="418"/>
      <c r="H210" s="418"/>
      <c r="I210" s="419"/>
      <c r="J210" s="421"/>
      <c r="K210" s="418"/>
      <c r="L210" s="418"/>
      <c r="M210" s="418"/>
      <c r="N210" s="419"/>
      <c r="O210" s="770"/>
      <c r="P210" s="765"/>
      <c r="Q210" s="765"/>
      <c r="R210" s="765"/>
      <c r="S210" s="766"/>
      <c r="T210" s="789"/>
      <c r="U210" s="767"/>
      <c r="V210" s="767"/>
      <c r="W210" s="767"/>
      <c r="X210" s="767"/>
      <c r="Y210" s="767"/>
      <c r="Z210" s="767"/>
      <c r="AA210" s="767"/>
      <c r="AB210" s="767"/>
      <c r="AC210" s="767"/>
      <c r="AD210" s="767"/>
      <c r="AE210" s="768"/>
      <c r="AF210" s="42" t="s">
        <v>736</v>
      </c>
      <c r="AG210" s="422"/>
      <c r="AH210" s="652"/>
      <c r="AI210" s="652"/>
      <c r="AJ210" s="653"/>
      <c r="AK210" s="653">
        <f>ROUND($T$64*0.01,0)</f>
        <v>7</v>
      </c>
      <c r="AL210" s="422" t="s">
        <v>1028</v>
      </c>
      <c r="AM210" s="422"/>
      <c r="AN210" s="422"/>
      <c r="AO210" s="422"/>
      <c r="AP210" s="331">
        <f t="shared" si="1"/>
        <v>-7</v>
      </c>
      <c r="AQ210" s="402"/>
    </row>
    <row r="211" spans="1:43" ht="17.25" customHeight="1" x14ac:dyDescent="0.15">
      <c r="A211" s="436">
        <v>26</v>
      </c>
      <c r="B211" s="433" t="s">
        <v>3527</v>
      </c>
      <c r="C211" s="120" t="s">
        <v>3591</v>
      </c>
      <c r="D211" s="421"/>
      <c r="E211" s="418"/>
      <c r="F211" s="418"/>
      <c r="G211" s="418"/>
      <c r="H211" s="418"/>
      <c r="I211" s="419"/>
      <c r="J211" s="421"/>
      <c r="K211" s="418"/>
      <c r="L211" s="418"/>
      <c r="M211" s="418"/>
      <c r="N211" s="419"/>
      <c r="O211" s="770"/>
      <c r="P211" s="765"/>
      <c r="Q211" s="765"/>
      <c r="R211" s="765"/>
      <c r="S211" s="766"/>
      <c r="T211" s="769" t="s">
        <v>3309</v>
      </c>
      <c r="U211" s="763"/>
      <c r="V211" s="763"/>
      <c r="W211" s="763"/>
      <c r="X211" s="763"/>
      <c r="Y211" s="763"/>
      <c r="Z211" s="763"/>
      <c r="AA211" s="763"/>
      <c r="AB211" s="763"/>
      <c r="AC211" s="763"/>
      <c r="AD211" s="763"/>
      <c r="AE211" s="764"/>
      <c r="AF211" s="42" t="s">
        <v>734</v>
      </c>
      <c r="AG211" s="422"/>
      <c r="AH211" s="652"/>
      <c r="AI211" s="652"/>
      <c r="AJ211" s="653"/>
      <c r="AK211" s="653">
        <f>ROUND($T$66*0.01,0)</f>
        <v>6</v>
      </c>
      <c r="AL211" s="422" t="s">
        <v>1028</v>
      </c>
      <c r="AM211" s="422"/>
      <c r="AN211" s="422"/>
      <c r="AO211" s="422"/>
      <c r="AP211" s="331">
        <f t="shared" si="1"/>
        <v>-6</v>
      </c>
      <c r="AQ211" s="402"/>
    </row>
    <row r="212" spans="1:43" ht="17.25" customHeight="1" x14ac:dyDescent="0.15">
      <c r="A212" s="436">
        <v>26</v>
      </c>
      <c r="B212" s="433" t="s">
        <v>3528</v>
      </c>
      <c r="C212" s="120" t="s">
        <v>3592</v>
      </c>
      <c r="D212" s="421"/>
      <c r="E212" s="418"/>
      <c r="F212" s="418"/>
      <c r="G212" s="418"/>
      <c r="H212" s="418"/>
      <c r="I212" s="419"/>
      <c r="J212" s="421"/>
      <c r="K212" s="418"/>
      <c r="L212" s="418"/>
      <c r="M212" s="418"/>
      <c r="N212" s="419"/>
      <c r="O212" s="789"/>
      <c r="P212" s="767"/>
      <c r="Q212" s="767"/>
      <c r="R212" s="767"/>
      <c r="S212" s="768"/>
      <c r="T212" s="789"/>
      <c r="U212" s="767"/>
      <c r="V212" s="767"/>
      <c r="W212" s="767"/>
      <c r="X212" s="767"/>
      <c r="Y212" s="767"/>
      <c r="Z212" s="767"/>
      <c r="AA212" s="767"/>
      <c r="AB212" s="767"/>
      <c r="AC212" s="767"/>
      <c r="AD212" s="767"/>
      <c r="AE212" s="768"/>
      <c r="AF212" s="42" t="s">
        <v>736</v>
      </c>
      <c r="AG212" s="422"/>
      <c r="AH212" s="652"/>
      <c r="AI212" s="652"/>
      <c r="AJ212" s="653"/>
      <c r="AK212" s="653">
        <f>ROUND($T$68*0.01,0)</f>
        <v>8</v>
      </c>
      <c r="AL212" s="422" t="s">
        <v>1028</v>
      </c>
      <c r="AM212" s="422"/>
      <c r="AN212" s="422"/>
      <c r="AO212" s="422"/>
      <c r="AP212" s="331">
        <f t="shared" si="1"/>
        <v>-8</v>
      </c>
      <c r="AQ212" s="402"/>
    </row>
    <row r="213" spans="1:43" ht="17.25" customHeight="1" x14ac:dyDescent="0.15">
      <c r="A213" s="436">
        <v>26</v>
      </c>
      <c r="B213" s="433" t="s">
        <v>3529</v>
      </c>
      <c r="C213" s="120" t="s">
        <v>3593</v>
      </c>
      <c r="D213" s="421"/>
      <c r="E213" s="418"/>
      <c r="F213" s="418"/>
      <c r="G213" s="418"/>
      <c r="H213" s="418"/>
      <c r="I213" s="419"/>
      <c r="J213" s="769" t="s">
        <v>3287</v>
      </c>
      <c r="K213" s="763"/>
      <c r="L213" s="763"/>
      <c r="M213" s="763"/>
      <c r="N213" s="764"/>
      <c r="O213" s="769" t="s">
        <v>3294</v>
      </c>
      <c r="P213" s="763"/>
      <c r="Q213" s="763"/>
      <c r="R213" s="763"/>
      <c r="S213" s="763"/>
      <c r="T213" s="763"/>
      <c r="U213" s="763"/>
      <c r="V213" s="763"/>
      <c r="W213" s="763"/>
      <c r="X213" s="763"/>
      <c r="Y213" s="763"/>
      <c r="Z213" s="763"/>
      <c r="AA213" s="763"/>
      <c r="AB213" s="763"/>
      <c r="AC213" s="763"/>
      <c r="AD213" s="763"/>
      <c r="AE213" s="764"/>
      <c r="AF213" s="42" t="s">
        <v>734</v>
      </c>
      <c r="AG213" s="422"/>
      <c r="AH213" s="652"/>
      <c r="AI213" s="652"/>
      <c r="AJ213" s="653"/>
      <c r="AK213" s="653">
        <f>ROUND($T$70*0.01,0)</f>
        <v>6</v>
      </c>
      <c r="AL213" s="422" t="s">
        <v>1028</v>
      </c>
      <c r="AM213" s="422"/>
      <c r="AN213" s="422"/>
      <c r="AO213" s="422"/>
      <c r="AP213" s="331">
        <f t="shared" si="1"/>
        <v>-6</v>
      </c>
      <c r="AQ213" s="402"/>
    </row>
    <row r="214" spans="1:43" ht="17.25" customHeight="1" x14ac:dyDescent="0.15">
      <c r="A214" s="436">
        <v>26</v>
      </c>
      <c r="B214" s="433" t="s">
        <v>3530</v>
      </c>
      <c r="C214" s="120" t="s">
        <v>3594</v>
      </c>
      <c r="D214" s="421"/>
      <c r="E214" s="418"/>
      <c r="F214" s="418"/>
      <c r="G214" s="418"/>
      <c r="H214" s="418"/>
      <c r="I214" s="419"/>
      <c r="J214" s="770"/>
      <c r="K214" s="765"/>
      <c r="L214" s="765"/>
      <c r="M214" s="765"/>
      <c r="N214" s="766"/>
      <c r="O214" s="789"/>
      <c r="P214" s="767"/>
      <c r="Q214" s="767"/>
      <c r="R214" s="767"/>
      <c r="S214" s="767"/>
      <c r="T214" s="767"/>
      <c r="U214" s="767"/>
      <c r="V214" s="767"/>
      <c r="W214" s="767"/>
      <c r="X214" s="767"/>
      <c r="Y214" s="767"/>
      <c r="Z214" s="767"/>
      <c r="AA214" s="767"/>
      <c r="AB214" s="767"/>
      <c r="AC214" s="767"/>
      <c r="AD214" s="767"/>
      <c r="AE214" s="768"/>
      <c r="AF214" s="42" t="s">
        <v>736</v>
      </c>
      <c r="AG214" s="422"/>
      <c r="AH214" s="652"/>
      <c r="AI214" s="652"/>
      <c r="AJ214" s="653"/>
      <c r="AK214" s="653">
        <f>ROUND($T$72*0.01,0)</f>
        <v>8</v>
      </c>
      <c r="AL214" s="422" t="s">
        <v>1028</v>
      </c>
      <c r="AM214" s="422"/>
      <c r="AN214" s="422"/>
      <c r="AO214" s="422"/>
      <c r="AP214" s="331">
        <f t="shared" si="1"/>
        <v>-8</v>
      </c>
      <c r="AQ214" s="402"/>
    </row>
    <row r="215" spans="1:43" ht="17.25" customHeight="1" x14ac:dyDescent="0.15">
      <c r="A215" s="436">
        <v>26</v>
      </c>
      <c r="B215" s="433" t="s">
        <v>3531</v>
      </c>
      <c r="C215" s="120" t="s">
        <v>3595</v>
      </c>
      <c r="D215" s="421"/>
      <c r="E215" s="418"/>
      <c r="F215" s="418"/>
      <c r="G215" s="418"/>
      <c r="H215" s="418"/>
      <c r="I215" s="419"/>
      <c r="J215" s="770"/>
      <c r="K215" s="765"/>
      <c r="L215" s="765"/>
      <c r="M215" s="765"/>
      <c r="N215" s="766"/>
      <c r="O215" s="769" t="s">
        <v>3295</v>
      </c>
      <c r="P215" s="763"/>
      <c r="Q215" s="763"/>
      <c r="R215" s="763"/>
      <c r="S215" s="763"/>
      <c r="T215" s="763"/>
      <c r="U215" s="763"/>
      <c r="V215" s="763"/>
      <c r="W215" s="763"/>
      <c r="X215" s="763"/>
      <c r="Y215" s="763"/>
      <c r="Z215" s="763"/>
      <c r="AA215" s="763"/>
      <c r="AB215" s="763"/>
      <c r="AC215" s="763"/>
      <c r="AD215" s="763"/>
      <c r="AE215" s="764"/>
      <c r="AF215" s="42" t="s">
        <v>734</v>
      </c>
      <c r="AG215" s="422"/>
      <c r="AH215" s="652"/>
      <c r="AI215" s="652"/>
      <c r="AJ215" s="653"/>
      <c r="AK215" s="653">
        <f>ROUND($T$74*0.01,0)</f>
        <v>7</v>
      </c>
      <c r="AL215" s="422" t="s">
        <v>1028</v>
      </c>
      <c r="AM215" s="422"/>
      <c r="AN215" s="422"/>
      <c r="AO215" s="422"/>
      <c r="AP215" s="331">
        <f t="shared" si="1"/>
        <v>-7</v>
      </c>
      <c r="AQ215" s="402"/>
    </row>
    <row r="216" spans="1:43" ht="17.25" customHeight="1" x14ac:dyDescent="0.15">
      <c r="A216" s="436">
        <v>26</v>
      </c>
      <c r="B216" s="433" t="s">
        <v>3532</v>
      </c>
      <c r="C216" s="120" t="s">
        <v>3596</v>
      </c>
      <c r="D216" s="421"/>
      <c r="E216" s="418"/>
      <c r="F216" s="418"/>
      <c r="G216" s="418"/>
      <c r="H216" s="418"/>
      <c r="I216" s="419"/>
      <c r="J216" s="421"/>
      <c r="K216" s="418"/>
      <c r="L216" s="418"/>
      <c r="M216" s="418"/>
      <c r="N216" s="419"/>
      <c r="O216" s="789"/>
      <c r="P216" s="767"/>
      <c r="Q216" s="767"/>
      <c r="R216" s="767"/>
      <c r="S216" s="767"/>
      <c r="T216" s="767"/>
      <c r="U216" s="767"/>
      <c r="V216" s="767"/>
      <c r="W216" s="767"/>
      <c r="X216" s="767"/>
      <c r="Y216" s="767"/>
      <c r="Z216" s="767"/>
      <c r="AA216" s="767"/>
      <c r="AB216" s="767"/>
      <c r="AC216" s="767"/>
      <c r="AD216" s="767"/>
      <c r="AE216" s="768"/>
      <c r="AF216" s="42" t="s">
        <v>736</v>
      </c>
      <c r="AG216" s="422"/>
      <c r="AH216" s="652"/>
      <c r="AI216" s="652"/>
      <c r="AJ216" s="653"/>
      <c r="AK216" s="653">
        <f>ROUND($T$76*0.01,0)</f>
        <v>8</v>
      </c>
      <c r="AL216" s="422" t="s">
        <v>1028</v>
      </c>
      <c r="AM216" s="422"/>
      <c r="AN216" s="422"/>
      <c r="AO216" s="422"/>
      <c r="AP216" s="331">
        <f t="shared" si="1"/>
        <v>-8</v>
      </c>
      <c r="AQ216" s="402"/>
    </row>
    <row r="217" spans="1:43" ht="17.25" customHeight="1" x14ac:dyDescent="0.15">
      <c r="A217" s="436">
        <v>26</v>
      </c>
      <c r="B217" s="433" t="s">
        <v>3533</v>
      </c>
      <c r="C217" s="120" t="s">
        <v>3597</v>
      </c>
      <c r="D217" s="421"/>
      <c r="E217" s="418"/>
      <c r="F217" s="418"/>
      <c r="G217" s="418"/>
      <c r="H217" s="418"/>
      <c r="I217" s="419"/>
      <c r="J217" s="421"/>
      <c r="K217" s="418"/>
      <c r="L217" s="418"/>
      <c r="M217" s="418"/>
      <c r="N217" s="419"/>
      <c r="O217" s="769" t="s">
        <v>3296</v>
      </c>
      <c r="P217" s="763"/>
      <c r="Q217" s="763"/>
      <c r="R217" s="763"/>
      <c r="S217" s="763"/>
      <c r="T217" s="763"/>
      <c r="U217" s="763"/>
      <c r="V217" s="763"/>
      <c r="W217" s="763"/>
      <c r="X217" s="763"/>
      <c r="Y217" s="763"/>
      <c r="Z217" s="763"/>
      <c r="AA217" s="763"/>
      <c r="AB217" s="763"/>
      <c r="AC217" s="763"/>
      <c r="AD217" s="763"/>
      <c r="AE217" s="764"/>
      <c r="AF217" s="42" t="s">
        <v>734</v>
      </c>
      <c r="AG217" s="422"/>
      <c r="AH217" s="652"/>
      <c r="AI217" s="652"/>
      <c r="AJ217" s="653"/>
      <c r="AK217" s="653">
        <f>ROUND($T$78*0.01,0)</f>
        <v>7</v>
      </c>
      <c r="AL217" s="422" t="s">
        <v>1028</v>
      </c>
      <c r="AM217" s="422"/>
      <c r="AN217" s="422"/>
      <c r="AO217" s="422"/>
      <c r="AP217" s="331">
        <f t="shared" si="1"/>
        <v>-7</v>
      </c>
      <c r="AQ217" s="402"/>
    </row>
    <row r="218" spans="1:43" ht="17.25" customHeight="1" x14ac:dyDescent="0.15">
      <c r="A218" s="436">
        <v>26</v>
      </c>
      <c r="B218" s="433" t="s">
        <v>3534</v>
      </c>
      <c r="C218" s="120" t="s">
        <v>3598</v>
      </c>
      <c r="D218" s="421"/>
      <c r="E218" s="418"/>
      <c r="F218" s="418"/>
      <c r="G218" s="418"/>
      <c r="H218" s="418"/>
      <c r="I218" s="419"/>
      <c r="J218" s="421"/>
      <c r="K218" s="418"/>
      <c r="L218" s="418"/>
      <c r="M218" s="418"/>
      <c r="N218" s="419"/>
      <c r="O218" s="789"/>
      <c r="P218" s="767"/>
      <c r="Q218" s="767"/>
      <c r="R218" s="767"/>
      <c r="S218" s="767"/>
      <c r="T218" s="767"/>
      <c r="U218" s="767"/>
      <c r="V218" s="767"/>
      <c r="W218" s="767"/>
      <c r="X218" s="767"/>
      <c r="Y218" s="767"/>
      <c r="Z218" s="767"/>
      <c r="AA218" s="767"/>
      <c r="AB218" s="767"/>
      <c r="AC218" s="767"/>
      <c r="AD218" s="767"/>
      <c r="AE218" s="768"/>
      <c r="AF218" s="42" t="s">
        <v>736</v>
      </c>
      <c r="AG218" s="422"/>
      <c r="AH218" s="652"/>
      <c r="AI218" s="652"/>
      <c r="AJ218" s="653"/>
      <c r="AK218" s="653">
        <f>ROUND($T$80*0.01,0)</f>
        <v>8</v>
      </c>
      <c r="AL218" s="422" t="s">
        <v>1028</v>
      </c>
      <c r="AM218" s="422"/>
      <c r="AN218" s="422"/>
      <c r="AO218" s="422"/>
      <c r="AP218" s="331">
        <f t="shared" si="1"/>
        <v>-8</v>
      </c>
      <c r="AQ218" s="402"/>
    </row>
    <row r="219" spans="1:43" ht="17.25" customHeight="1" x14ac:dyDescent="0.15">
      <c r="A219" s="436">
        <v>26</v>
      </c>
      <c r="B219" s="433" t="s">
        <v>3535</v>
      </c>
      <c r="C219" s="120" t="s">
        <v>3599</v>
      </c>
      <c r="D219" s="421"/>
      <c r="E219" s="418"/>
      <c r="F219" s="418"/>
      <c r="G219" s="418"/>
      <c r="H219" s="418"/>
      <c r="I219" s="419"/>
      <c r="J219" s="421"/>
      <c r="K219" s="418"/>
      <c r="L219" s="418"/>
      <c r="M219" s="418"/>
      <c r="N219" s="419"/>
      <c r="O219" s="769" t="s">
        <v>3297</v>
      </c>
      <c r="P219" s="763"/>
      <c r="Q219" s="763"/>
      <c r="R219" s="763"/>
      <c r="S219" s="763"/>
      <c r="T219" s="763"/>
      <c r="U219" s="763"/>
      <c r="V219" s="763"/>
      <c r="W219" s="763"/>
      <c r="X219" s="763"/>
      <c r="Y219" s="763"/>
      <c r="Z219" s="763"/>
      <c r="AA219" s="763"/>
      <c r="AB219" s="763"/>
      <c r="AC219" s="763"/>
      <c r="AD219" s="763"/>
      <c r="AE219" s="764"/>
      <c r="AF219" s="42" t="s">
        <v>734</v>
      </c>
      <c r="AG219" s="422"/>
      <c r="AH219" s="652"/>
      <c r="AI219" s="652"/>
      <c r="AJ219" s="653"/>
      <c r="AK219" s="653">
        <f>ROUND($T$82*0.01,0)</f>
        <v>6</v>
      </c>
      <c r="AL219" s="422" t="s">
        <v>1028</v>
      </c>
      <c r="AM219" s="422"/>
      <c r="AN219" s="422"/>
      <c r="AO219" s="422"/>
      <c r="AP219" s="331">
        <f t="shared" si="1"/>
        <v>-6</v>
      </c>
      <c r="AQ219" s="402"/>
    </row>
    <row r="220" spans="1:43" ht="17.25" customHeight="1" x14ac:dyDescent="0.15">
      <c r="A220" s="436">
        <v>26</v>
      </c>
      <c r="B220" s="433" t="s">
        <v>3536</v>
      </c>
      <c r="C220" s="120" t="s">
        <v>3600</v>
      </c>
      <c r="D220" s="421"/>
      <c r="E220" s="418"/>
      <c r="F220" s="418"/>
      <c r="G220" s="418"/>
      <c r="H220" s="418"/>
      <c r="I220" s="419"/>
      <c r="J220" s="421"/>
      <c r="K220" s="418"/>
      <c r="L220" s="418"/>
      <c r="M220" s="418"/>
      <c r="N220" s="419"/>
      <c r="O220" s="789"/>
      <c r="P220" s="767"/>
      <c r="Q220" s="767"/>
      <c r="R220" s="767"/>
      <c r="S220" s="767"/>
      <c r="T220" s="767"/>
      <c r="U220" s="767"/>
      <c r="V220" s="767"/>
      <c r="W220" s="767"/>
      <c r="X220" s="767"/>
      <c r="Y220" s="767"/>
      <c r="Z220" s="767"/>
      <c r="AA220" s="767"/>
      <c r="AB220" s="767"/>
      <c r="AC220" s="767"/>
      <c r="AD220" s="767"/>
      <c r="AE220" s="768"/>
      <c r="AF220" s="42" t="s">
        <v>736</v>
      </c>
      <c r="AG220" s="422"/>
      <c r="AH220" s="652"/>
      <c r="AI220" s="652"/>
      <c r="AJ220" s="653"/>
      <c r="AK220" s="653">
        <f>ROUND($T$84*0.01,0)</f>
        <v>8</v>
      </c>
      <c r="AL220" s="422" t="s">
        <v>1028</v>
      </c>
      <c r="AM220" s="422"/>
      <c r="AN220" s="422"/>
      <c r="AO220" s="422"/>
      <c r="AP220" s="331">
        <f t="shared" si="1"/>
        <v>-8</v>
      </c>
      <c r="AQ220" s="402"/>
    </row>
    <row r="221" spans="1:43" ht="17.25" customHeight="1" x14ac:dyDescent="0.15">
      <c r="A221" s="436">
        <v>26</v>
      </c>
      <c r="B221" s="433" t="s">
        <v>3537</v>
      </c>
      <c r="C221" s="120" t="s">
        <v>3601</v>
      </c>
      <c r="D221" s="421"/>
      <c r="E221" s="418"/>
      <c r="F221" s="418"/>
      <c r="G221" s="418"/>
      <c r="H221" s="418"/>
      <c r="I221" s="419"/>
      <c r="J221" s="421"/>
      <c r="K221" s="418"/>
      <c r="L221" s="418"/>
      <c r="M221" s="418"/>
      <c r="N221" s="419"/>
      <c r="O221" s="769" t="s">
        <v>3298</v>
      </c>
      <c r="P221" s="763"/>
      <c r="Q221" s="763"/>
      <c r="R221" s="763"/>
      <c r="S221" s="763"/>
      <c r="T221" s="763"/>
      <c r="U221" s="763"/>
      <c r="V221" s="763"/>
      <c r="W221" s="763"/>
      <c r="X221" s="763"/>
      <c r="Y221" s="763"/>
      <c r="Z221" s="763"/>
      <c r="AA221" s="763"/>
      <c r="AB221" s="763"/>
      <c r="AC221" s="763"/>
      <c r="AD221" s="763"/>
      <c r="AE221" s="764"/>
      <c r="AF221" s="42" t="s">
        <v>734</v>
      </c>
      <c r="AG221" s="422"/>
      <c r="AH221" s="652"/>
      <c r="AI221" s="652"/>
      <c r="AJ221" s="653"/>
      <c r="AK221" s="653">
        <f>ROUND($T$86*0.01,0)</f>
        <v>7</v>
      </c>
      <c r="AL221" s="422" t="s">
        <v>1028</v>
      </c>
      <c r="AM221" s="422"/>
      <c r="AN221" s="422"/>
      <c r="AO221" s="422"/>
      <c r="AP221" s="331">
        <f t="shared" si="1"/>
        <v>-7</v>
      </c>
      <c r="AQ221" s="402"/>
    </row>
    <row r="222" spans="1:43" ht="17.25" customHeight="1" x14ac:dyDescent="0.15">
      <c r="A222" s="436">
        <v>26</v>
      </c>
      <c r="B222" s="433" t="s">
        <v>3538</v>
      </c>
      <c r="C222" s="120" t="s">
        <v>3602</v>
      </c>
      <c r="D222" s="421"/>
      <c r="E222" s="418"/>
      <c r="F222" s="418"/>
      <c r="G222" s="418"/>
      <c r="H222" s="418"/>
      <c r="I222" s="419"/>
      <c r="J222" s="421"/>
      <c r="K222" s="418"/>
      <c r="L222" s="418"/>
      <c r="M222" s="418"/>
      <c r="N222" s="419"/>
      <c r="O222" s="789"/>
      <c r="P222" s="767"/>
      <c r="Q222" s="767"/>
      <c r="R222" s="767"/>
      <c r="S222" s="767"/>
      <c r="T222" s="767"/>
      <c r="U222" s="767"/>
      <c r="V222" s="767"/>
      <c r="W222" s="767"/>
      <c r="X222" s="767"/>
      <c r="Y222" s="767"/>
      <c r="Z222" s="767"/>
      <c r="AA222" s="767"/>
      <c r="AB222" s="767"/>
      <c r="AC222" s="767"/>
      <c r="AD222" s="767"/>
      <c r="AE222" s="768"/>
      <c r="AF222" s="42" t="s">
        <v>736</v>
      </c>
      <c r="AG222" s="422"/>
      <c r="AH222" s="652"/>
      <c r="AI222" s="652"/>
      <c r="AJ222" s="653"/>
      <c r="AK222" s="653">
        <f>ROUND($T$88*0.01,0)</f>
        <v>8</v>
      </c>
      <c r="AL222" s="422" t="s">
        <v>1028</v>
      </c>
      <c r="AM222" s="422"/>
      <c r="AN222" s="422"/>
      <c r="AO222" s="422"/>
      <c r="AP222" s="331">
        <f t="shared" si="1"/>
        <v>-8</v>
      </c>
      <c r="AQ222" s="402"/>
    </row>
    <row r="223" spans="1:43" ht="17.25" customHeight="1" x14ac:dyDescent="0.15">
      <c r="A223" s="436">
        <v>26</v>
      </c>
      <c r="B223" s="433" t="s">
        <v>3539</v>
      </c>
      <c r="C223" s="120" t="s">
        <v>3603</v>
      </c>
      <c r="D223" s="421"/>
      <c r="E223" s="418"/>
      <c r="F223" s="418"/>
      <c r="G223" s="418"/>
      <c r="H223" s="418"/>
      <c r="I223" s="419"/>
      <c r="J223" s="421"/>
      <c r="K223" s="418"/>
      <c r="L223" s="418"/>
      <c r="M223" s="418"/>
      <c r="N223" s="419"/>
      <c r="O223" s="769" t="s">
        <v>3299</v>
      </c>
      <c r="P223" s="763"/>
      <c r="Q223" s="763"/>
      <c r="R223" s="763"/>
      <c r="S223" s="763"/>
      <c r="T223" s="763"/>
      <c r="U223" s="763"/>
      <c r="V223" s="763"/>
      <c r="W223" s="763"/>
      <c r="X223" s="763"/>
      <c r="Y223" s="763"/>
      <c r="Z223" s="763"/>
      <c r="AA223" s="763"/>
      <c r="AB223" s="763"/>
      <c r="AC223" s="763"/>
      <c r="AD223" s="763"/>
      <c r="AE223" s="764"/>
      <c r="AF223" s="42" t="s">
        <v>734</v>
      </c>
      <c r="AG223" s="422"/>
      <c r="AH223" s="652"/>
      <c r="AI223" s="652"/>
      <c r="AJ223" s="653"/>
      <c r="AK223" s="653">
        <f>ROUND($T$90*0.01,0)</f>
        <v>7</v>
      </c>
      <c r="AL223" s="422" t="s">
        <v>1028</v>
      </c>
      <c r="AM223" s="422"/>
      <c r="AN223" s="422"/>
      <c r="AO223" s="422"/>
      <c r="AP223" s="331">
        <f t="shared" si="1"/>
        <v>-7</v>
      </c>
      <c r="AQ223" s="402"/>
    </row>
    <row r="224" spans="1:43" ht="17.25" customHeight="1" x14ac:dyDescent="0.15">
      <c r="A224" s="436">
        <v>26</v>
      </c>
      <c r="B224" s="433" t="s">
        <v>3540</v>
      </c>
      <c r="C224" s="120" t="s">
        <v>3604</v>
      </c>
      <c r="D224" s="421"/>
      <c r="E224" s="418"/>
      <c r="F224" s="418"/>
      <c r="G224" s="418"/>
      <c r="H224" s="418"/>
      <c r="I224" s="419"/>
      <c r="J224" s="421"/>
      <c r="K224" s="418"/>
      <c r="L224" s="418"/>
      <c r="M224" s="418"/>
      <c r="N224" s="419"/>
      <c r="O224" s="789"/>
      <c r="P224" s="767"/>
      <c r="Q224" s="767"/>
      <c r="R224" s="767"/>
      <c r="S224" s="767"/>
      <c r="T224" s="767"/>
      <c r="U224" s="767"/>
      <c r="V224" s="767"/>
      <c r="W224" s="767"/>
      <c r="X224" s="767"/>
      <c r="Y224" s="767"/>
      <c r="Z224" s="767"/>
      <c r="AA224" s="767"/>
      <c r="AB224" s="767"/>
      <c r="AC224" s="767"/>
      <c r="AD224" s="767"/>
      <c r="AE224" s="768"/>
      <c r="AF224" s="42" t="s">
        <v>736</v>
      </c>
      <c r="AG224" s="422"/>
      <c r="AH224" s="652"/>
      <c r="AI224" s="652"/>
      <c r="AJ224" s="653"/>
      <c r="AK224" s="653">
        <f>ROUND($T$92*0.01,0)</f>
        <v>8</v>
      </c>
      <c r="AL224" s="422" t="s">
        <v>1028</v>
      </c>
      <c r="AM224" s="422"/>
      <c r="AN224" s="422"/>
      <c r="AO224" s="422"/>
      <c r="AP224" s="331">
        <f t="shared" si="1"/>
        <v>-8</v>
      </c>
      <c r="AQ224" s="402"/>
    </row>
    <row r="225" spans="1:43" ht="17.25" customHeight="1" x14ac:dyDescent="0.15">
      <c r="A225" s="436">
        <v>26</v>
      </c>
      <c r="B225" s="433" t="s">
        <v>3541</v>
      </c>
      <c r="C225" s="120" t="s">
        <v>3605</v>
      </c>
      <c r="D225" s="421"/>
      <c r="E225" s="418"/>
      <c r="F225" s="418"/>
      <c r="G225" s="418"/>
      <c r="H225" s="418"/>
      <c r="I225" s="419"/>
      <c r="J225" s="769" t="s">
        <v>3288</v>
      </c>
      <c r="K225" s="763"/>
      <c r="L225" s="763"/>
      <c r="M225" s="763"/>
      <c r="N225" s="764"/>
      <c r="O225" s="769" t="s">
        <v>3300</v>
      </c>
      <c r="P225" s="763"/>
      <c r="Q225" s="763"/>
      <c r="R225" s="763"/>
      <c r="S225" s="763"/>
      <c r="T225" s="763"/>
      <c r="U225" s="763"/>
      <c r="V225" s="763"/>
      <c r="W225" s="763"/>
      <c r="X225" s="763"/>
      <c r="Y225" s="763"/>
      <c r="Z225" s="763"/>
      <c r="AA225" s="763"/>
      <c r="AB225" s="763"/>
      <c r="AC225" s="763"/>
      <c r="AD225" s="763"/>
      <c r="AE225" s="764"/>
      <c r="AF225" s="42" t="s">
        <v>734</v>
      </c>
      <c r="AG225" s="422"/>
      <c r="AH225" s="652"/>
      <c r="AI225" s="652"/>
      <c r="AJ225" s="653"/>
      <c r="AK225" s="653">
        <f>ROUND($T$118*0.01,0)</f>
        <v>6</v>
      </c>
      <c r="AL225" s="422" t="s">
        <v>1028</v>
      </c>
      <c r="AM225" s="422"/>
      <c r="AN225" s="422"/>
      <c r="AO225" s="422"/>
      <c r="AP225" s="331">
        <f t="shared" si="1"/>
        <v>-6</v>
      </c>
      <c r="AQ225" s="402"/>
    </row>
    <row r="226" spans="1:43" ht="17.25" customHeight="1" x14ac:dyDescent="0.15">
      <c r="A226" s="436">
        <v>26</v>
      </c>
      <c r="B226" s="433" t="s">
        <v>3542</v>
      </c>
      <c r="C226" s="120" t="s">
        <v>3606</v>
      </c>
      <c r="D226" s="421"/>
      <c r="E226" s="418"/>
      <c r="F226" s="418"/>
      <c r="G226" s="418"/>
      <c r="H226" s="418"/>
      <c r="I226" s="419"/>
      <c r="J226" s="770"/>
      <c r="K226" s="765"/>
      <c r="L226" s="765"/>
      <c r="M226" s="765"/>
      <c r="N226" s="766"/>
      <c r="O226" s="789"/>
      <c r="P226" s="767"/>
      <c r="Q226" s="767"/>
      <c r="R226" s="767"/>
      <c r="S226" s="767"/>
      <c r="T226" s="767"/>
      <c r="U226" s="767"/>
      <c r="V226" s="767"/>
      <c r="W226" s="767"/>
      <c r="X226" s="767"/>
      <c r="Y226" s="767"/>
      <c r="Z226" s="767"/>
      <c r="AA226" s="767"/>
      <c r="AB226" s="767"/>
      <c r="AC226" s="767"/>
      <c r="AD226" s="767"/>
      <c r="AE226" s="768"/>
      <c r="AF226" s="42" t="s">
        <v>736</v>
      </c>
      <c r="AG226" s="422"/>
      <c r="AH226" s="652"/>
      <c r="AI226" s="652"/>
      <c r="AJ226" s="653"/>
      <c r="AK226" s="653">
        <f>ROUND($T$120*0.01,0)</f>
        <v>8</v>
      </c>
      <c r="AL226" s="422" t="s">
        <v>1028</v>
      </c>
      <c r="AM226" s="422"/>
      <c r="AN226" s="422"/>
      <c r="AO226" s="422"/>
      <c r="AP226" s="331">
        <f t="shared" si="1"/>
        <v>-8</v>
      </c>
      <c r="AQ226" s="402"/>
    </row>
    <row r="227" spans="1:43" ht="17.25" customHeight="1" x14ac:dyDescent="0.15">
      <c r="A227" s="436">
        <v>26</v>
      </c>
      <c r="B227" s="433" t="s">
        <v>3543</v>
      </c>
      <c r="C227" s="120" t="s">
        <v>3607</v>
      </c>
      <c r="D227" s="421"/>
      <c r="E227" s="418"/>
      <c r="F227" s="418"/>
      <c r="G227" s="418"/>
      <c r="H227" s="418"/>
      <c r="I227" s="419"/>
      <c r="J227" s="770"/>
      <c r="K227" s="765"/>
      <c r="L227" s="765"/>
      <c r="M227" s="765"/>
      <c r="N227" s="766"/>
      <c r="O227" s="769" t="s">
        <v>3301</v>
      </c>
      <c r="P227" s="763"/>
      <c r="Q227" s="763"/>
      <c r="R227" s="763"/>
      <c r="S227" s="763"/>
      <c r="T227" s="763"/>
      <c r="U227" s="763"/>
      <c r="V227" s="763"/>
      <c r="W227" s="763"/>
      <c r="X227" s="763"/>
      <c r="Y227" s="763"/>
      <c r="Z227" s="763"/>
      <c r="AA227" s="763"/>
      <c r="AB227" s="763"/>
      <c r="AC227" s="763"/>
      <c r="AD227" s="763"/>
      <c r="AE227" s="764"/>
      <c r="AF227" s="42" t="s">
        <v>734</v>
      </c>
      <c r="AG227" s="422"/>
      <c r="AH227" s="652"/>
      <c r="AI227" s="652"/>
      <c r="AJ227" s="653"/>
      <c r="AK227" s="653">
        <f>ROUND($T$122*0.01,0)</f>
        <v>6</v>
      </c>
      <c r="AL227" s="422" t="s">
        <v>1028</v>
      </c>
      <c r="AM227" s="422"/>
      <c r="AN227" s="422"/>
      <c r="AO227" s="422"/>
      <c r="AP227" s="331">
        <f t="shared" si="1"/>
        <v>-6</v>
      </c>
      <c r="AQ227" s="402"/>
    </row>
    <row r="228" spans="1:43" ht="17.25" customHeight="1" x14ac:dyDescent="0.15">
      <c r="A228" s="436">
        <v>26</v>
      </c>
      <c r="B228" s="433" t="s">
        <v>3544</v>
      </c>
      <c r="C228" s="120" t="s">
        <v>3608</v>
      </c>
      <c r="D228" s="39"/>
      <c r="E228" s="417"/>
      <c r="F228" s="417"/>
      <c r="G228" s="417"/>
      <c r="H228" s="417"/>
      <c r="I228" s="420"/>
      <c r="J228" s="789"/>
      <c r="K228" s="767"/>
      <c r="L228" s="767"/>
      <c r="M228" s="767"/>
      <c r="N228" s="768"/>
      <c r="O228" s="789"/>
      <c r="P228" s="767"/>
      <c r="Q228" s="767"/>
      <c r="R228" s="767"/>
      <c r="S228" s="767"/>
      <c r="T228" s="767"/>
      <c r="U228" s="767"/>
      <c r="V228" s="767"/>
      <c r="W228" s="767"/>
      <c r="X228" s="767"/>
      <c r="Y228" s="767"/>
      <c r="Z228" s="767"/>
      <c r="AA228" s="767"/>
      <c r="AB228" s="767"/>
      <c r="AC228" s="767"/>
      <c r="AD228" s="767"/>
      <c r="AE228" s="768"/>
      <c r="AF228" s="42" t="s">
        <v>736</v>
      </c>
      <c r="AG228" s="422"/>
      <c r="AH228" s="652"/>
      <c r="AI228" s="652"/>
      <c r="AJ228" s="653"/>
      <c r="AK228" s="653">
        <f>ROUND($T$124*0.01,0)</f>
        <v>8</v>
      </c>
      <c r="AL228" s="422" t="s">
        <v>1028</v>
      </c>
      <c r="AM228" s="422"/>
      <c r="AN228" s="422"/>
      <c r="AO228" s="422"/>
      <c r="AP228" s="331">
        <f t="shared" si="1"/>
        <v>-8</v>
      </c>
      <c r="AQ228" s="8"/>
    </row>
    <row r="229" spans="1:43" ht="17.25" customHeight="1" x14ac:dyDescent="0.15">
      <c r="A229" s="436">
        <v>26</v>
      </c>
      <c r="B229" s="433" t="s">
        <v>3871</v>
      </c>
      <c r="C229" s="120" t="s">
        <v>3665</v>
      </c>
      <c r="D229" s="677" t="s">
        <v>3112</v>
      </c>
      <c r="E229" s="678"/>
      <c r="F229" s="678"/>
      <c r="G229" s="678"/>
      <c r="H229" s="678"/>
      <c r="I229" s="679"/>
      <c r="J229" s="769" t="s">
        <v>3285</v>
      </c>
      <c r="K229" s="763"/>
      <c r="L229" s="763"/>
      <c r="M229" s="763"/>
      <c r="N229" s="764"/>
      <c r="O229" s="769" t="s">
        <v>3289</v>
      </c>
      <c r="P229" s="763"/>
      <c r="Q229" s="763"/>
      <c r="R229" s="763"/>
      <c r="S229" s="764"/>
      <c r="T229" s="769" t="s">
        <v>3302</v>
      </c>
      <c r="U229" s="763"/>
      <c r="V229" s="763"/>
      <c r="W229" s="763"/>
      <c r="X229" s="763"/>
      <c r="Y229" s="763"/>
      <c r="Z229" s="763"/>
      <c r="AA229" s="763"/>
      <c r="AB229" s="763"/>
      <c r="AC229" s="763"/>
      <c r="AD229" s="763"/>
      <c r="AE229" s="764"/>
      <c r="AF229" s="42" t="s">
        <v>734</v>
      </c>
      <c r="AG229" s="422"/>
      <c r="AH229" s="652"/>
      <c r="AI229" s="652"/>
      <c r="AJ229" s="653"/>
      <c r="AK229" s="653">
        <f>ROUND($T$6*0.01,0)</f>
        <v>5</v>
      </c>
      <c r="AL229" s="422" t="s">
        <v>1028</v>
      </c>
      <c r="AM229" s="422"/>
      <c r="AN229" s="422"/>
      <c r="AO229" s="422"/>
      <c r="AP229" s="331">
        <f>-AK229</f>
        <v>-5</v>
      </c>
      <c r="AQ229" s="7" t="s">
        <v>821</v>
      </c>
    </row>
    <row r="230" spans="1:43" ht="17.25" customHeight="1" x14ac:dyDescent="0.15">
      <c r="A230" s="436">
        <v>26</v>
      </c>
      <c r="B230" s="433" t="s">
        <v>3872</v>
      </c>
      <c r="C230" s="120" t="s">
        <v>3666</v>
      </c>
      <c r="D230" s="680"/>
      <c r="E230" s="681"/>
      <c r="F230" s="681"/>
      <c r="G230" s="681"/>
      <c r="H230" s="681"/>
      <c r="I230" s="682"/>
      <c r="J230" s="770"/>
      <c r="K230" s="765"/>
      <c r="L230" s="765"/>
      <c r="M230" s="765"/>
      <c r="N230" s="766"/>
      <c r="O230" s="770"/>
      <c r="P230" s="765"/>
      <c r="Q230" s="765"/>
      <c r="R230" s="765"/>
      <c r="S230" s="766"/>
      <c r="T230" s="789"/>
      <c r="U230" s="767"/>
      <c r="V230" s="767"/>
      <c r="W230" s="767"/>
      <c r="X230" s="767"/>
      <c r="Y230" s="767"/>
      <c r="Z230" s="767"/>
      <c r="AA230" s="767"/>
      <c r="AB230" s="767"/>
      <c r="AC230" s="767"/>
      <c r="AD230" s="767"/>
      <c r="AE230" s="768"/>
      <c r="AF230" s="42" t="s">
        <v>736</v>
      </c>
      <c r="AG230" s="422"/>
      <c r="AH230" s="652"/>
      <c r="AI230" s="652"/>
      <c r="AJ230" s="653"/>
      <c r="AK230" s="653">
        <f>ROUND($T$8*0.01,0)</f>
        <v>7</v>
      </c>
      <c r="AL230" s="422" t="s">
        <v>1028</v>
      </c>
      <c r="AM230" s="422"/>
      <c r="AN230" s="422"/>
      <c r="AO230" s="422"/>
      <c r="AP230" s="331">
        <f t="shared" ref="AP230:AP276" si="2">-AK230</f>
        <v>-7</v>
      </c>
      <c r="AQ230" s="402"/>
    </row>
    <row r="231" spans="1:43" ht="17.25" customHeight="1" x14ac:dyDescent="0.15">
      <c r="A231" s="436">
        <v>26</v>
      </c>
      <c r="B231" s="433" t="s">
        <v>3873</v>
      </c>
      <c r="C231" s="120" t="s">
        <v>3667</v>
      </c>
      <c r="D231" s="421"/>
      <c r="E231" s="418"/>
      <c r="F231" s="418"/>
      <c r="G231" s="418"/>
      <c r="H231" s="418"/>
      <c r="I231" s="419"/>
      <c r="J231" s="770"/>
      <c r="K231" s="765"/>
      <c r="L231" s="765"/>
      <c r="M231" s="765"/>
      <c r="N231" s="766"/>
      <c r="O231" s="770"/>
      <c r="P231" s="765"/>
      <c r="Q231" s="765"/>
      <c r="R231" s="765"/>
      <c r="S231" s="766"/>
      <c r="T231" s="769" t="s">
        <v>3303</v>
      </c>
      <c r="U231" s="763"/>
      <c r="V231" s="763"/>
      <c r="W231" s="763"/>
      <c r="X231" s="763"/>
      <c r="Y231" s="763"/>
      <c r="Z231" s="763"/>
      <c r="AA231" s="763"/>
      <c r="AB231" s="763"/>
      <c r="AC231" s="763"/>
      <c r="AD231" s="763"/>
      <c r="AE231" s="764"/>
      <c r="AF231" s="42" t="s">
        <v>734</v>
      </c>
      <c r="AG231" s="422"/>
      <c r="AH231" s="652"/>
      <c r="AI231" s="652"/>
      <c r="AJ231" s="653"/>
      <c r="AK231" s="653">
        <f>ROUND($T$10*0.01,0)</f>
        <v>6</v>
      </c>
      <c r="AL231" s="422" t="s">
        <v>1028</v>
      </c>
      <c r="AM231" s="422"/>
      <c r="AN231" s="422"/>
      <c r="AO231" s="422"/>
      <c r="AP231" s="331">
        <f t="shared" si="2"/>
        <v>-6</v>
      </c>
      <c r="AQ231" s="402"/>
    </row>
    <row r="232" spans="1:43" ht="17.25" customHeight="1" x14ac:dyDescent="0.15">
      <c r="A232" s="436">
        <v>26</v>
      </c>
      <c r="B232" s="433" t="s">
        <v>3874</v>
      </c>
      <c r="C232" s="120" t="s">
        <v>3668</v>
      </c>
      <c r="D232" s="421"/>
      <c r="E232" s="418"/>
      <c r="F232" s="418"/>
      <c r="G232" s="418"/>
      <c r="H232" s="418"/>
      <c r="I232" s="419"/>
      <c r="J232" s="421"/>
      <c r="K232" s="418"/>
      <c r="L232" s="418"/>
      <c r="M232" s="418"/>
      <c r="N232" s="419"/>
      <c r="O232" s="421"/>
      <c r="P232" s="418"/>
      <c r="Q232" s="418"/>
      <c r="R232" s="418"/>
      <c r="S232" s="419"/>
      <c r="T232" s="789"/>
      <c r="U232" s="767"/>
      <c r="V232" s="767"/>
      <c r="W232" s="767"/>
      <c r="X232" s="767"/>
      <c r="Y232" s="767"/>
      <c r="Z232" s="767"/>
      <c r="AA232" s="767"/>
      <c r="AB232" s="767"/>
      <c r="AC232" s="767"/>
      <c r="AD232" s="767"/>
      <c r="AE232" s="768"/>
      <c r="AF232" s="42" t="s">
        <v>736</v>
      </c>
      <c r="AG232" s="422"/>
      <c r="AH232" s="652"/>
      <c r="AI232" s="652"/>
      <c r="AJ232" s="653"/>
      <c r="AK232" s="653">
        <f>ROUND($T$12*0.01,0)</f>
        <v>7</v>
      </c>
      <c r="AL232" s="422" t="s">
        <v>1028</v>
      </c>
      <c r="AM232" s="422"/>
      <c r="AN232" s="422"/>
      <c r="AO232" s="422"/>
      <c r="AP232" s="331">
        <f t="shared" si="2"/>
        <v>-7</v>
      </c>
      <c r="AQ232" s="402"/>
    </row>
    <row r="233" spans="1:43" ht="17.25" customHeight="1" x14ac:dyDescent="0.15">
      <c r="A233" s="436">
        <v>26</v>
      </c>
      <c r="B233" s="433" t="s">
        <v>3875</v>
      </c>
      <c r="C233" s="120" t="s">
        <v>3669</v>
      </c>
      <c r="D233" s="421"/>
      <c r="E233" s="418"/>
      <c r="F233" s="418"/>
      <c r="G233" s="418"/>
      <c r="H233" s="418"/>
      <c r="I233" s="419"/>
      <c r="J233" s="421"/>
      <c r="K233" s="418"/>
      <c r="L233" s="418"/>
      <c r="M233" s="418"/>
      <c r="N233" s="419"/>
      <c r="O233" s="421"/>
      <c r="P233" s="418"/>
      <c r="Q233" s="418"/>
      <c r="R233" s="418"/>
      <c r="S233" s="419"/>
      <c r="T233" s="769" t="s">
        <v>3304</v>
      </c>
      <c r="U233" s="763"/>
      <c r="V233" s="763"/>
      <c r="W233" s="763"/>
      <c r="X233" s="763"/>
      <c r="Y233" s="763"/>
      <c r="Z233" s="763"/>
      <c r="AA233" s="763"/>
      <c r="AB233" s="763"/>
      <c r="AC233" s="763"/>
      <c r="AD233" s="763"/>
      <c r="AE233" s="764"/>
      <c r="AF233" s="42" t="s">
        <v>734</v>
      </c>
      <c r="AG233" s="422"/>
      <c r="AH233" s="652"/>
      <c r="AI233" s="652"/>
      <c r="AJ233" s="653"/>
      <c r="AK233" s="653">
        <f>ROUND($T$14*0.01,0)</f>
        <v>6</v>
      </c>
      <c r="AL233" s="422" t="s">
        <v>1028</v>
      </c>
      <c r="AM233" s="422"/>
      <c r="AN233" s="422"/>
      <c r="AO233" s="422"/>
      <c r="AP233" s="331">
        <f t="shared" si="2"/>
        <v>-6</v>
      </c>
      <c r="AQ233" s="402"/>
    </row>
    <row r="234" spans="1:43" ht="17.25" customHeight="1" x14ac:dyDescent="0.15">
      <c r="A234" s="436">
        <v>26</v>
      </c>
      <c r="B234" s="433" t="s">
        <v>3876</v>
      </c>
      <c r="C234" s="120" t="s">
        <v>3670</v>
      </c>
      <c r="D234" s="421"/>
      <c r="E234" s="418"/>
      <c r="F234" s="418"/>
      <c r="G234" s="418"/>
      <c r="H234" s="418"/>
      <c r="I234" s="419"/>
      <c r="J234" s="421"/>
      <c r="K234" s="418"/>
      <c r="L234" s="418"/>
      <c r="M234" s="418"/>
      <c r="N234" s="419"/>
      <c r="O234" s="421"/>
      <c r="P234" s="418"/>
      <c r="Q234" s="418"/>
      <c r="R234" s="418"/>
      <c r="S234" s="419"/>
      <c r="T234" s="789"/>
      <c r="U234" s="767"/>
      <c r="V234" s="767"/>
      <c r="W234" s="767"/>
      <c r="X234" s="767"/>
      <c r="Y234" s="767"/>
      <c r="Z234" s="767"/>
      <c r="AA234" s="767"/>
      <c r="AB234" s="767"/>
      <c r="AC234" s="767"/>
      <c r="AD234" s="767"/>
      <c r="AE234" s="768"/>
      <c r="AF234" s="42" t="s">
        <v>736</v>
      </c>
      <c r="AG234" s="422"/>
      <c r="AH234" s="652"/>
      <c r="AI234" s="652"/>
      <c r="AJ234" s="653"/>
      <c r="AK234" s="653">
        <f>ROUND($T$16*0.01,0)</f>
        <v>7</v>
      </c>
      <c r="AL234" s="422" t="s">
        <v>1028</v>
      </c>
      <c r="AM234" s="422"/>
      <c r="AN234" s="422"/>
      <c r="AO234" s="422"/>
      <c r="AP234" s="331">
        <f t="shared" si="2"/>
        <v>-7</v>
      </c>
      <c r="AQ234" s="402"/>
    </row>
    <row r="235" spans="1:43" ht="17.25" customHeight="1" x14ac:dyDescent="0.15">
      <c r="A235" s="436">
        <v>26</v>
      </c>
      <c r="B235" s="433" t="s">
        <v>3879</v>
      </c>
      <c r="C235" s="120" t="s">
        <v>3671</v>
      </c>
      <c r="D235" s="421"/>
      <c r="E235" s="418"/>
      <c r="F235" s="418"/>
      <c r="G235" s="418"/>
      <c r="H235" s="418"/>
      <c r="I235" s="419"/>
      <c r="J235" s="421"/>
      <c r="K235" s="418"/>
      <c r="L235" s="418"/>
      <c r="M235" s="418"/>
      <c r="N235" s="419"/>
      <c r="O235" s="421"/>
      <c r="P235" s="418"/>
      <c r="Q235" s="418"/>
      <c r="R235" s="418"/>
      <c r="S235" s="419"/>
      <c r="T235" s="769" t="s">
        <v>3305</v>
      </c>
      <c r="U235" s="763"/>
      <c r="V235" s="763"/>
      <c r="W235" s="763"/>
      <c r="X235" s="763"/>
      <c r="Y235" s="763"/>
      <c r="Z235" s="763"/>
      <c r="AA235" s="763"/>
      <c r="AB235" s="763"/>
      <c r="AC235" s="763"/>
      <c r="AD235" s="763"/>
      <c r="AE235" s="764"/>
      <c r="AF235" s="42" t="s">
        <v>734</v>
      </c>
      <c r="AG235" s="422"/>
      <c r="AH235" s="652"/>
      <c r="AI235" s="652"/>
      <c r="AJ235" s="653"/>
      <c r="AK235" s="653">
        <f>ROUND($T$18*0.01,0)</f>
        <v>6</v>
      </c>
      <c r="AL235" s="422" t="s">
        <v>1028</v>
      </c>
      <c r="AM235" s="422"/>
      <c r="AN235" s="422"/>
      <c r="AO235" s="422"/>
      <c r="AP235" s="331">
        <f t="shared" si="2"/>
        <v>-6</v>
      </c>
      <c r="AQ235" s="402"/>
    </row>
    <row r="236" spans="1:43" ht="17.25" customHeight="1" x14ac:dyDescent="0.15">
      <c r="A236" s="436">
        <v>26</v>
      </c>
      <c r="B236" s="433" t="s">
        <v>3886</v>
      </c>
      <c r="C236" s="120" t="s">
        <v>3672</v>
      </c>
      <c r="D236" s="421"/>
      <c r="E236" s="418"/>
      <c r="F236" s="418"/>
      <c r="G236" s="418"/>
      <c r="H236" s="418"/>
      <c r="I236" s="419"/>
      <c r="J236" s="421"/>
      <c r="K236" s="418"/>
      <c r="L236" s="418"/>
      <c r="M236" s="418"/>
      <c r="N236" s="419"/>
      <c r="O236" s="421"/>
      <c r="P236" s="418"/>
      <c r="Q236" s="418"/>
      <c r="R236" s="418"/>
      <c r="S236" s="419"/>
      <c r="T236" s="789"/>
      <c r="U236" s="767"/>
      <c r="V236" s="767"/>
      <c r="W236" s="767"/>
      <c r="X236" s="767"/>
      <c r="Y236" s="767"/>
      <c r="Z236" s="767"/>
      <c r="AA236" s="767"/>
      <c r="AB236" s="767"/>
      <c r="AC236" s="767"/>
      <c r="AD236" s="767"/>
      <c r="AE236" s="768"/>
      <c r="AF236" s="42" t="s">
        <v>736</v>
      </c>
      <c r="AG236" s="422"/>
      <c r="AH236" s="652"/>
      <c r="AI236" s="652"/>
      <c r="AJ236" s="653"/>
      <c r="AK236" s="653">
        <f>ROUND($T$20*0.01,0)</f>
        <v>8</v>
      </c>
      <c r="AL236" s="422" t="s">
        <v>1028</v>
      </c>
      <c r="AM236" s="422"/>
      <c r="AN236" s="422"/>
      <c r="AO236" s="422"/>
      <c r="AP236" s="331">
        <f t="shared" si="2"/>
        <v>-8</v>
      </c>
      <c r="AQ236" s="402"/>
    </row>
    <row r="237" spans="1:43" ht="17.25" customHeight="1" x14ac:dyDescent="0.15">
      <c r="A237" s="436">
        <v>26</v>
      </c>
      <c r="B237" s="433" t="s">
        <v>3880</v>
      </c>
      <c r="C237" s="120" t="s">
        <v>3673</v>
      </c>
      <c r="D237" s="421"/>
      <c r="E237" s="418"/>
      <c r="F237" s="418"/>
      <c r="G237" s="418"/>
      <c r="H237" s="418"/>
      <c r="I237" s="419"/>
      <c r="J237" s="421"/>
      <c r="K237" s="418"/>
      <c r="L237" s="418"/>
      <c r="M237" s="418"/>
      <c r="N237" s="419"/>
      <c r="O237" s="421"/>
      <c r="P237" s="418"/>
      <c r="Q237" s="418"/>
      <c r="R237" s="418"/>
      <c r="S237" s="419"/>
      <c r="T237" s="769" t="s">
        <v>3306</v>
      </c>
      <c r="U237" s="763"/>
      <c r="V237" s="763"/>
      <c r="W237" s="763"/>
      <c r="X237" s="763"/>
      <c r="Y237" s="763"/>
      <c r="Z237" s="763"/>
      <c r="AA237" s="763"/>
      <c r="AB237" s="763"/>
      <c r="AC237" s="763"/>
      <c r="AD237" s="763"/>
      <c r="AE237" s="764"/>
      <c r="AF237" s="42" t="s">
        <v>734</v>
      </c>
      <c r="AG237" s="422"/>
      <c r="AH237" s="652"/>
      <c r="AI237" s="652"/>
      <c r="AJ237" s="653"/>
      <c r="AK237" s="653">
        <f>ROUND($T$22*0.01,0)</f>
        <v>6</v>
      </c>
      <c r="AL237" s="422" t="s">
        <v>1028</v>
      </c>
      <c r="AM237" s="422"/>
      <c r="AN237" s="422"/>
      <c r="AO237" s="422"/>
      <c r="AP237" s="331">
        <f t="shared" si="2"/>
        <v>-6</v>
      </c>
      <c r="AQ237" s="402"/>
    </row>
    <row r="238" spans="1:43" ht="17.25" customHeight="1" x14ac:dyDescent="0.15">
      <c r="A238" s="436">
        <v>26</v>
      </c>
      <c r="B238" s="433" t="s">
        <v>3887</v>
      </c>
      <c r="C238" s="120" t="s">
        <v>3674</v>
      </c>
      <c r="D238" s="421"/>
      <c r="E238" s="418"/>
      <c r="F238" s="418"/>
      <c r="G238" s="418"/>
      <c r="H238" s="418"/>
      <c r="I238" s="419"/>
      <c r="J238" s="421"/>
      <c r="K238" s="418"/>
      <c r="L238" s="418"/>
      <c r="M238" s="418"/>
      <c r="N238" s="419"/>
      <c r="O238" s="421"/>
      <c r="P238" s="418"/>
      <c r="Q238" s="418"/>
      <c r="R238" s="418"/>
      <c r="S238" s="419"/>
      <c r="T238" s="789"/>
      <c r="U238" s="767"/>
      <c r="V238" s="767"/>
      <c r="W238" s="767"/>
      <c r="X238" s="767"/>
      <c r="Y238" s="767"/>
      <c r="Z238" s="767"/>
      <c r="AA238" s="767"/>
      <c r="AB238" s="767"/>
      <c r="AC238" s="767"/>
      <c r="AD238" s="767"/>
      <c r="AE238" s="768"/>
      <c r="AF238" s="42" t="s">
        <v>736</v>
      </c>
      <c r="AG238" s="422"/>
      <c r="AH238" s="652"/>
      <c r="AI238" s="652"/>
      <c r="AJ238" s="653"/>
      <c r="AK238" s="653">
        <f>ROUND($T$24*0.01,0)</f>
        <v>8</v>
      </c>
      <c r="AL238" s="422" t="s">
        <v>1028</v>
      </c>
      <c r="AM238" s="422"/>
      <c r="AN238" s="422"/>
      <c r="AO238" s="422"/>
      <c r="AP238" s="331">
        <f t="shared" si="2"/>
        <v>-8</v>
      </c>
      <c r="AQ238" s="402"/>
    </row>
    <row r="239" spans="1:43" ht="17.25" customHeight="1" x14ac:dyDescent="0.15">
      <c r="A239" s="436">
        <v>26</v>
      </c>
      <c r="B239" s="433" t="s">
        <v>3881</v>
      </c>
      <c r="C239" s="120" t="s">
        <v>3675</v>
      </c>
      <c r="D239" s="421"/>
      <c r="E239" s="418"/>
      <c r="F239" s="418"/>
      <c r="G239" s="418"/>
      <c r="H239" s="418"/>
      <c r="I239" s="419"/>
      <c r="J239" s="421"/>
      <c r="K239" s="418"/>
      <c r="L239" s="418"/>
      <c r="M239" s="418"/>
      <c r="N239" s="419"/>
      <c r="O239" s="421"/>
      <c r="P239" s="418"/>
      <c r="Q239" s="418"/>
      <c r="R239" s="418"/>
      <c r="S239" s="419"/>
      <c r="T239" s="769" t="s">
        <v>3307</v>
      </c>
      <c r="U239" s="763"/>
      <c r="V239" s="763"/>
      <c r="W239" s="763"/>
      <c r="X239" s="763"/>
      <c r="Y239" s="763"/>
      <c r="Z239" s="763"/>
      <c r="AA239" s="763"/>
      <c r="AB239" s="763"/>
      <c r="AC239" s="763"/>
      <c r="AD239" s="763"/>
      <c r="AE239" s="764"/>
      <c r="AF239" s="42" t="s">
        <v>734</v>
      </c>
      <c r="AG239" s="422"/>
      <c r="AH239" s="652"/>
      <c r="AI239" s="652"/>
      <c r="AJ239" s="653"/>
      <c r="AK239" s="653">
        <f>ROUND($T$26*0.01,0)</f>
        <v>6</v>
      </c>
      <c r="AL239" s="422" t="s">
        <v>1028</v>
      </c>
      <c r="AM239" s="422"/>
      <c r="AN239" s="422"/>
      <c r="AO239" s="422"/>
      <c r="AP239" s="331">
        <f t="shared" si="2"/>
        <v>-6</v>
      </c>
      <c r="AQ239" s="402"/>
    </row>
    <row r="240" spans="1:43" ht="17.25" customHeight="1" x14ac:dyDescent="0.15">
      <c r="A240" s="436">
        <v>26</v>
      </c>
      <c r="B240" s="433" t="s">
        <v>3888</v>
      </c>
      <c r="C240" s="120" t="s">
        <v>3676</v>
      </c>
      <c r="D240" s="421"/>
      <c r="E240" s="418"/>
      <c r="F240" s="418"/>
      <c r="G240" s="418"/>
      <c r="H240" s="418"/>
      <c r="I240" s="419"/>
      <c r="J240" s="421"/>
      <c r="K240" s="418"/>
      <c r="L240" s="418"/>
      <c r="M240" s="418"/>
      <c r="N240" s="419"/>
      <c r="O240" s="421"/>
      <c r="P240" s="418"/>
      <c r="Q240" s="418"/>
      <c r="R240" s="418"/>
      <c r="S240" s="419"/>
      <c r="T240" s="789"/>
      <c r="U240" s="767"/>
      <c r="V240" s="767"/>
      <c r="W240" s="767"/>
      <c r="X240" s="767"/>
      <c r="Y240" s="767"/>
      <c r="Z240" s="767"/>
      <c r="AA240" s="767"/>
      <c r="AB240" s="767"/>
      <c r="AC240" s="767"/>
      <c r="AD240" s="767"/>
      <c r="AE240" s="768"/>
      <c r="AF240" s="42" t="s">
        <v>736</v>
      </c>
      <c r="AG240" s="422"/>
      <c r="AH240" s="652"/>
      <c r="AI240" s="652"/>
      <c r="AJ240" s="653"/>
      <c r="AK240" s="653">
        <f>ROUND($T$28*0.01,0)</f>
        <v>8</v>
      </c>
      <c r="AL240" s="422" t="s">
        <v>1028</v>
      </c>
      <c r="AM240" s="422"/>
      <c r="AN240" s="422"/>
      <c r="AO240" s="422"/>
      <c r="AP240" s="331">
        <f t="shared" si="2"/>
        <v>-8</v>
      </c>
      <c r="AQ240" s="402"/>
    </row>
    <row r="241" spans="1:43" ht="17.25" customHeight="1" x14ac:dyDescent="0.15">
      <c r="A241" s="436">
        <v>26</v>
      </c>
      <c r="B241" s="433" t="s">
        <v>3889</v>
      </c>
      <c r="C241" s="120" t="s">
        <v>3677</v>
      </c>
      <c r="D241" s="421"/>
      <c r="E241" s="418"/>
      <c r="F241" s="418"/>
      <c r="G241" s="418"/>
      <c r="H241" s="418"/>
      <c r="I241" s="419"/>
      <c r="J241" s="421"/>
      <c r="K241" s="418"/>
      <c r="L241" s="418"/>
      <c r="M241" s="418"/>
      <c r="N241" s="419"/>
      <c r="O241" s="769" t="s">
        <v>3290</v>
      </c>
      <c r="P241" s="763"/>
      <c r="Q241" s="763"/>
      <c r="R241" s="763"/>
      <c r="S241" s="764"/>
      <c r="T241" s="769" t="s">
        <v>3302</v>
      </c>
      <c r="U241" s="763"/>
      <c r="V241" s="763"/>
      <c r="W241" s="763"/>
      <c r="X241" s="763"/>
      <c r="Y241" s="763"/>
      <c r="Z241" s="763"/>
      <c r="AA241" s="763"/>
      <c r="AB241" s="763"/>
      <c r="AC241" s="763"/>
      <c r="AD241" s="763"/>
      <c r="AE241" s="764"/>
      <c r="AF241" s="42" t="s">
        <v>734</v>
      </c>
      <c r="AG241" s="422"/>
      <c r="AH241" s="652"/>
      <c r="AI241" s="652"/>
      <c r="AJ241" s="653"/>
      <c r="AK241" s="653">
        <f>ROUND($T$30*0.01,0)</f>
        <v>5</v>
      </c>
      <c r="AL241" s="422" t="s">
        <v>1028</v>
      </c>
      <c r="AM241" s="422"/>
      <c r="AN241" s="422"/>
      <c r="AO241" s="422"/>
      <c r="AP241" s="331">
        <f t="shared" si="2"/>
        <v>-5</v>
      </c>
      <c r="AQ241" s="402"/>
    </row>
    <row r="242" spans="1:43" ht="17.25" customHeight="1" x14ac:dyDescent="0.15">
      <c r="A242" s="436">
        <v>26</v>
      </c>
      <c r="B242" s="433" t="s">
        <v>3890</v>
      </c>
      <c r="C242" s="120" t="s">
        <v>3678</v>
      </c>
      <c r="D242" s="421"/>
      <c r="E242" s="418"/>
      <c r="F242" s="418"/>
      <c r="G242" s="418"/>
      <c r="H242" s="418"/>
      <c r="I242" s="419"/>
      <c r="J242" s="421"/>
      <c r="K242" s="418"/>
      <c r="L242" s="418"/>
      <c r="M242" s="418"/>
      <c r="N242" s="419"/>
      <c r="O242" s="770"/>
      <c r="P242" s="765"/>
      <c r="Q242" s="765"/>
      <c r="R242" s="765"/>
      <c r="S242" s="766"/>
      <c r="T242" s="789"/>
      <c r="U242" s="767"/>
      <c r="V242" s="767"/>
      <c r="W242" s="767"/>
      <c r="X242" s="767"/>
      <c r="Y242" s="767"/>
      <c r="Z242" s="767"/>
      <c r="AA242" s="767"/>
      <c r="AB242" s="767"/>
      <c r="AC242" s="767"/>
      <c r="AD242" s="767"/>
      <c r="AE242" s="768"/>
      <c r="AF242" s="42" t="s">
        <v>736</v>
      </c>
      <c r="AG242" s="422"/>
      <c r="AH242" s="652"/>
      <c r="AI242" s="652"/>
      <c r="AJ242" s="653"/>
      <c r="AK242" s="653">
        <f>ROUND($T$32*0.01,0)</f>
        <v>6</v>
      </c>
      <c r="AL242" s="422" t="s">
        <v>1028</v>
      </c>
      <c r="AM242" s="422"/>
      <c r="AN242" s="422"/>
      <c r="AO242" s="422"/>
      <c r="AP242" s="331">
        <f t="shared" si="2"/>
        <v>-6</v>
      </c>
      <c r="AQ242" s="402"/>
    </row>
    <row r="243" spans="1:43" ht="17.25" customHeight="1" x14ac:dyDescent="0.15">
      <c r="A243" s="436">
        <v>26</v>
      </c>
      <c r="B243" s="433" t="s">
        <v>3891</v>
      </c>
      <c r="C243" s="120" t="s">
        <v>3679</v>
      </c>
      <c r="D243" s="421"/>
      <c r="E243" s="418"/>
      <c r="F243" s="418"/>
      <c r="G243" s="418"/>
      <c r="H243" s="418"/>
      <c r="I243" s="419"/>
      <c r="J243" s="421"/>
      <c r="K243" s="418"/>
      <c r="L243" s="418"/>
      <c r="M243" s="418"/>
      <c r="N243" s="419"/>
      <c r="O243" s="770"/>
      <c r="P243" s="765"/>
      <c r="Q243" s="765"/>
      <c r="R243" s="765"/>
      <c r="S243" s="766"/>
      <c r="T243" s="769" t="s">
        <v>3303</v>
      </c>
      <c r="U243" s="763"/>
      <c r="V243" s="763"/>
      <c r="W243" s="763"/>
      <c r="X243" s="763"/>
      <c r="Y243" s="763"/>
      <c r="Z243" s="763"/>
      <c r="AA243" s="763"/>
      <c r="AB243" s="763"/>
      <c r="AC243" s="763"/>
      <c r="AD243" s="763"/>
      <c r="AE243" s="764"/>
      <c r="AF243" s="42" t="s">
        <v>734</v>
      </c>
      <c r="AG243" s="422"/>
      <c r="AH243" s="652"/>
      <c r="AI243" s="652"/>
      <c r="AJ243" s="653"/>
      <c r="AK243" s="653">
        <f>ROUND($T$34*0.01,0)</f>
        <v>5</v>
      </c>
      <c r="AL243" s="422" t="s">
        <v>1028</v>
      </c>
      <c r="AM243" s="422"/>
      <c r="AN243" s="422"/>
      <c r="AO243" s="422"/>
      <c r="AP243" s="331">
        <f t="shared" si="2"/>
        <v>-5</v>
      </c>
      <c r="AQ243" s="402"/>
    </row>
    <row r="244" spans="1:43" ht="17.25" customHeight="1" x14ac:dyDescent="0.15">
      <c r="A244" s="436">
        <v>26</v>
      </c>
      <c r="B244" s="433" t="s">
        <v>3892</v>
      </c>
      <c r="C244" s="120" t="s">
        <v>3680</v>
      </c>
      <c r="D244" s="421"/>
      <c r="E244" s="418"/>
      <c r="F244" s="418"/>
      <c r="G244" s="418"/>
      <c r="H244" s="418"/>
      <c r="I244" s="419"/>
      <c r="J244" s="421"/>
      <c r="K244" s="418"/>
      <c r="L244" s="418"/>
      <c r="M244" s="418"/>
      <c r="N244" s="419"/>
      <c r="O244" s="421"/>
      <c r="P244" s="418"/>
      <c r="Q244" s="418"/>
      <c r="R244" s="418"/>
      <c r="S244" s="419"/>
      <c r="T244" s="789"/>
      <c r="U244" s="767"/>
      <c r="V244" s="767"/>
      <c r="W244" s="767"/>
      <c r="X244" s="767"/>
      <c r="Y244" s="767"/>
      <c r="Z244" s="767"/>
      <c r="AA244" s="767"/>
      <c r="AB244" s="767"/>
      <c r="AC244" s="767"/>
      <c r="AD244" s="767"/>
      <c r="AE244" s="768"/>
      <c r="AF244" s="42" t="s">
        <v>736</v>
      </c>
      <c r="AG244" s="422"/>
      <c r="AH244" s="652"/>
      <c r="AI244" s="652"/>
      <c r="AJ244" s="653"/>
      <c r="AK244" s="653">
        <f>ROUND($T$36*0.01,0)</f>
        <v>7</v>
      </c>
      <c r="AL244" s="422" t="s">
        <v>1028</v>
      </c>
      <c r="AM244" s="422"/>
      <c r="AN244" s="422"/>
      <c r="AO244" s="422"/>
      <c r="AP244" s="331">
        <f t="shared" si="2"/>
        <v>-7</v>
      </c>
      <c r="AQ244" s="402"/>
    </row>
    <row r="245" spans="1:43" ht="17.25" customHeight="1" x14ac:dyDescent="0.15">
      <c r="A245" s="436">
        <v>26</v>
      </c>
      <c r="B245" s="433" t="s">
        <v>3893</v>
      </c>
      <c r="C245" s="120" t="s">
        <v>3681</v>
      </c>
      <c r="D245" s="421"/>
      <c r="E245" s="418"/>
      <c r="F245" s="418"/>
      <c r="G245" s="418"/>
      <c r="H245" s="418"/>
      <c r="I245" s="419"/>
      <c r="J245" s="421"/>
      <c r="K245" s="418"/>
      <c r="L245" s="418"/>
      <c r="M245" s="418"/>
      <c r="N245" s="419"/>
      <c r="O245" s="421"/>
      <c r="P245" s="418"/>
      <c r="Q245" s="418"/>
      <c r="R245" s="418"/>
      <c r="S245" s="419"/>
      <c r="T245" s="769" t="s">
        <v>3304</v>
      </c>
      <c r="U245" s="763"/>
      <c r="V245" s="763"/>
      <c r="W245" s="763"/>
      <c r="X245" s="763"/>
      <c r="Y245" s="763"/>
      <c r="Z245" s="763"/>
      <c r="AA245" s="763"/>
      <c r="AB245" s="763"/>
      <c r="AC245" s="763"/>
      <c r="AD245" s="763"/>
      <c r="AE245" s="764"/>
      <c r="AF245" s="42" t="s">
        <v>734</v>
      </c>
      <c r="AG245" s="422"/>
      <c r="AH245" s="652"/>
      <c r="AI245" s="652"/>
      <c r="AJ245" s="653"/>
      <c r="AK245" s="653">
        <f>ROUND($T$38*0.01,0)</f>
        <v>6</v>
      </c>
      <c r="AL245" s="422" t="s">
        <v>1028</v>
      </c>
      <c r="AM245" s="422"/>
      <c r="AN245" s="422"/>
      <c r="AO245" s="422"/>
      <c r="AP245" s="331">
        <f t="shared" si="2"/>
        <v>-6</v>
      </c>
      <c r="AQ245" s="402"/>
    </row>
    <row r="246" spans="1:43" ht="17.25" customHeight="1" x14ac:dyDescent="0.15">
      <c r="A246" s="436">
        <v>26</v>
      </c>
      <c r="B246" s="433" t="s">
        <v>3894</v>
      </c>
      <c r="C246" s="120" t="s">
        <v>3682</v>
      </c>
      <c r="D246" s="421"/>
      <c r="E246" s="418"/>
      <c r="F246" s="418"/>
      <c r="G246" s="418"/>
      <c r="H246" s="418"/>
      <c r="I246" s="419"/>
      <c r="J246" s="421"/>
      <c r="K246" s="418"/>
      <c r="L246" s="418"/>
      <c r="M246" s="418"/>
      <c r="N246" s="419"/>
      <c r="O246" s="421"/>
      <c r="P246" s="418"/>
      <c r="Q246" s="418"/>
      <c r="R246" s="418"/>
      <c r="S246" s="419"/>
      <c r="T246" s="789"/>
      <c r="U246" s="767"/>
      <c r="V246" s="767"/>
      <c r="W246" s="767"/>
      <c r="X246" s="767"/>
      <c r="Y246" s="767"/>
      <c r="Z246" s="767"/>
      <c r="AA246" s="767"/>
      <c r="AB246" s="767"/>
      <c r="AC246" s="767"/>
      <c r="AD246" s="767"/>
      <c r="AE246" s="768"/>
      <c r="AF246" s="42" t="s">
        <v>736</v>
      </c>
      <c r="AG246" s="422"/>
      <c r="AH246" s="652"/>
      <c r="AI246" s="652"/>
      <c r="AJ246" s="653"/>
      <c r="AK246" s="653">
        <f>ROUND($T$40*0.01,0)</f>
        <v>7</v>
      </c>
      <c r="AL246" s="422" t="s">
        <v>1028</v>
      </c>
      <c r="AM246" s="422"/>
      <c r="AN246" s="422"/>
      <c r="AO246" s="422"/>
      <c r="AP246" s="331">
        <f t="shared" si="2"/>
        <v>-7</v>
      </c>
      <c r="AQ246" s="402"/>
    </row>
    <row r="247" spans="1:43" ht="17.25" customHeight="1" x14ac:dyDescent="0.15">
      <c r="A247" s="436">
        <v>26</v>
      </c>
      <c r="B247" s="433" t="s">
        <v>3895</v>
      </c>
      <c r="C247" s="120" t="s">
        <v>3683</v>
      </c>
      <c r="D247" s="421"/>
      <c r="E247" s="418"/>
      <c r="F247" s="418"/>
      <c r="G247" s="418"/>
      <c r="H247" s="418"/>
      <c r="I247" s="419"/>
      <c r="J247" s="421"/>
      <c r="K247" s="418"/>
      <c r="L247" s="418"/>
      <c r="M247" s="418"/>
      <c r="N247" s="419"/>
      <c r="O247" s="421"/>
      <c r="P247" s="418"/>
      <c r="Q247" s="418"/>
      <c r="R247" s="418"/>
      <c r="S247" s="419"/>
      <c r="T247" s="769" t="s">
        <v>3305</v>
      </c>
      <c r="U247" s="763"/>
      <c r="V247" s="763"/>
      <c r="W247" s="763"/>
      <c r="X247" s="763"/>
      <c r="Y247" s="763"/>
      <c r="Z247" s="763"/>
      <c r="AA247" s="763"/>
      <c r="AB247" s="763"/>
      <c r="AC247" s="763"/>
      <c r="AD247" s="763"/>
      <c r="AE247" s="764"/>
      <c r="AF247" s="42" t="s">
        <v>734</v>
      </c>
      <c r="AG247" s="422"/>
      <c r="AH247" s="652"/>
      <c r="AI247" s="652"/>
      <c r="AJ247" s="653"/>
      <c r="AK247" s="653">
        <f>ROUND($T$42*0.01,0)</f>
        <v>6</v>
      </c>
      <c r="AL247" s="422" t="s">
        <v>1028</v>
      </c>
      <c r="AM247" s="422"/>
      <c r="AN247" s="422"/>
      <c r="AO247" s="422"/>
      <c r="AP247" s="331">
        <f t="shared" si="2"/>
        <v>-6</v>
      </c>
      <c r="AQ247" s="402"/>
    </row>
    <row r="248" spans="1:43" ht="17.25" customHeight="1" x14ac:dyDescent="0.15">
      <c r="A248" s="436">
        <v>26</v>
      </c>
      <c r="B248" s="433" t="s">
        <v>3896</v>
      </c>
      <c r="C248" s="120" t="s">
        <v>3684</v>
      </c>
      <c r="D248" s="421"/>
      <c r="E248" s="418"/>
      <c r="F248" s="418"/>
      <c r="G248" s="418"/>
      <c r="H248" s="418"/>
      <c r="I248" s="419"/>
      <c r="J248" s="421"/>
      <c r="K248" s="418"/>
      <c r="L248" s="418"/>
      <c r="M248" s="418"/>
      <c r="N248" s="419"/>
      <c r="O248" s="421"/>
      <c r="P248" s="418"/>
      <c r="Q248" s="418"/>
      <c r="R248" s="418"/>
      <c r="S248" s="419"/>
      <c r="T248" s="789"/>
      <c r="U248" s="767"/>
      <c r="V248" s="767"/>
      <c r="W248" s="767"/>
      <c r="X248" s="767"/>
      <c r="Y248" s="767"/>
      <c r="Z248" s="767"/>
      <c r="AA248" s="767"/>
      <c r="AB248" s="767"/>
      <c r="AC248" s="767"/>
      <c r="AD248" s="767"/>
      <c r="AE248" s="768"/>
      <c r="AF248" s="42" t="s">
        <v>736</v>
      </c>
      <c r="AG248" s="422"/>
      <c r="AH248" s="652"/>
      <c r="AI248" s="652"/>
      <c r="AJ248" s="653"/>
      <c r="AK248" s="653">
        <f>ROUND($T$44*0.01,0)</f>
        <v>7</v>
      </c>
      <c r="AL248" s="422" t="s">
        <v>1028</v>
      </c>
      <c r="AM248" s="422"/>
      <c r="AN248" s="422"/>
      <c r="AO248" s="422"/>
      <c r="AP248" s="331">
        <f t="shared" si="2"/>
        <v>-7</v>
      </c>
      <c r="AQ248" s="402"/>
    </row>
    <row r="249" spans="1:43" ht="17.25" customHeight="1" x14ac:dyDescent="0.15">
      <c r="A249" s="436">
        <v>26</v>
      </c>
      <c r="B249" s="433" t="s">
        <v>3897</v>
      </c>
      <c r="C249" s="120" t="s">
        <v>3685</v>
      </c>
      <c r="D249" s="421"/>
      <c r="E249" s="418"/>
      <c r="F249" s="418"/>
      <c r="G249" s="418"/>
      <c r="H249" s="418"/>
      <c r="I249" s="419"/>
      <c r="J249" s="421"/>
      <c r="K249" s="418"/>
      <c r="L249" s="418"/>
      <c r="M249" s="418"/>
      <c r="N249" s="419"/>
      <c r="O249" s="769" t="s">
        <v>3291</v>
      </c>
      <c r="P249" s="763"/>
      <c r="Q249" s="763"/>
      <c r="R249" s="763"/>
      <c r="S249" s="764"/>
      <c r="T249" s="769" t="s">
        <v>3302</v>
      </c>
      <c r="U249" s="763"/>
      <c r="V249" s="763"/>
      <c r="W249" s="763"/>
      <c r="X249" s="763"/>
      <c r="Y249" s="763"/>
      <c r="Z249" s="763"/>
      <c r="AA249" s="763"/>
      <c r="AB249" s="763"/>
      <c r="AC249" s="763"/>
      <c r="AD249" s="763"/>
      <c r="AE249" s="764"/>
      <c r="AF249" s="42" t="s">
        <v>734</v>
      </c>
      <c r="AG249" s="422"/>
      <c r="AH249" s="652"/>
      <c r="AI249" s="652"/>
      <c r="AJ249" s="653"/>
      <c r="AK249" s="653">
        <f>ROUND($T$46*0.01,0)</f>
        <v>5</v>
      </c>
      <c r="AL249" s="422" t="s">
        <v>1028</v>
      </c>
      <c r="AM249" s="422"/>
      <c r="AN249" s="422"/>
      <c r="AO249" s="422"/>
      <c r="AP249" s="331">
        <f t="shared" si="2"/>
        <v>-5</v>
      </c>
      <c r="AQ249" s="402"/>
    </row>
    <row r="250" spans="1:43" ht="17.25" customHeight="1" x14ac:dyDescent="0.15">
      <c r="A250" s="436">
        <v>26</v>
      </c>
      <c r="B250" s="433" t="s">
        <v>3898</v>
      </c>
      <c r="C250" s="120" t="s">
        <v>3686</v>
      </c>
      <c r="D250" s="421"/>
      <c r="E250" s="418"/>
      <c r="F250" s="418"/>
      <c r="G250" s="418"/>
      <c r="H250" s="418"/>
      <c r="I250" s="419"/>
      <c r="J250" s="421"/>
      <c r="K250" s="418"/>
      <c r="L250" s="418"/>
      <c r="M250" s="418"/>
      <c r="N250" s="419"/>
      <c r="O250" s="770"/>
      <c r="P250" s="765"/>
      <c r="Q250" s="765"/>
      <c r="R250" s="765"/>
      <c r="S250" s="766"/>
      <c r="T250" s="789"/>
      <c r="U250" s="767"/>
      <c r="V250" s="767"/>
      <c r="W250" s="767"/>
      <c r="X250" s="767"/>
      <c r="Y250" s="767"/>
      <c r="Z250" s="767"/>
      <c r="AA250" s="767"/>
      <c r="AB250" s="767"/>
      <c r="AC250" s="767"/>
      <c r="AD250" s="767"/>
      <c r="AE250" s="768"/>
      <c r="AF250" s="42" t="s">
        <v>736</v>
      </c>
      <c r="AG250" s="422"/>
      <c r="AH250" s="652"/>
      <c r="AI250" s="652"/>
      <c r="AJ250" s="653"/>
      <c r="AK250" s="653">
        <f>ROUND($T$48*0.01,0)</f>
        <v>6</v>
      </c>
      <c r="AL250" s="422" t="s">
        <v>1028</v>
      </c>
      <c r="AM250" s="422"/>
      <c r="AN250" s="422"/>
      <c r="AO250" s="422"/>
      <c r="AP250" s="331">
        <f t="shared" si="2"/>
        <v>-6</v>
      </c>
      <c r="AQ250" s="402"/>
    </row>
    <row r="251" spans="1:43" ht="17.25" customHeight="1" x14ac:dyDescent="0.15">
      <c r="A251" s="436">
        <v>26</v>
      </c>
      <c r="B251" s="433" t="s">
        <v>3899</v>
      </c>
      <c r="C251" s="120" t="s">
        <v>3687</v>
      </c>
      <c r="D251" s="421"/>
      <c r="E251" s="418"/>
      <c r="F251" s="418"/>
      <c r="G251" s="418"/>
      <c r="H251" s="418"/>
      <c r="I251" s="419"/>
      <c r="J251" s="421"/>
      <c r="K251" s="418"/>
      <c r="L251" s="418"/>
      <c r="M251" s="418"/>
      <c r="N251" s="419"/>
      <c r="O251" s="770"/>
      <c r="P251" s="765"/>
      <c r="Q251" s="765"/>
      <c r="R251" s="765"/>
      <c r="S251" s="766"/>
      <c r="T251" s="769" t="s">
        <v>3303</v>
      </c>
      <c r="U251" s="763"/>
      <c r="V251" s="763"/>
      <c r="W251" s="763"/>
      <c r="X251" s="763"/>
      <c r="Y251" s="763"/>
      <c r="Z251" s="763"/>
      <c r="AA251" s="763"/>
      <c r="AB251" s="763"/>
      <c r="AC251" s="763"/>
      <c r="AD251" s="763"/>
      <c r="AE251" s="764"/>
      <c r="AF251" s="42" t="s">
        <v>734</v>
      </c>
      <c r="AG251" s="422"/>
      <c r="AH251" s="652"/>
      <c r="AI251" s="652"/>
      <c r="AJ251" s="653"/>
      <c r="AK251" s="653">
        <f>ROUND($T$50*0.01,0)</f>
        <v>6</v>
      </c>
      <c r="AL251" s="422" t="s">
        <v>1028</v>
      </c>
      <c r="AM251" s="422"/>
      <c r="AN251" s="422"/>
      <c r="AO251" s="422"/>
      <c r="AP251" s="331">
        <f t="shared" si="2"/>
        <v>-6</v>
      </c>
      <c r="AQ251" s="402"/>
    </row>
    <row r="252" spans="1:43" ht="17.25" customHeight="1" x14ac:dyDescent="0.15">
      <c r="A252" s="436">
        <v>26</v>
      </c>
      <c r="B252" s="433" t="s">
        <v>3900</v>
      </c>
      <c r="C252" s="120" t="s">
        <v>3688</v>
      </c>
      <c r="D252" s="421"/>
      <c r="E252" s="418"/>
      <c r="F252" s="418"/>
      <c r="G252" s="418"/>
      <c r="H252" s="418"/>
      <c r="I252" s="419"/>
      <c r="J252" s="421"/>
      <c r="K252" s="418"/>
      <c r="L252" s="418"/>
      <c r="M252" s="418"/>
      <c r="N252" s="419"/>
      <c r="O252" s="421"/>
      <c r="P252" s="418"/>
      <c r="Q252" s="418"/>
      <c r="R252" s="418"/>
      <c r="S252" s="419"/>
      <c r="T252" s="789"/>
      <c r="U252" s="767"/>
      <c r="V252" s="767"/>
      <c r="W252" s="767"/>
      <c r="X252" s="767"/>
      <c r="Y252" s="767"/>
      <c r="Z252" s="767"/>
      <c r="AA252" s="767"/>
      <c r="AB252" s="767"/>
      <c r="AC252" s="767"/>
      <c r="AD252" s="767"/>
      <c r="AE252" s="768"/>
      <c r="AF252" s="42" t="s">
        <v>736</v>
      </c>
      <c r="AG252" s="422"/>
      <c r="AH252" s="652"/>
      <c r="AI252" s="652"/>
      <c r="AJ252" s="653"/>
      <c r="AK252" s="653">
        <f>ROUND($T$52*0.01,0)</f>
        <v>7</v>
      </c>
      <c r="AL252" s="422" t="s">
        <v>1028</v>
      </c>
      <c r="AM252" s="422"/>
      <c r="AN252" s="422"/>
      <c r="AO252" s="422"/>
      <c r="AP252" s="331">
        <f t="shared" si="2"/>
        <v>-7</v>
      </c>
      <c r="AQ252" s="402"/>
    </row>
    <row r="253" spans="1:43" ht="17.25" customHeight="1" x14ac:dyDescent="0.15">
      <c r="A253" s="436">
        <v>26</v>
      </c>
      <c r="B253" s="433" t="s">
        <v>3901</v>
      </c>
      <c r="C253" s="120" t="s">
        <v>3689</v>
      </c>
      <c r="D253" s="421"/>
      <c r="E253" s="418"/>
      <c r="F253" s="418"/>
      <c r="G253" s="418"/>
      <c r="H253" s="418"/>
      <c r="I253" s="419"/>
      <c r="J253" s="769" t="s">
        <v>3286</v>
      </c>
      <c r="K253" s="763"/>
      <c r="L253" s="763"/>
      <c r="M253" s="763"/>
      <c r="N253" s="764"/>
      <c r="O253" s="769" t="s">
        <v>3292</v>
      </c>
      <c r="P253" s="763"/>
      <c r="Q253" s="763"/>
      <c r="R253" s="763"/>
      <c r="S253" s="764"/>
      <c r="T253" s="769" t="s">
        <v>3308</v>
      </c>
      <c r="U253" s="763"/>
      <c r="V253" s="763"/>
      <c r="W253" s="763"/>
      <c r="X253" s="763"/>
      <c r="Y253" s="763"/>
      <c r="Z253" s="763"/>
      <c r="AA253" s="763"/>
      <c r="AB253" s="763"/>
      <c r="AC253" s="763"/>
      <c r="AD253" s="763"/>
      <c r="AE253" s="764"/>
      <c r="AF253" s="42" t="s">
        <v>734</v>
      </c>
      <c r="AG253" s="422"/>
      <c r="AH253" s="652"/>
      <c r="AI253" s="652"/>
      <c r="AJ253" s="653"/>
      <c r="AK253" s="653">
        <f>ROUND($T$54*0.01,0)</f>
        <v>6</v>
      </c>
      <c r="AL253" s="422" t="s">
        <v>1028</v>
      </c>
      <c r="AM253" s="422"/>
      <c r="AN253" s="422"/>
      <c r="AO253" s="422"/>
      <c r="AP253" s="331">
        <f t="shared" si="2"/>
        <v>-6</v>
      </c>
      <c r="AQ253" s="402"/>
    </row>
    <row r="254" spans="1:43" ht="17.25" customHeight="1" x14ac:dyDescent="0.15">
      <c r="A254" s="436">
        <v>26</v>
      </c>
      <c r="B254" s="433" t="s">
        <v>3902</v>
      </c>
      <c r="C254" s="120" t="s">
        <v>3690</v>
      </c>
      <c r="D254" s="421"/>
      <c r="E254" s="418"/>
      <c r="F254" s="418"/>
      <c r="G254" s="418"/>
      <c r="H254" s="418"/>
      <c r="I254" s="419"/>
      <c r="J254" s="770"/>
      <c r="K254" s="765"/>
      <c r="L254" s="765"/>
      <c r="M254" s="765"/>
      <c r="N254" s="766"/>
      <c r="O254" s="770"/>
      <c r="P254" s="765"/>
      <c r="Q254" s="765"/>
      <c r="R254" s="765"/>
      <c r="S254" s="766"/>
      <c r="T254" s="789"/>
      <c r="U254" s="767"/>
      <c r="V254" s="767"/>
      <c r="W254" s="767"/>
      <c r="X254" s="767"/>
      <c r="Y254" s="767"/>
      <c r="Z254" s="767"/>
      <c r="AA254" s="767"/>
      <c r="AB254" s="767"/>
      <c r="AC254" s="767"/>
      <c r="AD254" s="767"/>
      <c r="AE254" s="768"/>
      <c r="AF254" s="42" t="s">
        <v>736</v>
      </c>
      <c r="AG254" s="422"/>
      <c r="AH254" s="652"/>
      <c r="AI254" s="652"/>
      <c r="AJ254" s="653"/>
      <c r="AK254" s="653">
        <f>ROUND($T$56*0.01,0)</f>
        <v>7</v>
      </c>
      <c r="AL254" s="422" t="s">
        <v>1028</v>
      </c>
      <c r="AM254" s="422"/>
      <c r="AN254" s="422"/>
      <c r="AO254" s="422"/>
      <c r="AP254" s="331">
        <f t="shared" si="2"/>
        <v>-7</v>
      </c>
      <c r="AQ254" s="402"/>
    </row>
    <row r="255" spans="1:43" ht="17.25" customHeight="1" x14ac:dyDescent="0.15">
      <c r="A255" s="436">
        <v>26</v>
      </c>
      <c r="B255" s="433" t="s">
        <v>3903</v>
      </c>
      <c r="C255" s="120" t="s">
        <v>3691</v>
      </c>
      <c r="D255" s="421"/>
      <c r="E255" s="418"/>
      <c r="F255" s="418"/>
      <c r="G255" s="418"/>
      <c r="H255" s="418"/>
      <c r="I255" s="419"/>
      <c r="J255" s="770"/>
      <c r="K255" s="765"/>
      <c r="L255" s="765"/>
      <c r="M255" s="765"/>
      <c r="N255" s="766"/>
      <c r="O255" s="770"/>
      <c r="P255" s="765"/>
      <c r="Q255" s="765"/>
      <c r="R255" s="765"/>
      <c r="S255" s="766"/>
      <c r="T255" s="769" t="s">
        <v>3309</v>
      </c>
      <c r="U255" s="763"/>
      <c r="V255" s="763"/>
      <c r="W255" s="763"/>
      <c r="X255" s="763"/>
      <c r="Y255" s="763"/>
      <c r="Z255" s="763"/>
      <c r="AA255" s="763"/>
      <c r="AB255" s="763"/>
      <c r="AC255" s="763"/>
      <c r="AD255" s="763"/>
      <c r="AE255" s="764"/>
      <c r="AF255" s="42" t="s">
        <v>734</v>
      </c>
      <c r="AG255" s="422"/>
      <c r="AH255" s="652"/>
      <c r="AI255" s="652"/>
      <c r="AJ255" s="653"/>
      <c r="AK255" s="653">
        <f>ROUND($T$58*0.01,0)</f>
        <v>6</v>
      </c>
      <c r="AL255" s="422" t="s">
        <v>1028</v>
      </c>
      <c r="AM255" s="422"/>
      <c r="AN255" s="422"/>
      <c r="AO255" s="422"/>
      <c r="AP255" s="331">
        <f t="shared" si="2"/>
        <v>-6</v>
      </c>
      <c r="AQ255" s="402"/>
    </row>
    <row r="256" spans="1:43" ht="17.25" customHeight="1" x14ac:dyDescent="0.15">
      <c r="A256" s="436">
        <v>26</v>
      </c>
      <c r="B256" s="433" t="s">
        <v>3904</v>
      </c>
      <c r="C256" s="120" t="s">
        <v>3692</v>
      </c>
      <c r="D256" s="421"/>
      <c r="E256" s="418"/>
      <c r="F256" s="418"/>
      <c r="G256" s="418"/>
      <c r="H256" s="418"/>
      <c r="I256" s="419"/>
      <c r="J256" s="421"/>
      <c r="K256" s="418"/>
      <c r="L256" s="418"/>
      <c r="M256" s="418"/>
      <c r="N256" s="419"/>
      <c r="O256" s="789"/>
      <c r="P256" s="767"/>
      <c r="Q256" s="767"/>
      <c r="R256" s="767"/>
      <c r="S256" s="768"/>
      <c r="T256" s="789"/>
      <c r="U256" s="767"/>
      <c r="V256" s="767"/>
      <c r="W256" s="767"/>
      <c r="X256" s="767"/>
      <c r="Y256" s="767"/>
      <c r="Z256" s="767"/>
      <c r="AA256" s="767"/>
      <c r="AB256" s="767"/>
      <c r="AC256" s="767"/>
      <c r="AD256" s="767"/>
      <c r="AE256" s="768"/>
      <c r="AF256" s="42" t="s">
        <v>736</v>
      </c>
      <c r="AG256" s="422"/>
      <c r="AH256" s="652"/>
      <c r="AI256" s="652"/>
      <c r="AJ256" s="653"/>
      <c r="AK256" s="653">
        <f>ROUND($T$60*0.01,0)</f>
        <v>8</v>
      </c>
      <c r="AL256" s="422" t="s">
        <v>1028</v>
      </c>
      <c r="AM256" s="422"/>
      <c r="AN256" s="422"/>
      <c r="AO256" s="422"/>
      <c r="AP256" s="331">
        <f t="shared" si="2"/>
        <v>-8</v>
      </c>
      <c r="AQ256" s="402"/>
    </row>
    <row r="257" spans="1:43" ht="17.25" customHeight="1" x14ac:dyDescent="0.15">
      <c r="A257" s="436">
        <v>26</v>
      </c>
      <c r="B257" s="433" t="s">
        <v>3905</v>
      </c>
      <c r="C257" s="120" t="s">
        <v>3693</v>
      </c>
      <c r="D257" s="421"/>
      <c r="E257" s="418"/>
      <c r="F257" s="418"/>
      <c r="G257" s="418"/>
      <c r="H257" s="418"/>
      <c r="I257" s="419"/>
      <c r="J257" s="421"/>
      <c r="K257" s="418"/>
      <c r="L257" s="418"/>
      <c r="M257" s="418"/>
      <c r="N257" s="419"/>
      <c r="O257" s="769" t="s">
        <v>3293</v>
      </c>
      <c r="P257" s="763"/>
      <c r="Q257" s="763"/>
      <c r="R257" s="763"/>
      <c r="S257" s="764"/>
      <c r="T257" s="769" t="s">
        <v>3308</v>
      </c>
      <c r="U257" s="763"/>
      <c r="V257" s="763"/>
      <c r="W257" s="763"/>
      <c r="X257" s="763"/>
      <c r="Y257" s="763"/>
      <c r="Z257" s="763"/>
      <c r="AA257" s="763"/>
      <c r="AB257" s="763"/>
      <c r="AC257" s="763"/>
      <c r="AD257" s="763"/>
      <c r="AE257" s="764"/>
      <c r="AF257" s="42" t="s">
        <v>734</v>
      </c>
      <c r="AG257" s="422"/>
      <c r="AH257" s="652"/>
      <c r="AI257" s="652"/>
      <c r="AJ257" s="653"/>
      <c r="AK257" s="653">
        <f>ROUND($T$62*0.01,0)</f>
        <v>6</v>
      </c>
      <c r="AL257" s="422" t="s">
        <v>1028</v>
      </c>
      <c r="AM257" s="422"/>
      <c r="AN257" s="422"/>
      <c r="AO257" s="422"/>
      <c r="AP257" s="331">
        <f t="shared" si="2"/>
        <v>-6</v>
      </c>
      <c r="AQ257" s="402"/>
    </row>
    <row r="258" spans="1:43" ht="17.25" customHeight="1" x14ac:dyDescent="0.15">
      <c r="A258" s="436">
        <v>26</v>
      </c>
      <c r="B258" s="433" t="s">
        <v>3906</v>
      </c>
      <c r="C258" s="120" t="s">
        <v>3694</v>
      </c>
      <c r="D258" s="421"/>
      <c r="E258" s="418"/>
      <c r="F258" s="418"/>
      <c r="G258" s="418"/>
      <c r="H258" s="418"/>
      <c r="I258" s="419"/>
      <c r="J258" s="421"/>
      <c r="K258" s="418"/>
      <c r="L258" s="418"/>
      <c r="M258" s="418"/>
      <c r="N258" s="419"/>
      <c r="O258" s="770"/>
      <c r="P258" s="765"/>
      <c r="Q258" s="765"/>
      <c r="R258" s="765"/>
      <c r="S258" s="766"/>
      <c r="T258" s="789"/>
      <c r="U258" s="767"/>
      <c r="V258" s="767"/>
      <c r="W258" s="767"/>
      <c r="X258" s="767"/>
      <c r="Y258" s="767"/>
      <c r="Z258" s="767"/>
      <c r="AA258" s="767"/>
      <c r="AB258" s="767"/>
      <c r="AC258" s="767"/>
      <c r="AD258" s="767"/>
      <c r="AE258" s="768"/>
      <c r="AF258" s="42" t="s">
        <v>736</v>
      </c>
      <c r="AG258" s="422"/>
      <c r="AH258" s="652"/>
      <c r="AI258" s="652"/>
      <c r="AJ258" s="653"/>
      <c r="AK258" s="653">
        <f>ROUND($T$64*0.01,0)</f>
        <v>7</v>
      </c>
      <c r="AL258" s="422" t="s">
        <v>1028</v>
      </c>
      <c r="AM258" s="422"/>
      <c r="AN258" s="422"/>
      <c r="AO258" s="422"/>
      <c r="AP258" s="331">
        <f t="shared" si="2"/>
        <v>-7</v>
      </c>
      <c r="AQ258" s="402"/>
    </row>
    <row r="259" spans="1:43" ht="17.25" customHeight="1" x14ac:dyDescent="0.15">
      <c r="A259" s="436">
        <v>26</v>
      </c>
      <c r="B259" s="433" t="s">
        <v>3907</v>
      </c>
      <c r="C259" s="120" t="s">
        <v>3695</v>
      </c>
      <c r="D259" s="421"/>
      <c r="E259" s="418"/>
      <c r="F259" s="418"/>
      <c r="G259" s="418"/>
      <c r="H259" s="418"/>
      <c r="I259" s="419"/>
      <c r="J259" s="421"/>
      <c r="K259" s="418"/>
      <c r="L259" s="418"/>
      <c r="M259" s="418"/>
      <c r="N259" s="419"/>
      <c r="O259" s="770"/>
      <c r="P259" s="765"/>
      <c r="Q259" s="765"/>
      <c r="R259" s="765"/>
      <c r="S259" s="766"/>
      <c r="T259" s="769" t="s">
        <v>3309</v>
      </c>
      <c r="U259" s="763"/>
      <c r="V259" s="763"/>
      <c r="W259" s="763"/>
      <c r="X259" s="763"/>
      <c r="Y259" s="763"/>
      <c r="Z259" s="763"/>
      <c r="AA259" s="763"/>
      <c r="AB259" s="763"/>
      <c r="AC259" s="763"/>
      <c r="AD259" s="763"/>
      <c r="AE259" s="764"/>
      <c r="AF259" s="42" t="s">
        <v>734</v>
      </c>
      <c r="AG259" s="422"/>
      <c r="AH259" s="652"/>
      <c r="AI259" s="652"/>
      <c r="AJ259" s="653"/>
      <c r="AK259" s="653">
        <f>ROUND($T$66*0.01,0)</f>
        <v>6</v>
      </c>
      <c r="AL259" s="422" t="s">
        <v>1028</v>
      </c>
      <c r="AM259" s="422"/>
      <c r="AN259" s="422"/>
      <c r="AO259" s="422"/>
      <c r="AP259" s="331">
        <f t="shared" si="2"/>
        <v>-6</v>
      </c>
      <c r="AQ259" s="402"/>
    </row>
    <row r="260" spans="1:43" ht="17.25" customHeight="1" x14ac:dyDescent="0.15">
      <c r="A260" s="436">
        <v>26</v>
      </c>
      <c r="B260" s="433" t="s">
        <v>3908</v>
      </c>
      <c r="C260" s="120" t="s">
        <v>3696</v>
      </c>
      <c r="D260" s="421"/>
      <c r="E260" s="418"/>
      <c r="F260" s="418"/>
      <c r="G260" s="418"/>
      <c r="H260" s="418"/>
      <c r="I260" s="419"/>
      <c r="J260" s="421"/>
      <c r="K260" s="418"/>
      <c r="L260" s="418"/>
      <c r="M260" s="418"/>
      <c r="N260" s="419"/>
      <c r="O260" s="789"/>
      <c r="P260" s="767"/>
      <c r="Q260" s="767"/>
      <c r="R260" s="767"/>
      <c r="S260" s="768"/>
      <c r="T260" s="789"/>
      <c r="U260" s="767"/>
      <c r="V260" s="767"/>
      <c r="W260" s="767"/>
      <c r="X260" s="767"/>
      <c r="Y260" s="767"/>
      <c r="Z260" s="767"/>
      <c r="AA260" s="767"/>
      <c r="AB260" s="767"/>
      <c r="AC260" s="767"/>
      <c r="AD260" s="767"/>
      <c r="AE260" s="768"/>
      <c r="AF260" s="42" t="s">
        <v>736</v>
      </c>
      <c r="AG260" s="422"/>
      <c r="AH260" s="652"/>
      <c r="AI260" s="652"/>
      <c r="AJ260" s="653"/>
      <c r="AK260" s="653">
        <f>ROUND($T$68*0.01,0)</f>
        <v>8</v>
      </c>
      <c r="AL260" s="422" t="s">
        <v>1028</v>
      </c>
      <c r="AM260" s="422"/>
      <c r="AN260" s="422"/>
      <c r="AO260" s="422"/>
      <c r="AP260" s="331">
        <f t="shared" si="2"/>
        <v>-8</v>
      </c>
      <c r="AQ260" s="402"/>
    </row>
    <row r="261" spans="1:43" ht="17.25" customHeight="1" x14ac:dyDescent="0.15">
      <c r="A261" s="436">
        <v>26</v>
      </c>
      <c r="B261" s="433" t="s">
        <v>3909</v>
      </c>
      <c r="C261" s="120" t="s">
        <v>3697</v>
      </c>
      <c r="D261" s="421"/>
      <c r="E261" s="418"/>
      <c r="F261" s="418"/>
      <c r="G261" s="418"/>
      <c r="H261" s="418"/>
      <c r="I261" s="419"/>
      <c r="J261" s="769" t="s">
        <v>3287</v>
      </c>
      <c r="K261" s="763"/>
      <c r="L261" s="763"/>
      <c r="M261" s="763"/>
      <c r="N261" s="764"/>
      <c r="O261" s="769" t="s">
        <v>3294</v>
      </c>
      <c r="P261" s="763"/>
      <c r="Q261" s="763"/>
      <c r="R261" s="763"/>
      <c r="S261" s="763"/>
      <c r="T261" s="763"/>
      <c r="U261" s="763"/>
      <c r="V261" s="763"/>
      <c r="W261" s="763"/>
      <c r="X261" s="763"/>
      <c r="Y261" s="763"/>
      <c r="Z261" s="763"/>
      <c r="AA261" s="763"/>
      <c r="AB261" s="763"/>
      <c r="AC261" s="763"/>
      <c r="AD261" s="763"/>
      <c r="AE261" s="764"/>
      <c r="AF261" s="42" t="s">
        <v>734</v>
      </c>
      <c r="AG261" s="422"/>
      <c r="AH261" s="652"/>
      <c r="AI261" s="652"/>
      <c r="AJ261" s="653"/>
      <c r="AK261" s="653">
        <f>ROUND($T$70*0.01,0)</f>
        <v>6</v>
      </c>
      <c r="AL261" s="422" t="s">
        <v>1028</v>
      </c>
      <c r="AM261" s="422"/>
      <c r="AN261" s="422"/>
      <c r="AO261" s="422"/>
      <c r="AP261" s="331">
        <f t="shared" si="2"/>
        <v>-6</v>
      </c>
      <c r="AQ261" s="402"/>
    </row>
    <row r="262" spans="1:43" ht="17.25" customHeight="1" x14ac:dyDescent="0.15">
      <c r="A262" s="436">
        <v>26</v>
      </c>
      <c r="B262" s="433" t="s">
        <v>3910</v>
      </c>
      <c r="C262" s="120" t="s">
        <v>3698</v>
      </c>
      <c r="D262" s="421"/>
      <c r="E262" s="418"/>
      <c r="F262" s="418"/>
      <c r="G262" s="418"/>
      <c r="H262" s="418"/>
      <c r="I262" s="419"/>
      <c r="J262" s="770"/>
      <c r="K262" s="765"/>
      <c r="L262" s="765"/>
      <c r="M262" s="765"/>
      <c r="N262" s="766"/>
      <c r="O262" s="789"/>
      <c r="P262" s="767"/>
      <c r="Q262" s="767"/>
      <c r="R262" s="767"/>
      <c r="S262" s="767"/>
      <c r="T262" s="767"/>
      <c r="U262" s="767"/>
      <c r="V262" s="767"/>
      <c r="W262" s="767"/>
      <c r="X262" s="767"/>
      <c r="Y262" s="767"/>
      <c r="Z262" s="767"/>
      <c r="AA262" s="767"/>
      <c r="AB262" s="767"/>
      <c r="AC262" s="767"/>
      <c r="AD262" s="767"/>
      <c r="AE262" s="768"/>
      <c r="AF262" s="42" t="s">
        <v>736</v>
      </c>
      <c r="AG262" s="422"/>
      <c r="AH262" s="652"/>
      <c r="AI262" s="652"/>
      <c r="AJ262" s="653"/>
      <c r="AK262" s="653">
        <f>ROUND($T$72*0.01,0)</f>
        <v>8</v>
      </c>
      <c r="AL262" s="422" t="s">
        <v>1028</v>
      </c>
      <c r="AM262" s="422"/>
      <c r="AN262" s="422"/>
      <c r="AO262" s="422"/>
      <c r="AP262" s="331">
        <f t="shared" si="2"/>
        <v>-8</v>
      </c>
      <c r="AQ262" s="402"/>
    </row>
    <row r="263" spans="1:43" ht="17.25" customHeight="1" x14ac:dyDescent="0.15">
      <c r="A263" s="436">
        <v>26</v>
      </c>
      <c r="B263" s="433" t="s">
        <v>3911</v>
      </c>
      <c r="C263" s="120" t="s">
        <v>3699</v>
      </c>
      <c r="D263" s="421"/>
      <c r="E263" s="418"/>
      <c r="F263" s="418"/>
      <c r="G263" s="418"/>
      <c r="H263" s="418"/>
      <c r="I263" s="419"/>
      <c r="J263" s="770"/>
      <c r="K263" s="765"/>
      <c r="L263" s="765"/>
      <c r="M263" s="765"/>
      <c r="N263" s="766"/>
      <c r="O263" s="769" t="s">
        <v>3295</v>
      </c>
      <c r="P263" s="763"/>
      <c r="Q263" s="763"/>
      <c r="R263" s="763"/>
      <c r="S263" s="763"/>
      <c r="T263" s="763"/>
      <c r="U263" s="763"/>
      <c r="V263" s="763"/>
      <c r="W263" s="763"/>
      <c r="X263" s="763"/>
      <c r="Y263" s="763"/>
      <c r="Z263" s="763"/>
      <c r="AA263" s="763"/>
      <c r="AB263" s="763"/>
      <c r="AC263" s="763"/>
      <c r="AD263" s="763"/>
      <c r="AE263" s="764"/>
      <c r="AF263" s="42" t="s">
        <v>734</v>
      </c>
      <c r="AG263" s="422"/>
      <c r="AH263" s="652"/>
      <c r="AI263" s="652"/>
      <c r="AJ263" s="653"/>
      <c r="AK263" s="653">
        <f>ROUND($T$74*0.01,0)</f>
        <v>7</v>
      </c>
      <c r="AL263" s="422" t="s">
        <v>1028</v>
      </c>
      <c r="AM263" s="422"/>
      <c r="AN263" s="422"/>
      <c r="AO263" s="422"/>
      <c r="AP263" s="331">
        <f t="shared" si="2"/>
        <v>-7</v>
      </c>
      <c r="AQ263" s="402"/>
    </row>
    <row r="264" spans="1:43" ht="17.25" customHeight="1" x14ac:dyDescent="0.15">
      <c r="A264" s="436">
        <v>26</v>
      </c>
      <c r="B264" s="433" t="s">
        <v>3912</v>
      </c>
      <c r="C264" s="120" t="s">
        <v>3700</v>
      </c>
      <c r="D264" s="421"/>
      <c r="E264" s="418"/>
      <c r="F264" s="418"/>
      <c r="G264" s="418"/>
      <c r="H264" s="418"/>
      <c r="I264" s="419"/>
      <c r="J264" s="421"/>
      <c r="K264" s="418"/>
      <c r="L264" s="418"/>
      <c r="M264" s="418"/>
      <c r="N264" s="419"/>
      <c r="O264" s="789"/>
      <c r="P264" s="767"/>
      <c r="Q264" s="767"/>
      <c r="R264" s="767"/>
      <c r="S264" s="767"/>
      <c r="T264" s="767"/>
      <c r="U264" s="767"/>
      <c r="V264" s="767"/>
      <c r="W264" s="767"/>
      <c r="X264" s="767"/>
      <c r="Y264" s="767"/>
      <c r="Z264" s="767"/>
      <c r="AA264" s="767"/>
      <c r="AB264" s="767"/>
      <c r="AC264" s="767"/>
      <c r="AD264" s="767"/>
      <c r="AE264" s="768"/>
      <c r="AF264" s="42" t="s">
        <v>736</v>
      </c>
      <c r="AG264" s="422"/>
      <c r="AH264" s="652"/>
      <c r="AI264" s="652"/>
      <c r="AJ264" s="653"/>
      <c r="AK264" s="653">
        <f>ROUND($T$76*0.01,0)</f>
        <v>8</v>
      </c>
      <c r="AL264" s="422" t="s">
        <v>1028</v>
      </c>
      <c r="AM264" s="422"/>
      <c r="AN264" s="422"/>
      <c r="AO264" s="422"/>
      <c r="AP264" s="331">
        <f t="shared" si="2"/>
        <v>-8</v>
      </c>
      <c r="AQ264" s="402"/>
    </row>
    <row r="265" spans="1:43" ht="17.25" customHeight="1" x14ac:dyDescent="0.15">
      <c r="A265" s="436">
        <v>26</v>
      </c>
      <c r="B265" s="433" t="s">
        <v>3913</v>
      </c>
      <c r="C265" s="120" t="s">
        <v>3701</v>
      </c>
      <c r="D265" s="421"/>
      <c r="E265" s="418"/>
      <c r="F265" s="418"/>
      <c r="G265" s="418"/>
      <c r="H265" s="418"/>
      <c r="I265" s="419"/>
      <c r="J265" s="421"/>
      <c r="K265" s="418"/>
      <c r="L265" s="418"/>
      <c r="M265" s="418"/>
      <c r="N265" s="419"/>
      <c r="O265" s="769" t="s">
        <v>3296</v>
      </c>
      <c r="P265" s="763"/>
      <c r="Q265" s="763"/>
      <c r="R265" s="763"/>
      <c r="S265" s="763"/>
      <c r="T265" s="763"/>
      <c r="U265" s="763"/>
      <c r="V265" s="763"/>
      <c r="W265" s="763"/>
      <c r="X265" s="763"/>
      <c r="Y265" s="763"/>
      <c r="Z265" s="763"/>
      <c r="AA265" s="763"/>
      <c r="AB265" s="763"/>
      <c r="AC265" s="763"/>
      <c r="AD265" s="763"/>
      <c r="AE265" s="764"/>
      <c r="AF265" s="42" t="s">
        <v>734</v>
      </c>
      <c r="AG265" s="422"/>
      <c r="AH265" s="652"/>
      <c r="AI265" s="652"/>
      <c r="AJ265" s="653"/>
      <c r="AK265" s="653">
        <f>ROUND($T$78*0.01,0)</f>
        <v>7</v>
      </c>
      <c r="AL265" s="422" t="s">
        <v>1028</v>
      </c>
      <c r="AM265" s="422"/>
      <c r="AN265" s="422"/>
      <c r="AO265" s="422"/>
      <c r="AP265" s="331">
        <f t="shared" si="2"/>
        <v>-7</v>
      </c>
      <c r="AQ265" s="402"/>
    </row>
    <row r="266" spans="1:43" ht="17.25" customHeight="1" x14ac:dyDescent="0.15">
      <c r="A266" s="436">
        <v>26</v>
      </c>
      <c r="B266" s="433" t="s">
        <v>3914</v>
      </c>
      <c r="C266" s="120" t="s">
        <v>3702</v>
      </c>
      <c r="D266" s="421"/>
      <c r="E266" s="418"/>
      <c r="F266" s="418"/>
      <c r="G266" s="418"/>
      <c r="H266" s="418"/>
      <c r="I266" s="419"/>
      <c r="J266" s="421"/>
      <c r="K266" s="418"/>
      <c r="L266" s="418"/>
      <c r="M266" s="418"/>
      <c r="N266" s="419"/>
      <c r="O266" s="789"/>
      <c r="P266" s="767"/>
      <c r="Q266" s="767"/>
      <c r="R266" s="767"/>
      <c r="S266" s="767"/>
      <c r="T266" s="767"/>
      <c r="U266" s="767"/>
      <c r="V266" s="767"/>
      <c r="W266" s="767"/>
      <c r="X266" s="767"/>
      <c r="Y266" s="767"/>
      <c r="Z266" s="767"/>
      <c r="AA266" s="767"/>
      <c r="AB266" s="767"/>
      <c r="AC266" s="767"/>
      <c r="AD266" s="767"/>
      <c r="AE266" s="768"/>
      <c r="AF266" s="42" t="s">
        <v>736</v>
      </c>
      <c r="AG266" s="422"/>
      <c r="AH266" s="652"/>
      <c r="AI266" s="652"/>
      <c r="AJ266" s="653"/>
      <c r="AK266" s="653">
        <f>ROUND($T$80*0.01,0)</f>
        <v>8</v>
      </c>
      <c r="AL266" s="422" t="s">
        <v>1028</v>
      </c>
      <c r="AM266" s="422"/>
      <c r="AN266" s="422"/>
      <c r="AO266" s="422"/>
      <c r="AP266" s="331">
        <f t="shared" si="2"/>
        <v>-8</v>
      </c>
      <c r="AQ266" s="402"/>
    </row>
    <row r="267" spans="1:43" ht="17.25" customHeight="1" x14ac:dyDescent="0.15">
      <c r="A267" s="436">
        <v>26</v>
      </c>
      <c r="B267" s="433" t="s">
        <v>3915</v>
      </c>
      <c r="C267" s="120" t="s">
        <v>3703</v>
      </c>
      <c r="D267" s="421"/>
      <c r="E267" s="418"/>
      <c r="F267" s="418"/>
      <c r="G267" s="418"/>
      <c r="H267" s="418"/>
      <c r="I267" s="419"/>
      <c r="J267" s="421"/>
      <c r="K267" s="418"/>
      <c r="L267" s="418"/>
      <c r="M267" s="418"/>
      <c r="N267" s="419"/>
      <c r="O267" s="769" t="s">
        <v>3297</v>
      </c>
      <c r="P267" s="763"/>
      <c r="Q267" s="763"/>
      <c r="R267" s="763"/>
      <c r="S267" s="763"/>
      <c r="T267" s="763"/>
      <c r="U267" s="763"/>
      <c r="V267" s="763"/>
      <c r="W267" s="763"/>
      <c r="X267" s="763"/>
      <c r="Y267" s="763"/>
      <c r="Z267" s="763"/>
      <c r="AA267" s="763"/>
      <c r="AB267" s="763"/>
      <c r="AC267" s="763"/>
      <c r="AD267" s="763"/>
      <c r="AE267" s="764"/>
      <c r="AF267" s="42" t="s">
        <v>734</v>
      </c>
      <c r="AG267" s="422"/>
      <c r="AH267" s="652"/>
      <c r="AI267" s="652"/>
      <c r="AJ267" s="653"/>
      <c r="AK267" s="653">
        <f>ROUND($T$82*0.01,0)</f>
        <v>6</v>
      </c>
      <c r="AL267" s="422" t="s">
        <v>1028</v>
      </c>
      <c r="AM267" s="422"/>
      <c r="AN267" s="422"/>
      <c r="AO267" s="422"/>
      <c r="AP267" s="331">
        <f t="shared" si="2"/>
        <v>-6</v>
      </c>
      <c r="AQ267" s="402"/>
    </row>
    <row r="268" spans="1:43" ht="17.25" customHeight="1" x14ac:dyDescent="0.15">
      <c r="A268" s="436">
        <v>26</v>
      </c>
      <c r="B268" s="433" t="s">
        <v>3916</v>
      </c>
      <c r="C268" s="120" t="s">
        <v>3704</v>
      </c>
      <c r="D268" s="421"/>
      <c r="E268" s="418"/>
      <c r="F268" s="418"/>
      <c r="G268" s="418"/>
      <c r="H268" s="418"/>
      <c r="I268" s="419"/>
      <c r="J268" s="421"/>
      <c r="K268" s="418"/>
      <c r="L268" s="418"/>
      <c r="M268" s="418"/>
      <c r="N268" s="419"/>
      <c r="O268" s="789"/>
      <c r="P268" s="767"/>
      <c r="Q268" s="767"/>
      <c r="R268" s="767"/>
      <c r="S268" s="767"/>
      <c r="T268" s="767"/>
      <c r="U268" s="767"/>
      <c r="V268" s="767"/>
      <c r="W268" s="767"/>
      <c r="X268" s="767"/>
      <c r="Y268" s="767"/>
      <c r="Z268" s="767"/>
      <c r="AA268" s="767"/>
      <c r="AB268" s="767"/>
      <c r="AC268" s="767"/>
      <c r="AD268" s="767"/>
      <c r="AE268" s="768"/>
      <c r="AF268" s="42" t="s">
        <v>736</v>
      </c>
      <c r="AG268" s="422"/>
      <c r="AH268" s="652"/>
      <c r="AI268" s="652"/>
      <c r="AJ268" s="653"/>
      <c r="AK268" s="653">
        <f>ROUND($T$84*0.01,0)</f>
        <v>8</v>
      </c>
      <c r="AL268" s="422" t="s">
        <v>1028</v>
      </c>
      <c r="AM268" s="422"/>
      <c r="AN268" s="422"/>
      <c r="AO268" s="422"/>
      <c r="AP268" s="331">
        <f t="shared" si="2"/>
        <v>-8</v>
      </c>
      <c r="AQ268" s="402"/>
    </row>
    <row r="269" spans="1:43" ht="17.25" customHeight="1" x14ac:dyDescent="0.15">
      <c r="A269" s="436">
        <v>26</v>
      </c>
      <c r="B269" s="433" t="s">
        <v>3917</v>
      </c>
      <c r="C269" s="120" t="s">
        <v>3705</v>
      </c>
      <c r="D269" s="421"/>
      <c r="E269" s="418"/>
      <c r="F269" s="418"/>
      <c r="G269" s="418"/>
      <c r="H269" s="418"/>
      <c r="I269" s="419"/>
      <c r="J269" s="421"/>
      <c r="K269" s="418"/>
      <c r="L269" s="418"/>
      <c r="M269" s="418"/>
      <c r="N269" s="419"/>
      <c r="O269" s="769" t="s">
        <v>3298</v>
      </c>
      <c r="P269" s="763"/>
      <c r="Q269" s="763"/>
      <c r="R269" s="763"/>
      <c r="S269" s="763"/>
      <c r="T269" s="763"/>
      <c r="U269" s="763"/>
      <c r="V269" s="763"/>
      <c r="W269" s="763"/>
      <c r="X269" s="763"/>
      <c r="Y269" s="763"/>
      <c r="Z269" s="763"/>
      <c r="AA269" s="763"/>
      <c r="AB269" s="763"/>
      <c r="AC269" s="763"/>
      <c r="AD269" s="763"/>
      <c r="AE269" s="764"/>
      <c r="AF269" s="42" t="s">
        <v>734</v>
      </c>
      <c r="AG269" s="422"/>
      <c r="AH269" s="652"/>
      <c r="AI269" s="652"/>
      <c r="AJ269" s="653"/>
      <c r="AK269" s="653">
        <f>ROUND($T$86*0.01,0)</f>
        <v>7</v>
      </c>
      <c r="AL269" s="422" t="s">
        <v>1028</v>
      </c>
      <c r="AM269" s="422"/>
      <c r="AN269" s="422"/>
      <c r="AO269" s="422"/>
      <c r="AP269" s="331">
        <f t="shared" si="2"/>
        <v>-7</v>
      </c>
      <c r="AQ269" s="402"/>
    </row>
    <row r="270" spans="1:43" ht="17.25" customHeight="1" x14ac:dyDescent="0.15">
      <c r="A270" s="436">
        <v>26</v>
      </c>
      <c r="B270" s="433" t="s">
        <v>3918</v>
      </c>
      <c r="C270" s="120" t="s">
        <v>3706</v>
      </c>
      <c r="D270" s="421"/>
      <c r="E270" s="418"/>
      <c r="F270" s="418"/>
      <c r="G270" s="418"/>
      <c r="H270" s="418"/>
      <c r="I270" s="419"/>
      <c r="J270" s="421"/>
      <c r="K270" s="418"/>
      <c r="L270" s="418"/>
      <c r="M270" s="418"/>
      <c r="N270" s="419"/>
      <c r="O270" s="789"/>
      <c r="P270" s="767"/>
      <c r="Q270" s="767"/>
      <c r="R270" s="767"/>
      <c r="S270" s="767"/>
      <c r="T270" s="767"/>
      <c r="U270" s="767"/>
      <c r="V270" s="767"/>
      <c r="W270" s="767"/>
      <c r="X270" s="767"/>
      <c r="Y270" s="767"/>
      <c r="Z270" s="767"/>
      <c r="AA270" s="767"/>
      <c r="AB270" s="767"/>
      <c r="AC270" s="767"/>
      <c r="AD270" s="767"/>
      <c r="AE270" s="768"/>
      <c r="AF270" s="42" t="s">
        <v>736</v>
      </c>
      <c r="AG270" s="422"/>
      <c r="AH270" s="652"/>
      <c r="AI270" s="652"/>
      <c r="AJ270" s="653"/>
      <c r="AK270" s="653">
        <f>ROUND($T$88*0.01,0)</f>
        <v>8</v>
      </c>
      <c r="AL270" s="422" t="s">
        <v>1028</v>
      </c>
      <c r="AM270" s="422"/>
      <c r="AN270" s="422"/>
      <c r="AO270" s="422"/>
      <c r="AP270" s="331">
        <f t="shared" si="2"/>
        <v>-8</v>
      </c>
      <c r="AQ270" s="402"/>
    </row>
    <row r="271" spans="1:43" ht="17.25" customHeight="1" x14ac:dyDescent="0.15">
      <c r="A271" s="436">
        <v>26</v>
      </c>
      <c r="B271" s="433" t="s">
        <v>3919</v>
      </c>
      <c r="C271" s="120" t="s">
        <v>3707</v>
      </c>
      <c r="D271" s="421"/>
      <c r="E271" s="418"/>
      <c r="F271" s="418"/>
      <c r="G271" s="418"/>
      <c r="H271" s="418"/>
      <c r="I271" s="419"/>
      <c r="J271" s="421"/>
      <c r="K271" s="418"/>
      <c r="L271" s="418"/>
      <c r="M271" s="418"/>
      <c r="N271" s="419"/>
      <c r="O271" s="769" t="s">
        <v>3299</v>
      </c>
      <c r="P271" s="763"/>
      <c r="Q271" s="763"/>
      <c r="R271" s="763"/>
      <c r="S271" s="763"/>
      <c r="T271" s="763"/>
      <c r="U271" s="763"/>
      <c r="V271" s="763"/>
      <c r="W271" s="763"/>
      <c r="X271" s="763"/>
      <c r="Y271" s="763"/>
      <c r="Z271" s="763"/>
      <c r="AA271" s="763"/>
      <c r="AB271" s="763"/>
      <c r="AC271" s="763"/>
      <c r="AD271" s="763"/>
      <c r="AE271" s="764"/>
      <c r="AF271" s="42" t="s">
        <v>734</v>
      </c>
      <c r="AG271" s="422"/>
      <c r="AH271" s="652"/>
      <c r="AI271" s="652"/>
      <c r="AJ271" s="653"/>
      <c r="AK271" s="653">
        <f>ROUND($T$90*0.01,0)</f>
        <v>7</v>
      </c>
      <c r="AL271" s="422" t="s">
        <v>1028</v>
      </c>
      <c r="AM271" s="422"/>
      <c r="AN271" s="422"/>
      <c r="AO271" s="422"/>
      <c r="AP271" s="331">
        <f t="shared" si="2"/>
        <v>-7</v>
      </c>
      <c r="AQ271" s="402"/>
    </row>
    <row r="272" spans="1:43" ht="17.25" customHeight="1" x14ac:dyDescent="0.15">
      <c r="A272" s="436">
        <v>26</v>
      </c>
      <c r="B272" s="433" t="s">
        <v>3920</v>
      </c>
      <c r="C272" s="120" t="s">
        <v>3708</v>
      </c>
      <c r="D272" s="421"/>
      <c r="E272" s="418"/>
      <c r="F272" s="418"/>
      <c r="G272" s="418"/>
      <c r="H272" s="418"/>
      <c r="I272" s="419"/>
      <c r="J272" s="421"/>
      <c r="K272" s="418"/>
      <c r="L272" s="418"/>
      <c r="M272" s="418"/>
      <c r="N272" s="419"/>
      <c r="O272" s="789"/>
      <c r="P272" s="767"/>
      <c r="Q272" s="767"/>
      <c r="R272" s="767"/>
      <c r="S272" s="767"/>
      <c r="T272" s="767"/>
      <c r="U272" s="767"/>
      <c r="V272" s="767"/>
      <c r="W272" s="767"/>
      <c r="X272" s="767"/>
      <c r="Y272" s="767"/>
      <c r="Z272" s="767"/>
      <c r="AA272" s="767"/>
      <c r="AB272" s="767"/>
      <c r="AC272" s="767"/>
      <c r="AD272" s="767"/>
      <c r="AE272" s="768"/>
      <c r="AF272" s="42" t="s">
        <v>736</v>
      </c>
      <c r="AG272" s="422"/>
      <c r="AH272" s="652"/>
      <c r="AI272" s="652"/>
      <c r="AJ272" s="653"/>
      <c r="AK272" s="653">
        <f>ROUND($T$92*0.01,0)</f>
        <v>8</v>
      </c>
      <c r="AL272" s="422" t="s">
        <v>1028</v>
      </c>
      <c r="AM272" s="422"/>
      <c r="AN272" s="422"/>
      <c r="AO272" s="422"/>
      <c r="AP272" s="331">
        <f t="shared" si="2"/>
        <v>-8</v>
      </c>
      <c r="AQ272" s="402"/>
    </row>
    <row r="273" spans="1:43" ht="17.25" customHeight="1" x14ac:dyDescent="0.15">
      <c r="A273" s="436">
        <v>26</v>
      </c>
      <c r="B273" s="433" t="s">
        <v>3921</v>
      </c>
      <c r="C273" s="120" t="s">
        <v>3709</v>
      </c>
      <c r="D273" s="421"/>
      <c r="E273" s="418"/>
      <c r="F273" s="418"/>
      <c r="G273" s="418"/>
      <c r="H273" s="418"/>
      <c r="I273" s="419"/>
      <c r="J273" s="769" t="s">
        <v>3288</v>
      </c>
      <c r="K273" s="763"/>
      <c r="L273" s="763"/>
      <c r="M273" s="763"/>
      <c r="N273" s="764"/>
      <c r="O273" s="769" t="s">
        <v>3300</v>
      </c>
      <c r="P273" s="763"/>
      <c r="Q273" s="763"/>
      <c r="R273" s="763"/>
      <c r="S273" s="763"/>
      <c r="T273" s="763"/>
      <c r="U273" s="763"/>
      <c r="V273" s="763"/>
      <c r="W273" s="763"/>
      <c r="X273" s="763"/>
      <c r="Y273" s="763"/>
      <c r="Z273" s="763"/>
      <c r="AA273" s="763"/>
      <c r="AB273" s="763"/>
      <c r="AC273" s="763"/>
      <c r="AD273" s="763"/>
      <c r="AE273" s="764"/>
      <c r="AF273" s="42" t="s">
        <v>734</v>
      </c>
      <c r="AG273" s="422"/>
      <c r="AH273" s="652"/>
      <c r="AI273" s="652"/>
      <c r="AJ273" s="653"/>
      <c r="AK273" s="653">
        <f>ROUND($T$118*0.01,0)</f>
        <v>6</v>
      </c>
      <c r="AL273" s="422" t="s">
        <v>1028</v>
      </c>
      <c r="AM273" s="422"/>
      <c r="AN273" s="422"/>
      <c r="AO273" s="422"/>
      <c r="AP273" s="331">
        <f t="shared" si="2"/>
        <v>-6</v>
      </c>
      <c r="AQ273" s="402"/>
    </row>
    <row r="274" spans="1:43" ht="17.25" customHeight="1" x14ac:dyDescent="0.15">
      <c r="A274" s="436">
        <v>26</v>
      </c>
      <c r="B274" s="433" t="s">
        <v>3922</v>
      </c>
      <c r="C274" s="120" t="s">
        <v>3710</v>
      </c>
      <c r="D274" s="421"/>
      <c r="E274" s="418"/>
      <c r="F274" s="418"/>
      <c r="G274" s="418"/>
      <c r="H274" s="418"/>
      <c r="I274" s="419"/>
      <c r="J274" s="770"/>
      <c r="K274" s="765"/>
      <c r="L274" s="765"/>
      <c r="M274" s="765"/>
      <c r="N274" s="766"/>
      <c r="O274" s="789"/>
      <c r="P274" s="767"/>
      <c r="Q274" s="767"/>
      <c r="R274" s="767"/>
      <c r="S274" s="767"/>
      <c r="T274" s="767"/>
      <c r="U274" s="767"/>
      <c r="V274" s="767"/>
      <c r="W274" s="767"/>
      <c r="X274" s="767"/>
      <c r="Y274" s="767"/>
      <c r="Z274" s="767"/>
      <c r="AA274" s="767"/>
      <c r="AB274" s="767"/>
      <c r="AC274" s="767"/>
      <c r="AD274" s="767"/>
      <c r="AE274" s="768"/>
      <c r="AF274" s="42" t="s">
        <v>736</v>
      </c>
      <c r="AG274" s="422"/>
      <c r="AH274" s="652"/>
      <c r="AI274" s="652"/>
      <c r="AJ274" s="653"/>
      <c r="AK274" s="653">
        <f>ROUND($T$120*0.01,0)</f>
        <v>8</v>
      </c>
      <c r="AL274" s="422" t="s">
        <v>1028</v>
      </c>
      <c r="AM274" s="422"/>
      <c r="AN274" s="422"/>
      <c r="AO274" s="422"/>
      <c r="AP274" s="331">
        <f t="shared" si="2"/>
        <v>-8</v>
      </c>
      <c r="AQ274" s="402"/>
    </row>
    <row r="275" spans="1:43" ht="17.25" customHeight="1" x14ac:dyDescent="0.15">
      <c r="A275" s="436">
        <v>26</v>
      </c>
      <c r="B275" s="433" t="s">
        <v>3923</v>
      </c>
      <c r="C275" s="120" t="s">
        <v>3711</v>
      </c>
      <c r="D275" s="421"/>
      <c r="E275" s="418"/>
      <c r="F275" s="418"/>
      <c r="G275" s="418"/>
      <c r="H275" s="418"/>
      <c r="I275" s="419"/>
      <c r="J275" s="770"/>
      <c r="K275" s="765"/>
      <c r="L275" s="765"/>
      <c r="M275" s="765"/>
      <c r="N275" s="766"/>
      <c r="O275" s="769" t="s">
        <v>3301</v>
      </c>
      <c r="P275" s="763"/>
      <c r="Q275" s="763"/>
      <c r="R275" s="763"/>
      <c r="S275" s="763"/>
      <c r="T275" s="763"/>
      <c r="U275" s="763"/>
      <c r="V275" s="763"/>
      <c r="W275" s="763"/>
      <c r="X275" s="763"/>
      <c r="Y275" s="763"/>
      <c r="Z275" s="763"/>
      <c r="AA275" s="763"/>
      <c r="AB275" s="763"/>
      <c r="AC275" s="763"/>
      <c r="AD275" s="763"/>
      <c r="AE275" s="764"/>
      <c r="AF275" s="42" t="s">
        <v>734</v>
      </c>
      <c r="AG275" s="422"/>
      <c r="AH275" s="652"/>
      <c r="AI275" s="652"/>
      <c r="AJ275" s="653"/>
      <c r="AK275" s="653">
        <f>ROUND($T$122*0.01,0)</f>
        <v>6</v>
      </c>
      <c r="AL275" s="422" t="s">
        <v>1028</v>
      </c>
      <c r="AM275" s="422"/>
      <c r="AN275" s="422"/>
      <c r="AO275" s="422"/>
      <c r="AP275" s="331">
        <f t="shared" si="2"/>
        <v>-6</v>
      </c>
      <c r="AQ275" s="402"/>
    </row>
    <row r="276" spans="1:43" ht="17.25" customHeight="1" x14ac:dyDescent="0.15">
      <c r="A276" s="436">
        <v>26</v>
      </c>
      <c r="B276" s="433" t="s">
        <v>3924</v>
      </c>
      <c r="C276" s="120" t="s">
        <v>3712</v>
      </c>
      <c r="D276" s="39"/>
      <c r="E276" s="417"/>
      <c r="F276" s="417"/>
      <c r="G276" s="417"/>
      <c r="H276" s="417"/>
      <c r="I276" s="420"/>
      <c r="J276" s="789"/>
      <c r="K276" s="767"/>
      <c r="L276" s="767"/>
      <c r="M276" s="767"/>
      <c r="N276" s="768"/>
      <c r="O276" s="789"/>
      <c r="P276" s="767"/>
      <c r="Q276" s="767"/>
      <c r="R276" s="767"/>
      <c r="S276" s="767"/>
      <c r="T276" s="767"/>
      <c r="U276" s="767"/>
      <c r="V276" s="767"/>
      <c r="W276" s="767"/>
      <c r="X276" s="767"/>
      <c r="Y276" s="767"/>
      <c r="Z276" s="767"/>
      <c r="AA276" s="767"/>
      <c r="AB276" s="767"/>
      <c r="AC276" s="767"/>
      <c r="AD276" s="767"/>
      <c r="AE276" s="768"/>
      <c r="AF276" s="42" t="s">
        <v>736</v>
      </c>
      <c r="AG276" s="422"/>
      <c r="AH276" s="652"/>
      <c r="AI276" s="652"/>
      <c r="AJ276" s="653"/>
      <c r="AK276" s="653">
        <f>ROUND($T$124*0.01,0)</f>
        <v>8</v>
      </c>
      <c r="AL276" s="422" t="s">
        <v>1028</v>
      </c>
      <c r="AM276" s="422"/>
      <c r="AN276" s="422"/>
      <c r="AO276" s="422"/>
      <c r="AP276" s="331">
        <f t="shared" si="2"/>
        <v>-8</v>
      </c>
      <c r="AQ276" s="8"/>
    </row>
    <row r="277" spans="1:43" ht="17.25" customHeight="1" x14ac:dyDescent="0.15">
      <c r="A277" s="436">
        <v>26</v>
      </c>
      <c r="B277" s="433">
        <v>2601</v>
      </c>
      <c r="C277" s="35" t="s">
        <v>15</v>
      </c>
      <c r="D277" s="427"/>
      <c r="E277" s="445" t="s">
        <v>1998</v>
      </c>
      <c r="F277" s="422"/>
      <c r="G277" s="445"/>
      <c r="H277" s="445"/>
      <c r="I277" s="445"/>
      <c r="J277" s="445"/>
      <c r="K277" s="445"/>
      <c r="L277" s="445"/>
      <c r="M277" s="445"/>
      <c r="N277" s="445"/>
      <c r="O277" s="445"/>
      <c r="P277" s="445"/>
      <c r="Q277" s="445"/>
      <c r="R277" s="445"/>
      <c r="S277" s="445"/>
      <c r="T277" s="445"/>
      <c r="U277" s="445"/>
      <c r="V277" s="445"/>
      <c r="W277" s="445"/>
      <c r="X277" s="445"/>
      <c r="Y277" s="445"/>
      <c r="Z277" s="55"/>
      <c r="AA277" s="423" t="s">
        <v>16</v>
      </c>
      <c r="AB277" s="422"/>
      <c r="AC277" s="422"/>
      <c r="AD277" s="422"/>
      <c r="AE277" s="422"/>
      <c r="AF277" s="422"/>
      <c r="AG277" s="422"/>
      <c r="AH277" s="422"/>
      <c r="AI277" s="422"/>
      <c r="AJ277" s="422"/>
      <c r="AK277" s="685">
        <v>25</v>
      </c>
      <c r="AL277" s="685"/>
      <c r="AM277" s="422" t="s">
        <v>804</v>
      </c>
      <c r="AN277" s="422"/>
      <c r="AO277" s="38"/>
      <c r="AP277" s="12">
        <f>-AK277</f>
        <v>-25</v>
      </c>
      <c r="AQ277" s="7" t="s">
        <v>821</v>
      </c>
    </row>
    <row r="278" spans="1:43" ht="17.25" customHeight="1" x14ac:dyDescent="0.15">
      <c r="A278" s="436">
        <v>26</v>
      </c>
      <c r="B278" s="433">
        <v>2700</v>
      </c>
      <c r="C278" s="35" t="s">
        <v>196</v>
      </c>
      <c r="D278" s="423"/>
      <c r="E278" s="422" t="s">
        <v>440</v>
      </c>
      <c r="F278" s="422"/>
      <c r="G278" s="422"/>
      <c r="H278" s="422"/>
      <c r="I278" s="422"/>
      <c r="J278" s="422"/>
      <c r="K278" s="422"/>
      <c r="L278" s="422"/>
      <c r="M278" s="422"/>
      <c r="N278" s="422"/>
      <c r="O278" s="422"/>
      <c r="P278" s="422"/>
      <c r="Q278" s="422"/>
      <c r="R278" s="422"/>
      <c r="S278" s="422"/>
      <c r="T278" s="422"/>
      <c r="U278" s="422"/>
      <c r="V278" s="422"/>
      <c r="W278" s="422"/>
      <c r="X278" s="422"/>
      <c r="Y278" s="422"/>
      <c r="Z278" s="422"/>
      <c r="AA278" s="422"/>
      <c r="AB278" s="422"/>
      <c r="AC278" s="422"/>
      <c r="AD278" s="422"/>
      <c r="AE278" s="422"/>
      <c r="AF278" s="422"/>
      <c r="AG278" s="422"/>
      <c r="AH278" s="422"/>
      <c r="AI278" s="422"/>
      <c r="AJ278" s="422"/>
      <c r="AK278" s="685">
        <v>12</v>
      </c>
      <c r="AL278" s="685"/>
      <c r="AM278" s="422" t="s">
        <v>1028</v>
      </c>
      <c r="AN278" s="422"/>
      <c r="AO278" s="422"/>
      <c r="AP278" s="12">
        <f>-AK278</f>
        <v>-12</v>
      </c>
      <c r="AQ278" s="6"/>
    </row>
    <row r="279" spans="1:43" ht="17.25" customHeight="1" x14ac:dyDescent="0.15">
      <c r="A279" s="436">
        <v>26</v>
      </c>
      <c r="B279" s="436">
        <v>2591</v>
      </c>
      <c r="C279" s="120" t="s">
        <v>1649</v>
      </c>
      <c r="D279" s="427"/>
      <c r="E279" s="416" t="s">
        <v>1769</v>
      </c>
      <c r="F279" s="416"/>
      <c r="G279" s="416"/>
      <c r="H279" s="416"/>
      <c r="I279" s="416"/>
      <c r="J279" s="416"/>
      <c r="K279" s="416"/>
      <c r="L279" s="416"/>
      <c r="M279" s="416"/>
      <c r="N279" s="416"/>
      <c r="O279" s="416"/>
      <c r="P279" s="416"/>
      <c r="Q279" s="416"/>
      <c r="R279" s="416"/>
      <c r="S279" s="416"/>
      <c r="T279" s="416"/>
      <c r="U279" s="416"/>
      <c r="V279" s="416"/>
      <c r="W279" s="36"/>
      <c r="X279" s="416" t="s">
        <v>1416</v>
      </c>
      <c r="Y279" s="422"/>
      <c r="Z279" s="422"/>
      <c r="AA279" s="422"/>
      <c r="AB279" s="422"/>
      <c r="AC279" s="422"/>
      <c r="AD279" s="422"/>
      <c r="AE279" s="422"/>
      <c r="AF279" s="422"/>
      <c r="AG279" s="422"/>
      <c r="AH279" s="422"/>
      <c r="AI279" s="422"/>
      <c r="AJ279" s="422"/>
      <c r="AK279" s="685">
        <v>23</v>
      </c>
      <c r="AL279" s="685"/>
      <c r="AM279" s="422" t="s">
        <v>210</v>
      </c>
      <c r="AN279" s="422"/>
      <c r="AO279" s="422"/>
      <c r="AP279" s="401">
        <f t="shared" ref="AP279:AP294" si="3">AK279</f>
        <v>23</v>
      </c>
      <c r="AQ279" s="6"/>
    </row>
    <row r="280" spans="1:43" ht="17.25" customHeight="1" x14ac:dyDescent="0.15">
      <c r="A280" s="436">
        <v>26</v>
      </c>
      <c r="B280" s="436">
        <v>2592</v>
      </c>
      <c r="C280" s="120" t="s">
        <v>1650</v>
      </c>
      <c r="D280" s="421"/>
      <c r="E280" s="418"/>
      <c r="F280" s="418"/>
      <c r="G280" s="418"/>
      <c r="H280" s="418"/>
      <c r="I280" s="418"/>
      <c r="J280" s="418"/>
      <c r="K280" s="418"/>
      <c r="L280" s="418"/>
      <c r="M280" s="418"/>
      <c r="N280" s="418"/>
      <c r="O280" s="418"/>
      <c r="P280" s="418"/>
      <c r="Q280" s="418"/>
      <c r="R280" s="418"/>
      <c r="S280" s="418"/>
      <c r="T280" s="418"/>
      <c r="U280" s="418"/>
      <c r="V280" s="418"/>
      <c r="W280" s="419"/>
      <c r="X280" s="416" t="s">
        <v>1417</v>
      </c>
      <c r="Y280" s="422"/>
      <c r="Z280" s="422"/>
      <c r="AA280" s="422"/>
      <c r="AB280" s="422"/>
      <c r="AC280" s="422"/>
      <c r="AD280" s="422"/>
      <c r="AE280" s="422"/>
      <c r="AF280" s="422"/>
      <c r="AG280" s="422"/>
      <c r="AH280" s="422"/>
      <c r="AI280" s="422"/>
      <c r="AJ280" s="422"/>
      <c r="AK280" s="685">
        <v>14</v>
      </c>
      <c r="AL280" s="685"/>
      <c r="AM280" s="422" t="s">
        <v>210</v>
      </c>
      <c r="AN280" s="422"/>
      <c r="AO280" s="422"/>
      <c r="AP280" s="401">
        <f t="shared" si="3"/>
        <v>14</v>
      </c>
      <c r="AQ280" s="6"/>
    </row>
    <row r="281" spans="1:43" ht="17.25" customHeight="1" x14ac:dyDescent="0.15">
      <c r="A281" s="436">
        <v>26</v>
      </c>
      <c r="B281" s="436">
        <v>2593</v>
      </c>
      <c r="C281" s="120" t="s">
        <v>1651</v>
      </c>
      <c r="D281" s="421"/>
      <c r="E281" s="418"/>
      <c r="F281" s="418"/>
      <c r="G281" s="418"/>
      <c r="H281" s="418"/>
      <c r="I281" s="418"/>
      <c r="J281" s="418"/>
      <c r="K281" s="418"/>
      <c r="L281" s="418"/>
      <c r="M281" s="418"/>
      <c r="N281" s="418"/>
      <c r="O281" s="418"/>
      <c r="P281" s="418"/>
      <c r="Q281" s="418"/>
      <c r="R281" s="418"/>
      <c r="S281" s="418"/>
      <c r="T281" s="418"/>
      <c r="U281" s="418"/>
      <c r="V281" s="418"/>
      <c r="W281" s="419"/>
      <c r="X281" s="416" t="s">
        <v>1418</v>
      </c>
      <c r="Y281" s="422"/>
      <c r="Z281" s="422"/>
      <c r="AA281" s="422"/>
      <c r="AB281" s="422"/>
      <c r="AC281" s="422"/>
      <c r="AD281" s="422"/>
      <c r="AE281" s="422"/>
      <c r="AF281" s="422"/>
      <c r="AG281" s="422"/>
      <c r="AH281" s="422"/>
      <c r="AI281" s="422"/>
      <c r="AJ281" s="422"/>
      <c r="AK281" s="685">
        <v>14</v>
      </c>
      <c r="AL281" s="685"/>
      <c r="AM281" s="422" t="s">
        <v>210</v>
      </c>
      <c r="AN281" s="422"/>
      <c r="AO281" s="422"/>
      <c r="AP281" s="401">
        <f t="shared" si="3"/>
        <v>14</v>
      </c>
      <c r="AQ281" s="6"/>
    </row>
    <row r="282" spans="1:43" ht="17.25" customHeight="1" x14ac:dyDescent="0.15">
      <c r="A282" s="436">
        <v>26</v>
      </c>
      <c r="B282" s="436">
        <v>2594</v>
      </c>
      <c r="C282" s="120" t="s">
        <v>3116</v>
      </c>
      <c r="D282" s="39"/>
      <c r="E282" s="417"/>
      <c r="F282" s="417"/>
      <c r="G282" s="417"/>
      <c r="H282" s="417"/>
      <c r="I282" s="417"/>
      <c r="J282" s="417"/>
      <c r="K282" s="417"/>
      <c r="L282" s="417"/>
      <c r="M282" s="417"/>
      <c r="N282" s="417"/>
      <c r="O282" s="417"/>
      <c r="P282" s="417"/>
      <c r="Q282" s="417"/>
      <c r="R282" s="417"/>
      <c r="S282" s="417"/>
      <c r="T282" s="417"/>
      <c r="U282" s="417"/>
      <c r="V282" s="417"/>
      <c r="W282" s="420"/>
      <c r="X282" s="422" t="s">
        <v>1419</v>
      </c>
      <c r="Y282" s="422"/>
      <c r="Z282" s="422"/>
      <c r="AA282" s="422"/>
      <c r="AB282" s="422"/>
      <c r="AC282" s="422"/>
      <c r="AD282" s="422"/>
      <c r="AE282" s="422"/>
      <c r="AF282" s="422"/>
      <c r="AG282" s="422"/>
      <c r="AH282" s="422"/>
      <c r="AI282" s="422"/>
      <c r="AJ282" s="422"/>
      <c r="AK282" s="685">
        <v>7</v>
      </c>
      <c r="AL282" s="685"/>
      <c r="AM282" s="422" t="s">
        <v>210</v>
      </c>
      <c r="AN282" s="422"/>
      <c r="AO282" s="422"/>
      <c r="AP282" s="401">
        <f t="shared" si="3"/>
        <v>7</v>
      </c>
      <c r="AQ282" s="6"/>
    </row>
    <row r="283" spans="1:43" ht="17.25" customHeight="1" x14ac:dyDescent="0.15">
      <c r="A283" s="436">
        <v>26</v>
      </c>
      <c r="B283" s="433">
        <v>2706</v>
      </c>
      <c r="C283" s="35" t="s">
        <v>650</v>
      </c>
      <c r="D283" s="39"/>
      <c r="E283" s="445" t="s">
        <v>648</v>
      </c>
      <c r="F283" s="422"/>
      <c r="G283" s="445"/>
      <c r="H283" s="445"/>
      <c r="I283" s="445"/>
      <c r="J283" s="445"/>
      <c r="K283" s="445"/>
      <c r="L283" s="526"/>
      <c r="M283" s="526"/>
      <c r="N283" s="445"/>
      <c r="O283" s="422"/>
      <c r="P283" s="422"/>
      <c r="Q283" s="422"/>
      <c r="R283" s="422"/>
      <c r="S283" s="445"/>
      <c r="T283" s="417"/>
      <c r="U283" s="417"/>
      <c r="V283" s="417"/>
      <c r="W283" s="417"/>
      <c r="X283" s="422"/>
      <c r="Y283" s="422"/>
      <c r="Z283" s="422"/>
      <c r="AA283" s="422"/>
      <c r="AB283" s="422"/>
      <c r="AC283" s="422"/>
      <c r="AD283" s="422"/>
      <c r="AE283" s="422"/>
      <c r="AF283" s="422"/>
      <c r="AG283" s="422"/>
      <c r="AH283" s="422"/>
      <c r="AI283" s="422"/>
      <c r="AJ283" s="422"/>
      <c r="AK283" s="685">
        <v>200</v>
      </c>
      <c r="AL283" s="685"/>
      <c r="AM283" s="422" t="s">
        <v>274</v>
      </c>
      <c r="AN283" s="422"/>
      <c r="AO283" s="422"/>
      <c r="AP283" s="401">
        <f>AK283</f>
        <v>200</v>
      </c>
      <c r="AQ283" s="6"/>
    </row>
    <row r="284" spans="1:43" ht="17.25" customHeight="1" x14ac:dyDescent="0.15">
      <c r="A284" s="436">
        <v>26</v>
      </c>
      <c r="B284" s="436">
        <v>2704</v>
      </c>
      <c r="C284" s="120" t="s">
        <v>651</v>
      </c>
      <c r="D284" s="39"/>
      <c r="E284" s="245" t="s">
        <v>649</v>
      </c>
      <c r="F284" s="245"/>
      <c r="G284" s="245"/>
      <c r="H284" s="245"/>
      <c r="I284" s="245"/>
      <c r="J284" s="245"/>
      <c r="K284" s="245"/>
      <c r="L284" s="245"/>
      <c r="M284" s="245"/>
      <c r="N284" s="245"/>
      <c r="O284" s="422"/>
      <c r="P284" s="422"/>
      <c r="Q284" s="422"/>
      <c r="R284" s="422"/>
      <c r="S284" s="422"/>
      <c r="T284" s="422"/>
      <c r="U284" s="417"/>
      <c r="V284" s="417"/>
      <c r="W284" s="417"/>
      <c r="X284" s="417"/>
      <c r="Y284" s="422"/>
      <c r="Z284" s="422"/>
      <c r="AA284" s="422"/>
      <c r="AB284" s="422"/>
      <c r="AC284" s="422"/>
      <c r="AD284" s="422"/>
      <c r="AE284" s="422"/>
      <c r="AF284" s="422"/>
      <c r="AG284" s="422"/>
      <c r="AH284" s="422"/>
      <c r="AI284" s="422"/>
      <c r="AJ284" s="422"/>
      <c r="AK284" s="685">
        <v>120</v>
      </c>
      <c r="AL284" s="685"/>
      <c r="AM284" s="422" t="s">
        <v>274</v>
      </c>
      <c r="AN284" s="422"/>
      <c r="AO284" s="422"/>
      <c r="AP284" s="401">
        <f t="shared" si="3"/>
        <v>120</v>
      </c>
      <c r="AQ284" s="6"/>
    </row>
    <row r="285" spans="1:43" ht="17.25" customHeight="1" x14ac:dyDescent="0.15">
      <c r="A285" s="436">
        <v>26</v>
      </c>
      <c r="B285" s="433">
        <v>2920</v>
      </c>
      <c r="C285" s="35" t="s">
        <v>197</v>
      </c>
      <c r="D285" s="423"/>
      <c r="E285" s="422" t="s">
        <v>273</v>
      </c>
      <c r="F285" s="422"/>
      <c r="G285" s="422"/>
      <c r="H285" s="422"/>
      <c r="I285" s="422"/>
      <c r="J285" s="422"/>
      <c r="K285" s="422"/>
      <c r="L285" s="422"/>
      <c r="M285" s="422"/>
      <c r="N285" s="422"/>
      <c r="O285" s="422"/>
      <c r="P285" s="422"/>
      <c r="Q285" s="422"/>
      <c r="R285" s="443"/>
      <c r="S285" s="422"/>
      <c r="T285" s="422"/>
      <c r="U285" s="422"/>
      <c r="V285" s="422"/>
      <c r="W285" s="422"/>
      <c r="X285" s="422"/>
      <c r="Y285" s="422"/>
      <c r="Z285" s="422"/>
      <c r="AA285" s="422"/>
      <c r="AB285" s="422"/>
      <c r="AC285" s="422"/>
      <c r="AD285" s="422"/>
      <c r="AE285" s="422"/>
      <c r="AF285" s="422"/>
      <c r="AG285" s="422"/>
      <c r="AH285" s="422"/>
      <c r="AI285" s="422"/>
      <c r="AJ285" s="422"/>
      <c r="AK285" s="685">
        <v>184</v>
      </c>
      <c r="AL285" s="685"/>
      <c r="AM285" s="422" t="s">
        <v>274</v>
      </c>
      <c r="AN285" s="422"/>
      <c r="AO285" s="422"/>
      <c r="AP285" s="401">
        <f t="shared" si="3"/>
        <v>184</v>
      </c>
      <c r="AQ285" s="121" t="s">
        <v>143</v>
      </c>
    </row>
    <row r="286" spans="1:43" ht="17.25" customHeight="1" x14ac:dyDescent="0.15">
      <c r="A286" s="436">
        <v>26</v>
      </c>
      <c r="B286" s="433">
        <v>2192</v>
      </c>
      <c r="C286" s="120" t="s">
        <v>3117</v>
      </c>
      <c r="D286" s="444" t="s">
        <v>3310</v>
      </c>
      <c r="E286" s="422"/>
      <c r="F286" s="422"/>
      <c r="G286" s="422"/>
      <c r="H286" s="422"/>
      <c r="I286" s="422"/>
      <c r="J286" s="422"/>
      <c r="K286" s="422"/>
      <c r="L286" s="422"/>
      <c r="M286" s="422"/>
      <c r="N286" s="422"/>
      <c r="O286" s="422"/>
      <c r="P286" s="422"/>
      <c r="Q286" s="422"/>
      <c r="R286" s="443"/>
      <c r="S286" s="422"/>
      <c r="T286" s="422"/>
      <c r="U286" s="422"/>
      <c r="V286" s="422"/>
      <c r="W286" s="422"/>
      <c r="X286" s="422"/>
      <c r="Y286" s="422"/>
      <c r="Z286" s="422"/>
      <c r="AA286" s="422"/>
      <c r="AB286" s="422"/>
      <c r="AC286" s="422"/>
      <c r="AD286" s="422"/>
      <c r="AE286" s="422"/>
      <c r="AF286" s="422"/>
      <c r="AG286" s="422"/>
      <c r="AH286" s="422"/>
      <c r="AI286" s="422"/>
      <c r="AJ286" s="422"/>
      <c r="AK286" s="685">
        <v>50</v>
      </c>
      <c r="AL286" s="685"/>
      <c r="AM286" s="422" t="s">
        <v>210</v>
      </c>
      <c r="AN286" s="422"/>
      <c r="AO286" s="422"/>
      <c r="AP286" s="401">
        <f>AK286</f>
        <v>50</v>
      </c>
      <c r="AQ286" s="21" t="s">
        <v>3151</v>
      </c>
    </row>
    <row r="287" spans="1:43" ht="17.25" customHeight="1" x14ac:dyDescent="0.15">
      <c r="A287" s="436">
        <v>26</v>
      </c>
      <c r="B287" s="436">
        <v>2775</v>
      </c>
      <c r="C287" s="35" t="s">
        <v>198</v>
      </c>
      <c r="D287" s="422" t="s">
        <v>3311</v>
      </c>
      <c r="E287" s="422"/>
      <c r="F287" s="422"/>
      <c r="G287" s="422"/>
      <c r="H287" s="422"/>
      <c r="I287" s="422"/>
      <c r="J287" s="422"/>
      <c r="K287" s="422"/>
      <c r="L287" s="422"/>
      <c r="M287" s="422"/>
      <c r="N287" s="422"/>
      <c r="O287" s="422"/>
      <c r="P287" s="422"/>
      <c r="Q287" s="422"/>
      <c r="R287" s="422"/>
      <c r="S287" s="422"/>
      <c r="T287" s="422"/>
      <c r="U287" s="422"/>
      <c r="V287" s="422"/>
      <c r="W287" s="422"/>
      <c r="X287" s="422"/>
      <c r="Y287" s="422"/>
      <c r="Z287" s="422"/>
      <c r="AA287" s="422"/>
      <c r="AB287" s="422"/>
      <c r="AC287" s="422"/>
      <c r="AD287" s="422"/>
      <c r="AE287" s="422"/>
      <c r="AF287" s="422"/>
      <c r="AG287" s="422"/>
      <c r="AH287" s="422"/>
      <c r="AI287" s="422"/>
      <c r="AJ287" s="422"/>
      <c r="AK287" s="685">
        <v>8</v>
      </c>
      <c r="AL287" s="685"/>
      <c r="AM287" s="422" t="s">
        <v>210</v>
      </c>
      <c r="AN287" s="422"/>
      <c r="AO287" s="422"/>
      <c r="AP287" s="401">
        <f t="shared" si="3"/>
        <v>8</v>
      </c>
      <c r="AQ287" s="21" t="s">
        <v>448</v>
      </c>
    </row>
    <row r="288" spans="1:43" ht="17.25" customHeight="1" x14ac:dyDescent="0.15">
      <c r="A288" s="436">
        <v>26</v>
      </c>
      <c r="B288" s="436">
        <v>6133</v>
      </c>
      <c r="C288" s="120" t="s">
        <v>1652</v>
      </c>
      <c r="D288" s="209" t="s">
        <v>3312</v>
      </c>
      <c r="E288" s="416"/>
      <c r="F288" s="416"/>
      <c r="G288" s="416"/>
      <c r="H288" s="416"/>
      <c r="I288" s="416"/>
      <c r="J288" s="416"/>
      <c r="K288" s="416"/>
      <c r="L288" s="416"/>
      <c r="M288" s="416"/>
      <c r="N288" s="416"/>
      <c r="O288" s="416"/>
      <c r="P288" s="416"/>
      <c r="Q288" s="416"/>
      <c r="R288" s="416"/>
      <c r="S288" s="416"/>
      <c r="T288" s="416"/>
      <c r="U288" s="416"/>
      <c r="V288" s="416"/>
      <c r="W288" s="36"/>
      <c r="X288" s="422" t="s">
        <v>1387</v>
      </c>
      <c r="Y288" s="422"/>
      <c r="Z288" s="422"/>
      <c r="AA288" s="422"/>
      <c r="AB288" s="422"/>
      <c r="AC288" s="422"/>
      <c r="AD288" s="422"/>
      <c r="AE288" s="422"/>
      <c r="AF288" s="422"/>
      <c r="AG288" s="422"/>
      <c r="AH288" s="422"/>
      <c r="AI288" s="422"/>
      <c r="AJ288" s="422"/>
      <c r="AK288" s="685">
        <v>3</v>
      </c>
      <c r="AL288" s="685"/>
      <c r="AM288" s="422" t="s">
        <v>210</v>
      </c>
      <c r="AN288" s="422"/>
      <c r="AO288" s="422"/>
      <c r="AP288" s="401">
        <f t="shared" si="3"/>
        <v>3</v>
      </c>
      <c r="AQ288" s="7" t="s">
        <v>821</v>
      </c>
    </row>
    <row r="289" spans="1:43" ht="17.25" customHeight="1" x14ac:dyDescent="0.15">
      <c r="A289" s="436">
        <v>26</v>
      </c>
      <c r="B289" s="436">
        <v>6134</v>
      </c>
      <c r="C289" s="120" t="s">
        <v>1653</v>
      </c>
      <c r="D289" s="39"/>
      <c r="E289" s="417"/>
      <c r="F289" s="417"/>
      <c r="G289" s="417"/>
      <c r="H289" s="417"/>
      <c r="I289" s="417"/>
      <c r="J289" s="417"/>
      <c r="K289" s="417"/>
      <c r="L289" s="417"/>
      <c r="M289" s="417"/>
      <c r="N289" s="417"/>
      <c r="O289" s="417"/>
      <c r="P289" s="417"/>
      <c r="Q289" s="417"/>
      <c r="R289" s="417"/>
      <c r="S289" s="417"/>
      <c r="T289" s="417"/>
      <c r="U289" s="417"/>
      <c r="V289" s="417"/>
      <c r="W289" s="420"/>
      <c r="X289" s="422" t="s">
        <v>1386</v>
      </c>
      <c r="Y289" s="422"/>
      <c r="Z289" s="422"/>
      <c r="AA289" s="422"/>
      <c r="AB289" s="422"/>
      <c r="AC289" s="422"/>
      <c r="AD289" s="422"/>
      <c r="AE289" s="422"/>
      <c r="AF289" s="422"/>
      <c r="AG289" s="422"/>
      <c r="AH289" s="422"/>
      <c r="AI289" s="422"/>
      <c r="AJ289" s="422"/>
      <c r="AK289" s="685">
        <v>4</v>
      </c>
      <c r="AL289" s="685"/>
      <c r="AM289" s="422" t="s">
        <v>210</v>
      </c>
      <c r="AN289" s="422"/>
      <c r="AO289" s="422"/>
      <c r="AP289" s="401">
        <f t="shared" si="3"/>
        <v>4</v>
      </c>
      <c r="AQ289" s="402"/>
    </row>
    <row r="290" spans="1:43" ht="17.25" customHeight="1" x14ac:dyDescent="0.15">
      <c r="A290" s="436">
        <v>26</v>
      </c>
      <c r="B290" s="433">
        <v>2237</v>
      </c>
      <c r="C290" s="120" t="s">
        <v>3131</v>
      </c>
      <c r="D290" s="427" t="s">
        <v>3313</v>
      </c>
      <c r="E290" s="416"/>
      <c r="F290" s="338"/>
      <c r="G290" s="516"/>
      <c r="H290" s="339"/>
      <c r="I290" s="340"/>
      <c r="J290" s="340"/>
      <c r="K290" s="341"/>
      <c r="L290" s="340"/>
      <c r="M290" s="341"/>
      <c r="N290" s="342"/>
      <c r="O290" s="416"/>
      <c r="P290" s="416"/>
      <c r="Q290" s="561"/>
      <c r="R290" s="37"/>
      <c r="S290" s="416"/>
      <c r="T290" s="416"/>
      <c r="U290" s="416"/>
      <c r="V290" s="416"/>
      <c r="W290" s="36"/>
      <c r="X290" s="423" t="s">
        <v>3188</v>
      </c>
      <c r="Y290" s="422"/>
      <c r="Z290" s="422"/>
      <c r="AA290" s="422"/>
      <c r="AB290" s="422"/>
      <c r="AC290" s="422"/>
      <c r="AD290" s="422"/>
      <c r="AE290" s="422"/>
      <c r="AF290" s="422"/>
      <c r="AG290" s="422"/>
      <c r="AH290" s="422"/>
      <c r="AI290" s="422"/>
      <c r="AJ290" s="422"/>
      <c r="AK290" s="685">
        <v>100</v>
      </c>
      <c r="AL290" s="685"/>
      <c r="AM290" s="422" t="s">
        <v>210</v>
      </c>
      <c r="AN290" s="422"/>
      <c r="AO290" s="422"/>
      <c r="AP290" s="401">
        <f t="shared" ref="AP290:AP291" si="4">AK290</f>
        <v>100</v>
      </c>
      <c r="AQ290" s="7" t="s">
        <v>209</v>
      </c>
    </row>
    <row r="291" spans="1:43" ht="17.25" customHeight="1" x14ac:dyDescent="0.15">
      <c r="A291" s="436">
        <v>26</v>
      </c>
      <c r="B291" s="433">
        <v>2238</v>
      </c>
      <c r="C291" s="120" t="s">
        <v>3132</v>
      </c>
      <c r="D291" s="39"/>
      <c r="E291" s="417"/>
      <c r="F291" s="343"/>
      <c r="G291" s="517"/>
      <c r="H291" s="344"/>
      <c r="I291" s="345"/>
      <c r="J291" s="345"/>
      <c r="K291" s="346"/>
      <c r="L291" s="345"/>
      <c r="M291" s="346"/>
      <c r="N291" s="347"/>
      <c r="O291" s="417"/>
      <c r="P291" s="417"/>
      <c r="Q291" s="524"/>
      <c r="R291" s="40"/>
      <c r="S291" s="417"/>
      <c r="T291" s="417"/>
      <c r="U291" s="417"/>
      <c r="V291" s="417"/>
      <c r="W291" s="420"/>
      <c r="X291" s="423" t="s">
        <v>3189</v>
      </c>
      <c r="Y291" s="422"/>
      <c r="Z291" s="422"/>
      <c r="AA291" s="422"/>
      <c r="AB291" s="422"/>
      <c r="AC291" s="422"/>
      <c r="AD291" s="422"/>
      <c r="AE291" s="422"/>
      <c r="AF291" s="422"/>
      <c r="AG291" s="422"/>
      <c r="AH291" s="422"/>
      <c r="AI291" s="422"/>
      <c r="AJ291" s="422"/>
      <c r="AK291" s="685">
        <v>10</v>
      </c>
      <c r="AL291" s="685"/>
      <c r="AM291" s="422" t="s">
        <v>210</v>
      </c>
      <c r="AN291" s="422"/>
      <c r="AO291" s="422"/>
      <c r="AP291" s="401">
        <f t="shared" si="4"/>
        <v>10</v>
      </c>
      <c r="AQ291" s="8"/>
    </row>
    <row r="292" spans="1:43" ht="17.25" customHeight="1" x14ac:dyDescent="0.15">
      <c r="A292" s="436">
        <v>26</v>
      </c>
      <c r="B292" s="436">
        <v>2699</v>
      </c>
      <c r="C292" s="120" t="s">
        <v>2124</v>
      </c>
      <c r="D292" s="209" t="s">
        <v>3314</v>
      </c>
      <c r="E292" s="416"/>
      <c r="F292" s="416"/>
      <c r="G292" s="416"/>
      <c r="H292" s="416"/>
      <c r="I292" s="416"/>
      <c r="J292" s="416"/>
      <c r="K292" s="416"/>
      <c r="L292" s="416"/>
      <c r="M292" s="416"/>
      <c r="N292" s="416"/>
      <c r="O292" s="416"/>
      <c r="P292" s="416"/>
      <c r="Q292" s="416"/>
      <c r="R292" s="416"/>
      <c r="S292" s="416"/>
      <c r="T292" s="416"/>
      <c r="U292" s="416"/>
      <c r="V292" s="416"/>
      <c r="W292" s="36"/>
      <c r="X292" s="423" t="s">
        <v>2123</v>
      </c>
      <c r="Y292" s="422"/>
      <c r="Z292" s="422"/>
      <c r="AA292" s="422"/>
      <c r="AB292" s="422"/>
      <c r="AC292" s="422"/>
      <c r="AD292" s="422"/>
      <c r="AE292" s="422"/>
      <c r="AF292" s="422"/>
      <c r="AG292" s="422"/>
      <c r="AH292" s="422"/>
      <c r="AI292" s="422"/>
      <c r="AJ292" s="422"/>
      <c r="AK292" s="685">
        <v>22</v>
      </c>
      <c r="AL292" s="685"/>
      <c r="AM292" s="422" t="s">
        <v>274</v>
      </c>
      <c r="AN292" s="422"/>
      <c r="AO292" s="422"/>
      <c r="AP292" s="401">
        <f t="shared" ref="AP292" si="5">AK292</f>
        <v>22</v>
      </c>
      <c r="AQ292" s="7" t="s">
        <v>821</v>
      </c>
    </row>
    <row r="293" spans="1:43" ht="17.25" customHeight="1" x14ac:dyDescent="0.15">
      <c r="A293" s="436">
        <v>26</v>
      </c>
      <c r="B293" s="436">
        <v>2705</v>
      </c>
      <c r="C293" s="120" t="s">
        <v>1157</v>
      </c>
      <c r="D293" s="637"/>
      <c r="E293" s="77"/>
      <c r="F293" s="77"/>
      <c r="G293" s="77"/>
      <c r="H293" s="77"/>
      <c r="I293" s="77"/>
      <c r="J293" s="77"/>
      <c r="K293" s="77"/>
      <c r="L293" s="77"/>
      <c r="M293" s="77"/>
      <c r="N293" s="77"/>
      <c r="O293" s="77"/>
      <c r="P293" s="77"/>
      <c r="Q293" s="77"/>
      <c r="R293" s="77"/>
      <c r="S293" s="77"/>
      <c r="T293" s="77"/>
      <c r="U293" s="418"/>
      <c r="V293" s="418"/>
      <c r="W293" s="419"/>
      <c r="X293" s="423" t="s">
        <v>2121</v>
      </c>
      <c r="Y293" s="422"/>
      <c r="Z293" s="422"/>
      <c r="AA293" s="422"/>
      <c r="AB293" s="422"/>
      <c r="AC293" s="422"/>
      <c r="AD293" s="422"/>
      <c r="AE293" s="422"/>
      <c r="AF293" s="422"/>
      <c r="AG293" s="422"/>
      <c r="AH293" s="422"/>
      <c r="AI293" s="422"/>
      <c r="AJ293" s="422"/>
      <c r="AK293" s="685">
        <v>18</v>
      </c>
      <c r="AL293" s="685"/>
      <c r="AM293" s="422" t="s">
        <v>274</v>
      </c>
      <c r="AN293" s="422"/>
      <c r="AO293" s="422"/>
      <c r="AP293" s="401">
        <f t="shared" si="3"/>
        <v>18</v>
      </c>
      <c r="AQ293" s="402"/>
    </row>
    <row r="294" spans="1:43" ht="17.25" customHeight="1" x14ac:dyDescent="0.15">
      <c r="A294" s="436">
        <v>26</v>
      </c>
      <c r="B294" s="436">
        <v>2703</v>
      </c>
      <c r="C294" s="120" t="s">
        <v>1158</v>
      </c>
      <c r="D294" s="136"/>
      <c r="E294" s="454"/>
      <c r="F294" s="454"/>
      <c r="G294" s="454"/>
      <c r="H294" s="454"/>
      <c r="I294" s="454"/>
      <c r="J294" s="454"/>
      <c r="K294" s="454"/>
      <c r="L294" s="454"/>
      <c r="M294" s="454"/>
      <c r="N294" s="454"/>
      <c r="O294" s="454"/>
      <c r="P294" s="454"/>
      <c r="Q294" s="454"/>
      <c r="R294" s="454"/>
      <c r="S294" s="454"/>
      <c r="T294" s="454"/>
      <c r="U294" s="417"/>
      <c r="V294" s="417"/>
      <c r="W294" s="420"/>
      <c r="X294" s="423" t="s">
        <v>2122</v>
      </c>
      <c r="Y294" s="422"/>
      <c r="Z294" s="422"/>
      <c r="AA294" s="422"/>
      <c r="AB294" s="422"/>
      <c r="AC294" s="422"/>
      <c r="AD294" s="422"/>
      <c r="AE294" s="422"/>
      <c r="AF294" s="422"/>
      <c r="AG294" s="422"/>
      <c r="AH294" s="422"/>
      <c r="AI294" s="422"/>
      <c r="AJ294" s="422"/>
      <c r="AK294" s="685">
        <v>6</v>
      </c>
      <c r="AL294" s="685"/>
      <c r="AM294" s="422" t="s">
        <v>274</v>
      </c>
      <c r="AN294" s="422"/>
      <c r="AO294" s="422"/>
      <c r="AP294" s="401">
        <f t="shared" si="3"/>
        <v>6</v>
      </c>
      <c r="AQ294" s="11"/>
    </row>
    <row r="295" spans="1:43" ht="17.25" customHeight="1" x14ac:dyDescent="0.15">
      <c r="A295" s="436">
        <v>26</v>
      </c>
      <c r="B295" s="436">
        <v>2709</v>
      </c>
      <c r="C295" s="35" t="s">
        <v>6002</v>
      </c>
      <c r="D295" s="427" t="s">
        <v>4327</v>
      </c>
      <c r="E295" s="416"/>
      <c r="F295" s="416"/>
      <c r="G295" s="416"/>
      <c r="H295" s="416"/>
      <c r="I295" s="416"/>
      <c r="J295" s="416"/>
      <c r="K295" s="416"/>
      <c r="L295" s="36"/>
      <c r="M295" s="422" t="s">
        <v>6003</v>
      </c>
      <c r="N295" s="422"/>
      <c r="O295" s="422"/>
      <c r="P295" s="422"/>
      <c r="Q295" s="422"/>
      <c r="R295" s="422"/>
      <c r="S295" s="422"/>
      <c r="T295" s="422"/>
      <c r="U295" s="422"/>
      <c r="V295" s="422"/>
      <c r="W295" s="422"/>
      <c r="X295" s="422"/>
      <c r="Y295" s="422"/>
      <c r="Z295" s="422"/>
      <c r="AA295" s="422"/>
      <c r="AB295" s="422"/>
      <c r="AC295" s="422"/>
      <c r="AD295" s="422"/>
      <c r="AE295" s="422"/>
      <c r="AF295" s="422"/>
      <c r="AG295" s="422"/>
      <c r="AH295" s="422"/>
      <c r="AI295" s="422"/>
      <c r="AJ295" s="422"/>
      <c r="AK295" s="443" t="s">
        <v>581</v>
      </c>
      <c r="AL295" s="445" t="s">
        <v>6047</v>
      </c>
      <c r="AM295" s="443"/>
      <c r="AN295" s="422" t="s">
        <v>741</v>
      </c>
      <c r="AO295" s="422"/>
      <c r="AP295" s="401"/>
      <c r="AQ295" s="7" t="s">
        <v>209</v>
      </c>
    </row>
    <row r="296" spans="1:43" ht="17.25" customHeight="1" x14ac:dyDescent="0.15">
      <c r="A296" s="436">
        <v>26</v>
      </c>
      <c r="B296" s="436">
        <v>2716</v>
      </c>
      <c r="C296" s="35" t="s">
        <v>5972</v>
      </c>
      <c r="D296" s="421"/>
      <c r="E296" s="418"/>
      <c r="F296" s="418"/>
      <c r="G296" s="418"/>
      <c r="H296" s="418"/>
      <c r="I296" s="418"/>
      <c r="J296" s="418"/>
      <c r="K296" s="418"/>
      <c r="L296" s="419"/>
      <c r="M296" s="422" t="s">
        <v>5974</v>
      </c>
      <c r="N296" s="422"/>
      <c r="O296" s="422"/>
      <c r="P296" s="422"/>
      <c r="Q296" s="422"/>
      <c r="R296" s="422"/>
      <c r="S296" s="422"/>
      <c r="T296" s="422"/>
      <c r="U296" s="422"/>
      <c r="V296" s="422"/>
      <c r="W296" s="422"/>
      <c r="X296" s="422"/>
      <c r="Y296" s="422"/>
      <c r="Z296" s="422"/>
      <c r="AA296" s="422"/>
      <c r="AB296" s="422"/>
      <c r="AC296" s="422"/>
      <c r="AD296" s="422"/>
      <c r="AE296" s="422"/>
      <c r="AF296" s="422"/>
      <c r="AG296" s="422"/>
      <c r="AH296" s="422"/>
      <c r="AI296" s="422"/>
      <c r="AJ296" s="422"/>
      <c r="AK296" s="443" t="s">
        <v>581</v>
      </c>
      <c r="AL296" s="445" t="s">
        <v>6048</v>
      </c>
      <c r="AM296" s="443"/>
      <c r="AN296" s="422" t="s">
        <v>741</v>
      </c>
      <c r="AO296" s="422"/>
      <c r="AP296" s="401"/>
      <c r="AQ296" s="402"/>
    </row>
    <row r="297" spans="1:43" ht="17.25" customHeight="1" x14ac:dyDescent="0.15">
      <c r="A297" s="436">
        <v>26</v>
      </c>
      <c r="B297" s="436">
        <v>2710</v>
      </c>
      <c r="C297" s="35" t="s">
        <v>6004</v>
      </c>
      <c r="D297" s="421"/>
      <c r="E297" s="418"/>
      <c r="F297" s="418"/>
      <c r="G297" s="418"/>
      <c r="H297" s="418"/>
      <c r="I297" s="418"/>
      <c r="J297" s="418"/>
      <c r="K297" s="418"/>
      <c r="L297" s="419"/>
      <c r="M297" s="422" t="s">
        <v>6005</v>
      </c>
      <c r="N297" s="422"/>
      <c r="O297" s="422"/>
      <c r="P297" s="422"/>
      <c r="Q297" s="422"/>
      <c r="R297" s="422"/>
      <c r="S297" s="422"/>
      <c r="T297" s="422"/>
      <c r="U297" s="422"/>
      <c r="V297" s="422"/>
      <c r="W297" s="422"/>
      <c r="X297" s="422"/>
      <c r="Y297" s="422"/>
      <c r="Z297" s="422"/>
      <c r="AA297" s="422"/>
      <c r="AB297" s="422"/>
      <c r="AC297" s="422"/>
      <c r="AD297" s="422"/>
      <c r="AE297" s="422"/>
      <c r="AF297" s="422"/>
      <c r="AG297" s="422"/>
      <c r="AH297" s="422"/>
      <c r="AI297" s="422"/>
      <c r="AJ297" s="422"/>
      <c r="AK297" s="443" t="s">
        <v>581</v>
      </c>
      <c r="AL297" s="445" t="s">
        <v>6049</v>
      </c>
      <c r="AM297" s="443"/>
      <c r="AN297" s="422" t="s">
        <v>741</v>
      </c>
      <c r="AO297" s="422"/>
      <c r="AP297" s="401"/>
      <c r="AQ297" s="402"/>
    </row>
    <row r="298" spans="1:43" ht="17.25" customHeight="1" x14ac:dyDescent="0.15">
      <c r="A298" s="436">
        <v>26</v>
      </c>
      <c r="B298" s="436">
        <v>2717</v>
      </c>
      <c r="C298" s="35" t="s">
        <v>5973</v>
      </c>
      <c r="D298" s="421"/>
      <c r="E298" s="418"/>
      <c r="F298" s="418"/>
      <c r="G298" s="418"/>
      <c r="H298" s="418"/>
      <c r="I298" s="418"/>
      <c r="J298" s="418"/>
      <c r="K298" s="418"/>
      <c r="L298" s="419"/>
      <c r="M298" s="422" t="s">
        <v>5975</v>
      </c>
      <c r="N298" s="422"/>
      <c r="O298" s="422"/>
      <c r="P298" s="422"/>
      <c r="Q298" s="422"/>
      <c r="R298" s="422"/>
      <c r="S298" s="422"/>
      <c r="T298" s="422"/>
      <c r="U298" s="422"/>
      <c r="V298" s="422"/>
      <c r="W298" s="422"/>
      <c r="X298" s="422"/>
      <c r="Y298" s="422"/>
      <c r="Z298" s="422"/>
      <c r="AA298" s="422"/>
      <c r="AB298" s="422"/>
      <c r="AC298" s="422"/>
      <c r="AD298" s="422"/>
      <c r="AE298" s="422"/>
      <c r="AF298" s="422"/>
      <c r="AG298" s="422"/>
      <c r="AH298" s="422"/>
      <c r="AI298" s="422"/>
      <c r="AJ298" s="422"/>
      <c r="AK298" s="443" t="s">
        <v>581</v>
      </c>
      <c r="AL298" s="445" t="s">
        <v>6047</v>
      </c>
      <c r="AM298" s="443"/>
      <c r="AN298" s="422" t="s">
        <v>741</v>
      </c>
      <c r="AO298" s="422"/>
      <c r="AP298" s="401"/>
      <c r="AQ298" s="402"/>
    </row>
    <row r="299" spans="1:43" ht="17.25" customHeight="1" x14ac:dyDescent="0.15">
      <c r="A299" s="436">
        <v>26</v>
      </c>
      <c r="B299" s="436">
        <v>2711</v>
      </c>
      <c r="C299" s="35" t="s">
        <v>587</v>
      </c>
      <c r="D299" s="421"/>
      <c r="E299" s="418"/>
      <c r="F299" s="418"/>
      <c r="G299" s="418"/>
      <c r="H299" s="418"/>
      <c r="I299" s="418"/>
      <c r="J299" s="418"/>
      <c r="K299" s="418"/>
      <c r="L299" s="419"/>
      <c r="M299" s="422" t="s">
        <v>6006</v>
      </c>
      <c r="N299" s="422"/>
      <c r="O299" s="422"/>
      <c r="P299" s="422"/>
      <c r="Q299" s="422"/>
      <c r="R299" s="422"/>
      <c r="S299" s="422"/>
      <c r="T299" s="422"/>
      <c r="U299" s="422"/>
      <c r="V299" s="422"/>
      <c r="W299" s="422"/>
      <c r="X299" s="422"/>
      <c r="Y299" s="422"/>
      <c r="Z299" s="422"/>
      <c r="AA299" s="422"/>
      <c r="AB299" s="422"/>
      <c r="AC299" s="422"/>
      <c r="AD299" s="422"/>
      <c r="AE299" s="422"/>
      <c r="AF299" s="422"/>
      <c r="AG299" s="422"/>
      <c r="AH299" s="422"/>
      <c r="AI299" s="422"/>
      <c r="AJ299" s="422"/>
      <c r="AK299" s="443" t="s">
        <v>581</v>
      </c>
      <c r="AL299" s="445" t="s">
        <v>6050</v>
      </c>
      <c r="AM299" s="443"/>
      <c r="AN299" s="422" t="s">
        <v>741</v>
      </c>
      <c r="AO299" s="422"/>
      <c r="AP299" s="401"/>
      <c r="AQ299" s="402"/>
    </row>
    <row r="300" spans="1:43" ht="17.25" customHeight="1" x14ac:dyDescent="0.15">
      <c r="A300" s="436">
        <v>26</v>
      </c>
      <c r="B300" s="433">
        <v>2680</v>
      </c>
      <c r="C300" s="35" t="s">
        <v>3130</v>
      </c>
      <c r="D300" s="57"/>
      <c r="E300" s="417"/>
      <c r="F300" s="417"/>
      <c r="G300" s="417"/>
      <c r="H300" s="417"/>
      <c r="I300" s="417"/>
      <c r="J300" s="417"/>
      <c r="K300" s="417"/>
      <c r="L300" s="420"/>
      <c r="M300" s="445" t="s">
        <v>6007</v>
      </c>
      <c r="N300" s="445"/>
      <c r="O300" s="445"/>
      <c r="P300" s="445"/>
      <c r="Q300" s="445"/>
      <c r="R300" s="445"/>
      <c r="S300" s="445"/>
      <c r="T300" s="445"/>
      <c r="U300" s="422"/>
      <c r="V300" s="422"/>
      <c r="W300" s="422"/>
      <c r="X300" s="422"/>
      <c r="Y300" s="422"/>
      <c r="Z300" s="422"/>
      <c r="AA300" s="422"/>
      <c r="AB300" s="422"/>
      <c r="AC300" s="422"/>
      <c r="AD300" s="422"/>
      <c r="AE300" s="422"/>
      <c r="AF300" s="422"/>
      <c r="AG300" s="422"/>
      <c r="AH300" s="422"/>
      <c r="AI300" s="422"/>
      <c r="AJ300" s="422"/>
      <c r="AK300" s="443" t="s">
        <v>581</v>
      </c>
      <c r="AL300" s="445" t="s">
        <v>6051</v>
      </c>
      <c r="AM300" s="443"/>
      <c r="AN300" s="422" t="s">
        <v>741</v>
      </c>
      <c r="AO300" s="422"/>
      <c r="AP300" s="401"/>
      <c r="AQ300" s="8"/>
    </row>
  </sheetData>
  <mergeCells count="229">
    <mergeCell ref="D5:F52"/>
    <mergeCell ref="D53:F68"/>
    <mergeCell ref="D69:F116"/>
    <mergeCell ref="D117:F132"/>
    <mergeCell ref="G129:R132"/>
    <mergeCell ref="T132:U132"/>
    <mergeCell ref="T44:U44"/>
    <mergeCell ref="K57:R60"/>
    <mergeCell ref="K61:R64"/>
    <mergeCell ref="G97:R100"/>
    <mergeCell ref="T104:U104"/>
    <mergeCell ref="G81:R84"/>
    <mergeCell ref="G85:R88"/>
    <mergeCell ref="G69:R72"/>
    <mergeCell ref="G73:R76"/>
    <mergeCell ref="G5:J13"/>
    <mergeCell ref="G29:J36"/>
    <mergeCell ref="G45:J52"/>
    <mergeCell ref="G77:R80"/>
    <mergeCell ref="G89:R92"/>
    <mergeCell ref="G93:R96"/>
    <mergeCell ref="G53:J60"/>
    <mergeCell ref="G61:J68"/>
    <mergeCell ref="K5:R8"/>
    <mergeCell ref="AN107:AO107"/>
    <mergeCell ref="T98:U98"/>
    <mergeCell ref="T100:U100"/>
    <mergeCell ref="T78:U78"/>
    <mergeCell ref="T80:U80"/>
    <mergeCell ref="T94:U94"/>
    <mergeCell ref="T82:U82"/>
    <mergeCell ref="T84:U84"/>
    <mergeCell ref="T86:U86"/>
    <mergeCell ref="T88:U88"/>
    <mergeCell ref="T96:U96"/>
    <mergeCell ref="T90:U90"/>
    <mergeCell ref="T92:U92"/>
    <mergeCell ref="AN94:AN105"/>
    <mergeCell ref="K9:R12"/>
    <mergeCell ref="K13:R16"/>
    <mergeCell ref="K17:R20"/>
    <mergeCell ref="K21:R24"/>
    <mergeCell ref="K25:R28"/>
    <mergeCell ref="K29:R32"/>
    <mergeCell ref="K33:R36"/>
    <mergeCell ref="K37:R40"/>
    <mergeCell ref="K41:R44"/>
    <mergeCell ref="T76:U76"/>
    <mergeCell ref="T64:U64"/>
    <mergeCell ref="T70:U70"/>
    <mergeCell ref="T72:U72"/>
    <mergeCell ref="T74:U74"/>
    <mergeCell ref="T6:U6"/>
    <mergeCell ref="T8:U8"/>
    <mergeCell ref="T18:U18"/>
    <mergeCell ref="T14:U14"/>
    <mergeCell ref="T16:U16"/>
    <mergeCell ref="T30:U30"/>
    <mergeCell ref="T32:U32"/>
    <mergeCell ref="T34:U34"/>
    <mergeCell ref="T36:U36"/>
    <mergeCell ref="T42:U42"/>
    <mergeCell ref="T38:U38"/>
    <mergeCell ref="T40:U40"/>
    <mergeCell ref="T10:U10"/>
    <mergeCell ref="T12:U12"/>
    <mergeCell ref="T20:U20"/>
    <mergeCell ref="T26:U26"/>
    <mergeCell ref="T28:U28"/>
    <mergeCell ref="T22:U22"/>
    <mergeCell ref="T24:U24"/>
    <mergeCell ref="K65:R68"/>
    <mergeCell ref="T54:U54"/>
    <mergeCell ref="T56:U56"/>
    <mergeCell ref="T58:U58"/>
    <mergeCell ref="T60:U60"/>
    <mergeCell ref="T62:U62"/>
    <mergeCell ref="T66:U66"/>
    <mergeCell ref="T68:U68"/>
    <mergeCell ref="T46:U46"/>
    <mergeCell ref="T48:U48"/>
    <mergeCell ref="T50:U50"/>
    <mergeCell ref="T52:U52"/>
    <mergeCell ref="K45:R48"/>
    <mergeCell ref="K49:R52"/>
    <mergeCell ref="K53:R56"/>
    <mergeCell ref="AK293:AL293"/>
    <mergeCell ref="T106:U106"/>
    <mergeCell ref="T122:U122"/>
    <mergeCell ref="AK282:AL282"/>
    <mergeCell ref="AK286:AL286"/>
    <mergeCell ref="AK290:AL290"/>
    <mergeCell ref="AK291:AL291"/>
    <mergeCell ref="AK284:AL284"/>
    <mergeCell ref="AK285:AL285"/>
    <mergeCell ref="AK287:AL287"/>
    <mergeCell ref="AK288:AL288"/>
    <mergeCell ref="AK289:AL289"/>
    <mergeCell ref="AK277:AL277"/>
    <mergeCell ref="AK278:AL278"/>
    <mergeCell ref="T130:U130"/>
    <mergeCell ref="T124:U124"/>
    <mergeCell ref="T193:AE194"/>
    <mergeCell ref="T195:AE196"/>
    <mergeCell ref="T197:AE198"/>
    <mergeCell ref="T126:U126"/>
    <mergeCell ref="T128:U128"/>
    <mergeCell ref="AK280:AL280"/>
    <mergeCell ref="AK281:AL281"/>
    <mergeCell ref="T155:AE156"/>
    <mergeCell ref="D229:I230"/>
    <mergeCell ref="J229:N231"/>
    <mergeCell ref="O229:S231"/>
    <mergeCell ref="T108:U108"/>
    <mergeCell ref="T102:U102"/>
    <mergeCell ref="T114:U114"/>
    <mergeCell ref="T116:U116"/>
    <mergeCell ref="T110:U110"/>
    <mergeCell ref="T112:U112"/>
    <mergeCell ref="T118:U118"/>
    <mergeCell ref="T120:U120"/>
    <mergeCell ref="G101:R104"/>
    <mergeCell ref="G105:R108"/>
    <mergeCell ref="G109:R112"/>
    <mergeCell ref="G113:R116"/>
    <mergeCell ref="G117:R120"/>
    <mergeCell ref="G121:R124"/>
    <mergeCell ref="G125:R128"/>
    <mergeCell ref="D181:I182"/>
    <mergeCell ref="T183:AE184"/>
    <mergeCell ref="T185:AE186"/>
    <mergeCell ref="T187:AE188"/>
    <mergeCell ref="T189:AE190"/>
    <mergeCell ref="T191:AE192"/>
    <mergeCell ref="AM126:AO130"/>
    <mergeCell ref="AK283:AL283"/>
    <mergeCell ref="AK279:AL279"/>
    <mergeCell ref="T203:AE204"/>
    <mergeCell ref="T205:AE206"/>
    <mergeCell ref="T199:AE200"/>
    <mergeCell ref="T201:AE202"/>
    <mergeCell ref="AK294:AL294"/>
    <mergeCell ref="AK292:AL292"/>
    <mergeCell ref="AN131:AO131"/>
    <mergeCell ref="T229:AE230"/>
    <mergeCell ref="T231:AE232"/>
    <mergeCell ref="T233:AE234"/>
    <mergeCell ref="T235:AE236"/>
    <mergeCell ref="T237:AE238"/>
    <mergeCell ref="T239:AE240"/>
    <mergeCell ref="O271:AE272"/>
    <mergeCell ref="O145:S147"/>
    <mergeCell ref="T145:AE146"/>
    <mergeCell ref="T147:AE148"/>
    <mergeCell ref="T149:AE150"/>
    <mergeCell ref="T151:AE152"/>
    <mergeCell ref="O153:S155"/>
    <mergeCell ref="T153:AE154"/>
    <mergeCell ref="J181:N183"/>
    <mergeCell ref="J205:N207"/>
    <mergeCell ref="J213:N215"/>
    <mergeCell ref="J225:N228"/>
    <mergeCell ref="O181:S183"/>
    <mergeCell ref="O193:S195"/>
    <mergeCell ref="O201:S203"/>
    <mergeCell ref="O205:S208"/>
    <mergeCell ref="O209:S212"/>
    <mergeCell ref="O219:AE220"/>
    <mergeCell ref="O213:AE214"/>
    <mergeCell ref="O215:AE216"/>
    <mergeCell ref="O217:AE218"/>
    <mergeCell ref="O221:AE222"/>
    <mergeCell ref="O223:AE224"/>
    <mergeCell ref="O225:AE226"/>
    <mergeCell ref="O227:AE228"/>
    <mergeCell ref="T211:AE212"/>
    <mergeCell ref="T207:AE208"/>
    <mergeCell ref="T209:AE210"/>
    <mergeCell ref="T181:AE182"/>
    <mergeCell ref="O241:S243"/>
    <mergeCell ref="T241:AE242"/>
    <mergeCell ref="T243:AE244"/>
    <mergeCell ref="T245:AE246"/>
    <mergeCell ref="T247:AE248"/>
    <mergeCell ref="O249:S251"/>
    <mergeCell ref="T249:AE250"/>
    <mergeCell ref="T251:AE252"/>
    <mergeCell ref="J253:N255"/>
    <mergeCell ref="O253:S256"/>
    <mergeCell ref="T253:AE254"/>
    <mergeCell ref="T255:AE256"/>
    <mergeCell ref="J273:N276"/>
    <mergeCell ref="O273:AE274"/>
    <mergeCell ref="O275:AE276"/>
    <mergeCell ref="O257:S260"/>
    <mergeCell ref="T257:AE258"/>
    <mergeCell ref="T259:AE260"/>
    <mergeCell ref="J261:N263"/>
    <mergeCell ref="O261:AE262"/>
    <mergeCell ref="O263:AE264"/>
    <mergeCell ref="O265:AE266"/>
    <mergeCell ref="O267:AE268"/>
    <mergeCell ref="O269:AE270"/>
    <mergeCell ref="D133:I134"/>
    <mergeCell ref="J133:N135"/>
    <mergeCell ref="O133:S135"/>
    <mergeCell ref="T133:AE134"/>
    <mergeCell ref="T135:AE136"/>
    <mergeCell ref="T137:AE138"/>
    <mergeCell ref="T139:AE140"/>
    <mergeCell ref="T141:AE142"/>
    <mergeCell ref="T143:AE144"/>
    <mergeCell ref="J157:N159"/>
    <mergeCell ref="O157:S160"/>
    <mergeCell ref="T157:AE158"/>
    <mergeCell ref="T159:AE160"/>
    <mergeCell ref="O175:AE176"/>
    <mergeCell ref="J177:N180"/>
    <mergeCell ref="O177:AE178"/>
    <mergeCell ref="O179:AE180"/>
    <mergeCell ref="O161:S164"/>
    <mergeCell ref="T161:AE162"/>
    <mergeCell ref="T163:AE164"/>
    <mergeCell ref="J165:N167"/>
    <mergeCell ref="O165:AE166"/>
    <mergeCell ref="O167:AE168"/>
    <mergeCell ref="O169:AE170"/>
    <mergeCell ref="O171:AE172"/>
    <mergeCell ref="O173:AE174"/>
  </mergeCells>
  <phoneticPr fontId="3"/>
  <printOptions horizontalCentered="1"/>
  <pageMargins left="0.39370078740157483" right="0.19685039370078741" top="0.78740157480314965" bottom="0.47244094488188981" header="0.51181102362204722" footer="0.31496062992125984"/>
  <pageSetup paperSize="9" scale="61" firstPageNumber="47" orientation="portrait" useFirstPageNumber="1" r:id="rId1"/>
  <headerFooter alignWithMargins="0">
    <oddHeader>&amp;R&amp;9介護予防短期入所療養介護</oddHeader>
    <oddFooter>&amp;C&amp;14&amp;P</oddFooter>
  </headerFooter>
  <rowBreaks count="5" manualBreakCount="5">
    <brk id="68" max="42" man="1"/>
    <brk id="132" max="42" man="1"/>
    <brk id="180" max="42" man="1"/>
    <brk id="228" max="42" man="1"/>
    <brk id="276" max="4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1:AW132"/>
  <sheetViews>
    <sheetView view="pageBreakPreview" zoomScaleNormal="75" zoomScaleSheetLayoutView="100" workbookViewId="0"/>
  </sheetViews>
  <sheetFormatPr defaultColWidth="9" defaultRowHeight="13.5" x14ac:dyDescent="0.15"/>
  <cols>
    <col min="1" max="1" width="4.125" style="251" customWidth="1"/>
    <col min="2" max="2" width="6.875" style="251" customWidth="1"/>
    <col min="3" max="3" width="27.5" style="251" customWidth="1"/>
    <col min="4" max="5" width="2.875" style="251" customWidth="1"/>
    <col min="6" max="6" width="2.125" style="251" customWidth="1"/>
    <col min="7" max="8" width="2.375" style="251" customWidth="1"/>
    <col min="9" max="9" width="2" style="24" customWidth="1"/>
    <col min="10" max="13" width="2.375" style="251" customWidth="1"/>
    <col min="14" max="16" width="2.125" style="251" customWidth="1"/>
    <col min="17" max="17" width="5" style="251" customWidth="1"/>
    <col min="18" max="18" width="2.375" style="251" customWidth="1"/>
    <col min="19" max="19" width="2.125" style="251" customWidth="1"/>
    <col min="20" max="20" width="2.875" style="251" customWidth="1"/>
    <col min="21" max="21" width="2.125" style="251" customWidth="1"/>
    <col min="22" max="22" width="1.875" style="251" customWidth="1"/>
    <col min="23" max="31" width="2.125" style="251" customWidth="1"/>
    <col min="32" max="32" width="2" style="28" customWidth="1"/>
    <col min="33" max="33" width="2.125" style="251" customWidth="1"/>
    <col min="34" max="34" width="1.875" style="251" customWidth="1"/>
    <col min="35" max="35" width="2.125" style="251" customWidth="1"/>
    <col min="36" max="36" width="2" style="251" customWidth="1"/>
    <col min="37" max="37" width="2.125" style="251" customWidth="1"/>
    <col min="38" max="38" width="2.875" style="24" customWidth="1"/>
    <col min="39" max="40" width="2.125" style="251" customWidth="1"/>
    <col min="41" max="41" width="2.375" style="251" customWidth="1"/>
    <col min="42" max="42" width="2.375" style="24" customWidth="1"/>
    <col min="43" max="44" width="2.375" style="251" customWidth="1"/>
    <col min="45" max="45" width="1.875" style="251" customWidth="1"/>
    <col min="46" max="46" width="2.375" style="251" customWidth="1"/>
    <col min="47" max="47" width="7.625" style="200" customWidth="1"/>
    <col min="48" max="48" width="7.375" style="251" customWidth="1"/>
    <col min="49" max="49" width="2.875" style="251" customWidth="1"/>
    <col min="50" max="16384" width="9" style="251"/>
  </cols>
  <sheetData>
    <row r="1" spans="1:49" ht="17.25" x14ac:dyDescent="0.2">
      <c r="B1" s="15" t="s">
        <v>159</v>
      </c>
    </row>
    <row r="2" spans="1:49" ht="8.25" customHeight="1" x14ac:dyDescent="0.2">
      <c r="A2" s="15"/>
    </row>
    <row r="3" spans="1:49" ht="17.25" customHeight="1" x14ac:dyDescent="0.15">
      <c r="A3" s="703" t="s">
        <v>582</v>
      </c>
      <c r="B3" s="704"/>
      <c r="C3" s="1" t="s">
        <v>583</v>
      </c>
      <c r="D3" s="415"/>
      <c r="E3" s="633"/>
      <c r="F3" s="633"/>
      <c r="G3" s="633"/>
      <c r="H3" s="633"/>
      <c r="I3" s="416"/>
      <c r="J3" s="633"/>
      <c r="K3" s="633"/>
      <c r="L3" s="633"/>
      <c r="M3" s="633"/>
      <c r="N3" s="633"/>
      <c r="O3" s="633"/>
      <c r="P3" s="633"/>
      <c r="Q3" s="633"/>
      <c r="R3" s="633"/>
      <c r="S3" s="633"/>
      <c r="T3" s="633"/>
      <c r="U3" s="633"/>
      <c r="V3" s="633"/>
      <c r="W3" s="633"/>
      <c r="X3" s="633"/>
      <c r="Y3" s="2" t="s">
        <v>584</v>
      </c>
      <c r="Z3" s="633"/>
      <c r="AA3" s="633"/>
      <c r="AB3" s="633"/>
      <c r="AC3" s="633"/>
      <c r="AD3" s="633"/>
      <c r="AE3" s="182"/>
      <c r="AF3" s="182"/>
      <c r="AG3" s="633"/>
      <c r="AH3" s="633"/>
      <c r="AI3" s="633"/>
      <c r="AJ3" s="633"/>
      <c r="AK3" s="633"/>
      <c r="AL3" s="416"/>
      <c r="AM3" s="633"/>
      <c r="AN3" s="633"/>
      <c r="AO3" s="633"/>
      <c r="AP3" s="416"/>
      <c r="AQ3" s="633"/>
      <c r="AR3" s="633"/>
      <c r="AS3" s="633"/>
      <c r="AT3" s="633"/>
      <c r="AU3" s="29" t="s">
        <v>1405</v>
      </c>
      <c r="AV3" s="406" t="s">
        <v>1406</v>
      </c>
      <c r="AW3" s="637"/>
    </row>
    <row r="4" spans="1:49" ht="17.25" customHeight="1" x14ac:dyDescent="0.15">
      <c r="A4" s="3" t="s">
        <v>585</v>
      </c>
      <c r="B4" s="4" t="s">
        <v>586</v>
      </c>
      <c r="C4" s="432"/>
      <c r="D4" s="446"/>
      <c r="E4" s="607"/>
      <c r="F4" s="607"/>
      <c r="G4" s="607"/>
      <c r="H4" s="607"/>
      <c r="I4" s="417"/>
      <c r="J4" s="607"/>
      <c r="K4" s="607"/>
      <c r="L4" s="607"/>
      <c r="M4" s="607"/>
      <c r="N4" s="607"/>
      <c r="O4" s="607"/>
      <c r="P4" s="607"/>
      <c r="Q4" s="607"/>
      <c r="R4" s="607"/>
      <c r="S4" s="607"/>
      <c r="T4" s="607"/>
      <c r="U4" s="607"/>
      <c r="V4" s="607"/>
      <c r="W4" s="607"/>
      <c r="X4" s="607"/>
      <c r="Y4" s="607"/>
      <c r="Z4" s="607"/>
      <c r="AA4" s="607"/>
      <c r="AB4" s="607"/>
      <c r="AC4" s="607"/>
      <c r="AD4" s="607"/>
      <c r="AE4" s="183"/>
      <c r="AF4" s="183"/>
      <c r="AG4" s="607"/>
      <c r="AH4" s="607"/>
      <c r="AI4" s="607"/>
      <c r="AJ4" s="607"/>
      <c r="AK4" s="607"/>
      <c r="AL4" s="417"/>
      <c r="AM4" s="607"/>
      <c r="AN4" s="607"/>
      <c r="AO4" s="607"/>
      <c r="AP4" s="417"/>
      <c r="AQ4" s="607"/>
      <c r="AR4" s="607"/>
      <c r="AS4" s="607"/>
      <c r="AT4" s="607"/>
      <c r="AU4" s="30" t="s">
        <v>577</v>
      </c>
      <c r="AV4" s="5" t="s">
        <v>578</v>
      </c>
      <c r="AW4" s="637"/>
    </row>
    <row r="5" spans="1:49" ht="17.25" customHeight="1" x14ac:dyDescent="0.15">
      <c r="A5" s="436">
        <v>26</v>
      </c>
      <c r="B5" s="433">
        <v>8011</v>
      </c>
      <c r="C5" s="120" t="s">
        <v>441</v>
      </c>
      <c r="D5" s="769" t="s">
        <v>2036</v>
      </c>
      <c r="E5" s="763"/>
      <c r="F5" s="764"/>
      <c r="G5" s="677" t="s">
        <v>2026</v>
      </c>
      <c r="H5" s="678"/>
      <c r="I5" s="678"/>
      <c r="J5" s="678"/>
      <c r="K5" s="679"/>
      <c r="L5" s="677" t="s">
        <v>2013</v>
      </c>
      <c r="M5" s="678"/>
      <c r="N5" s="678"/>
      <c r="O5" s="678"/>
      <c r="P5" s="678"/>
      <c r="Q5" s="678"/>
      <c r="R5" s="679"/>
      <c r="S5" s="453" t="s">
        <v>129</v>
      </c>
      <c r="T5" s="632"/>
      <c r="U5" s="632"/>
      <c r="V5" s="190"/>
      <c r="W5" s="72"/>
      <c r="X5" s="182"/>
      <c r="Y5" s="416"/>
      <c r="Z5" s="37"/>
      <c r="AA5" s="416"/>
      <c r="AB5" s="439"/>
      <c r="AC5" s="37"/>
      <c r="AD5" s="422"/>
      <c r="AE5" s="73"/>
      <c r="AF5" s="41"/>
      <c r="AG5" s="422"/>
      <c r="AH5" s="422"/>
      <c r="AI5" s="37"/>
      <c r="AJ5" s="37"/>
      <c r="AK5" s="416"/>
      <c r="AL5" s="2"/>
      <c r="AM5" s="439"/>
      <c r="AN5" s="36"/>
      <c r="AO5" s="427"/>
      <c r="AP5" s="438"/>
      <c r="AQ5" s="416"/>
      <c r="AR5" s="416"/>
      <c r="AS5" s="416"/>
      <c r="AT5" s="36"/>
      <c r="AU5" s="330">
        <f>ROUND(S6*$AQ$8,0)</f>
        <v>383</v>
      </c>
      <c r="AV5" s="212" t="s">
        <v>0</v>
      </c>
    </row>
    <row r="6" spans="1:49" ht="17.25" customHeight="1" x14ac:dyDescent="0.15">
      <c r="A6" s="436">
        <v>26</v>
      </c>
      <c r="B6" s="433">
        <v>8015</v>
      </c>
      <c r="C6" s="120" t="s">
        <v>805</v>
      </c>
      <c r="D6" s="770"/>
      <c r="E6" s="765"/>
      <c r="F6" s="766"/>
      <c r="G6" s="680"/>
      <c r="H6" s="681"/>
      <c r="I6" s="681"/>
      <c r="J6" s="681"/>
      <c r="K6" s="682"/>
      <c r="L6" s="680"/>
      <c r="M6" s="681"/>
      <c r="N6" s="681"/>
      <c r="O6" s="681"/>
      <c r="P6" s="681"/>
      <c r="Q6" s="681"/>
      <c r="R6" s="682"/>
      <c r="S6" s="892">
        <f>予防短期入所療養ロ!T6</f>
        <v>547</v>
      </c>
      <c r="T6" s="893"/>
      <c r="U6" s="426" t="s">
        <v>578</v>
      </c>
      <c r="V6" s="432"/>
      <c r="W6" s="444" t="s">
        <v>442</v>
      </c>
      <c r="X6" s="422"/>
      <c r="Y6" s="422"/>
      <c r="Z6" s="422"/>
      <c r="AA6" s="422"/>
      <c r="AB6" s="422"/>
      <c r="AC6" s="422"/>
      <c r="AD6" s="422"/>
      <c r="AE6" s="417"/>
      <c r="AF6" s="422"/>
      <c r="AG6" s="443"/>
      <c r="AH6" s="443"/>
      <c r="AI6" s="422"/>
      <c r="AJ6" s="422"/>
      <c r="AK6" s="653" t="s">
        <v>806</v>
      </c>
      <c r="AL6" s="515">
        <f>予防短期入所療養ロ!AL6</f>
        <v>25</v>
      </c>
      <c r="AM6" s="890" t="s">
        <v>578</v>
      </c>
      <c r="AN6" s="891"/>
      <c r="AO6" s="442"/>
      <c r="AP6" s="895" t="s">
        <v>159</v>
      </c>
      <c r="AQ6" s="895"/>
      <c r="AR6" s="895"/>
      <c r="AS6" s="637"/>
      <c r="AT6" s="638"/>
      <c r="AU6" s="12">
        <f>ROUND(ROUND(S6-AL6,0)*$AQ$8,0)</f>
        <v>365</v>
      </c>
      <c r="AV6" s="6"/>
    </row>
    <row r="7" spans="1:49" ht="17.25" customHeight="1" x14ac:dyDescent="0.15">
      <c r="A7" s="436">
        <v>26</v>
      </c>
      <c r="B7" s="433">
        <v>8021</v>
      </c>
      <c r="C7" s="120" t="s">
        <v>443</v>
      </c>
      <c r="D7" s="770"/>
      <c r="E7" s="765"/>
      <c r="F7" s="766"/>
      <c r="G7" s="680"/>
      <c r="H7" s="681"/>
      <c r="I7" s="681"/>
      <c r="J7" s="681"/>
      <c r="K7" s="682"/>
      <c r="L7" s="680"/>
      <c r="M7" s="681"/>
      <c r="N7" s="681"/>
      <c r="O7" s="681"/>
      <c r="P7" s="681"/>
      <c r="Q7" s="681"/>
      <c r="R7" s="682"/>
      <c r="S7" s="453" t="s">
        <v>130</v>
      </c>
      <c r="T7" s="439"/>
      <c r="U7" s="61"/>
      <c r="V7" s="254"/>
      <c r="W7" s="453"/>
      <c r="X7" s="416"/>
      <c r="Y7" s="416"/>
      <c r="Z7" s="37"/>
      <c r="AA7" s="416"/>
      <c r="AB7" s="439"/>
      <c r="AC7" s="37"/>
      <c r="AD7" s="422"/>
      <c r="AE7" s="422"/>
      <c r="AF7" s="422"/>
      <c r="AG7" s="422"/>
      <c r="AH7" s="422"/>
      <c r="AI7" s="37"/>
      <c r="AJ7" s="37"/>
      <c r="AK7" s="416"/>
      <c r="AL7" s="2"/>
      <c r="AM7" s="439"/>
      <c r="AN7" s="36"/>
      <c r="AO7" s="421"/>
      <c r="AP7" s="895"/>
      <c r="AQ7" s="895"/>
      <c r="AR7" s="895"/>
      <c r="AS7" s="418"/>
      <c r="AT7" s="419"/>
      <c r="AU7" s="330">
        <f>ROUND(S8*$AQ$8,0)</f>
        <v>480</v>
      </c>
      <c r="AV7" s="6"/>
    </row>
    <row r="8" spans="1:49" ht="17.25" customHeight="1" x14ac:dyDescent="0.15">
      <c r="A8" s="436">
        <v>26</v>
      </c>
      <c r="B8" s="433">
        <v>8025</v>
      </c>
      <c r="C8" s="120" t="s">
        <v>807</v>
      </c>
      <c r="D8" s="770"/>
      <c r="E8" s="765"/>
      <c r="F8" s="766"/>
      <c r="G8" s="680"/>
      <c r="H8" s="681"/>
      <c r="I8" s="681"/>
      <c r="J8" s="681"/>
      <c r="K8" s="682"/>
      <c r="L8" s="759"/>
      <c r="M8" s="760"/>
      <c r="N8" s="760"/>
      <c r="O8" s="760"/>
      <c r="P8" s="760"/>
      <c r="Q8" s="760"/>
      <c r="R8" s="761"/>
      <c r="S8" s="892">
        <f>予防短期入所療養ロ!T8</f>
        <v>686</v>
      </c>
      <c r="T8" s="893"/>
      <c r="U8" s="426" t="s">
        <v>578</v>
      </c>
      <c r="V8" s="432"/>
      <c r="W8" s="444" t="s">
        <v>442</v>
      </c>
      <c r="X8" s="422"/>
      <c r="Y8" s="422"/>
      <c r="Z8" s="422"/>
      <c r="AA8" s="422"/>
      <c r="AB8" s="422"/>
      <c r="AC8" s="422"/>
      <c r="AD8" s="422"/>
      <c r="AE8" s="417"/>
      <c r="AF8" s="422"/>
      <c r="AG8" s="443"/>
      <c r="AH8" s="443"/>
      <c r="AI8" s="422"/>
      <c r="AJ8" s="422"/>
      <c r="AK8" s="653" t="s">
        <v>806</v>
      </c>
      <c r="AL8" s="515">
        <f>$AL$6</f>
        <v>25</v>
      </c>
      <c r="AM8" s="890" t="s">
        <v>578</v>
      </c>
      <c r="AN8" s="891"/>
      <c r="AO8" s="66"/>
      <c r="AP8" s="521" t="s">
        <v>1407</v>
      </c>
      <c r="AQ8" s="718">
        <v>0.7</v>
      </c>
      <c r="AR8" s="718"/>
      <c r="AS8" s="34"/>
      <c r="AT8" s="67"/>
      <c r="AU8" s="12">
        <f>ROUND(ROUND(S8-AL8,0)*$AQ$8,0)</f>
        <v>463</v>
      </c>
      <c r="AV8" s="6"/>
    </row>
    <row r="9" spans="1:49" ht="17.25" customHeight="1" x14ac:dyDescent="0.15">
      <c r="A9" s="436">
        <v>26</v>
      </c>
      <c r="B9" s="433">
        <v>1529</v>
      </c>
      <c r="C9" s="120" t="s">
        <v>444</v>
      </c>
      <c r="D9" s="770"/>
      <c r="E9" s="765"/>
      <c r="F9" s="766"/>
      <c r="G9" s="680"/>
      <c r="H9" s="681"/>
      <c r="I9" s="681"/>
      <c r="J9" s="681"/>
      <c r="K9" s="682"/>
      <c r="L9" s="677" t="s">
        <v>2014</v>
      </c>
      <c r="M9" s="678"/>
      <c r="N9" s="678"/>
      <c r="O9" s="678"/>
      <c r="P9" s="678"/>
      <c r="Q9" s="678"/>
      <c r="R9" s="679"/>
      <c r="S9" s="453" t="s">
        <v>129</v>
      </c>
      <c r="T9" s="632"/>
      <c r="U9" s="632"/>
      <c r="V9" s="190"/>
      <c r="W9" s="453"/>
      <c r="X9" s="416"/>
      <c r="Y9" s="416"/>
      <c r="Z9" s="37"/>
      <c r="AA9" s="416"/>
      <c r="AB9" s="439"/>
      <c r="AC9" s="37"/>
      <c r="AD9" s="422"/>
      <c r="AE9" s="422"/>
      <c r="AF9" s="422"/>
      <c r="AG9" s="422"/>
      <c r="AH9" s="422"/>
      <c r="AI9" s="37"/>
      <c r="AJ9" s="37"/>
      <c r="AK9" s="416"/>
      <c r="AL9" s="2"/>
      <c r="AM9" s="439"/>
      <c r="AN9" s="36"/>
      <c r="AO9" s="421"/>
      <c r="AP9" s="637"/>
      <c r="AQ9" s="637"/>
      <c r="AR9" s="637"/>
      <c r="AS9" s="418"/>
      <c r="AT9" s="419"/>
      <c r="AU9" s="330">
        <f>ROUND(S10*$AQ$8,0)</f>
        <v>403</v>
      </c>
      <c r="AV9" s="6"/>
    </row>
    <row r="10" spans="1:49" ht="17.25" customHeight="1" x14ac:dyDescent="0.15">
      <c r="A10" s="436">
        <v>26</v>
      </c>
      <c r="B10" s="433">
        <v>1534</v>
      </c>
      <c r="C10" s="120" t="s">
        <v>781</v>
      </c>
      <c r="D10" s="770"/>
      <c r="E10" s="765"/>
      <c r="F10" s="766"/>
      <c r="G10" s="680"/>
      <c r="H10" s="681"/>
      <c r="I10" s="681"/>
      <c r="J10" s="681"/>
      <c r="K10" s="682"/>
      <c r="L10" s="680"/>
      <c r="M10" s="681"/>
      <c r="N10" s="681"/>
      <c r="O10" s="681"/>
      <c r="P10" s="681"/>
      <c r="Q10" s="681"/>
      <c r="R10" s="682"/>
      <c r="S10" s="892">
        <f>予防短期入所療養ロ!T10</f>
        <v>576</v>
      </c>
      <c r="T10" s="893"/>
      <c r="U10" s="426" t="s">
        <v>578</v>
      </c>
      <c r="V10" s="432"/>
      <c r="W10" s="444" t="s">
        <v>442</v>
      </c>
      <c r="X10" s="422"/>
      <c r="Y10" s="422"/>
      <c r="Z10" s="422"/>
      <c r="AA10" s="422"/>
      <c r="AB10" s="422"/>
      <c r="AC10" s="422"/>
      <c r="AD10" s="422"/>
      <c r="AE10" s="417"/>
      <c r="AF10" s="422"/>
      <c r="AG10" s="443"/>
      <c r="AH10" s="443"/>
      <c r="AI10" s="422"/>
      <c r="AJ10" s="422"/>
      <c r="AK10" s="653" t="s">
        <v>806</v>
      </c>
      <c r="AL10" s="515">
        <f>$AL$6</f>
        <v>25</v>
      </c>
      <c r="AM10" s="890" t="s">
        <v>578</v>
      </c>
      <c r="AN10" s="891"/>
      <c r="AO10" s="442"/>
      <c r="AP10" s="245"/>
      <c r="AQ10" s="636"/>
      <c r="AR10" s="636"/>
      <c r="AS10" s="636"/>
      <c r="AT10" s="638"/>
      <c r="AU10" s="12">
        <f>ROUND(ROUND(S10-AL10,0)*$AQ$8,0)</f>
        <v>386</v>
      </c>
      <c r="AV10" s="6"/>
    </row>
    <row r="11" spans="1:49" ht="17.25" customHeight="1" x14ac:dyDescent="0.15">
      <c r="A11" s="436">
        <v>26</v>
      </c>
      <c r="B11" s="433">
        <v>1535</v>
      </c>
      <c r="C11" s="120" t="s">
        <v>449</v>
      </c>
      <c r="D11" s="770"/>
      <c r="E11" s="765"/>
      <c r="F11" s="766"/>
      <c r="G11" s="680"/>
      <c r="H11" s="681"/>
      <c r="I11" s="681"/>
      <c r="J11" s="681"/>
      <c r="K11" s="682"/>
      <c r="L11" s="680"/>
      <c r="M11" s="681"/>
      <c r="N11" s="681"/>
      <c r="O11" s="681"/>
      <c r="P11" s="681"/>
      <c r="Q11" s="681"/>
      <c r="R11" s="682"/>
      <c r="S11" s="453" t="s">
        <v>130</v>
      </c>
      <c r="T11" s="439"/>
      <c r="U11" s="61"/>
      <c r="V11" s="254"/>
      <c r="W11" s="453"/>
      <c r="X11" s="416"/>
      <c r="Y11" s="416"/>
      <c r="Z11" s="37"/>
      <c r="AA11" s="416"/>
      <c r="AB11" s="439"/>
      <c r="AC11" s="37"/>
      <c r="AD11" s="422"/>
      <c r="AE11" s="422"/>
      <c r="AF11" s="422"/>
      <c r="AG11" s="422"/>
      <c r="AH11" s="422"/>
      <c r="AI11" s="37"/>
      <c r="AJ11" s="37"/>
      <c r="AK11" s="416"/>
      <c r="AL11" s="2"/>
      <c r="AM11" s="439"/>
      <c r="AN11" s="36"/>
      <c r="AO11" s="421"/>
      <c r="AP11" s="77"/>
      <c r="AQ11" s="201"/>
      <c r="AR11" s="201"/>
      <c r="AS11" s="245"/>
      <c r="AT11" s="419"/>
      <c r="AU11" s="330">
        <f>ROUND(S12*$AQ$8,0)</f>
        <v>501</v>
      </c>
      <c r="AV11" s="6"/>
    </row>
    <row r="12" spans="1:49" ht="17.25" customHeight="1" x14ac:dyDescent="0.15">
      <c r="A12" s="436">
        <v>26</v>
      </c>
      <c r="B12" s="433">
        <v>1540</v>
      </c>
      <c r="C12" s="120" t="s">
        <v>782</v>
      </c>
      <c r="D12" s="770"/>
      <c r="E12" s="765"/>
      <c r="F12" s="766"/>
      <c r="G12" s="680"/>
      <c r="H12" s="681"/>
      <c r="I12" s="681"/>
      <c r="J12" s="681"/>
      <c r="K12" s="682"/>
      <c r="L12" s="759"/>
      <c r="M12" s="760"/>
      <c r="N12" s="760"/>
      <c r="O12" s="760"/>
      <c r="P12" s="760"/>
      <c r="Q12" s="760"/>
      <c r="R12" s="761"/>
      <c r="S12" s="892">
        <f>予防短期入所療養ロ!T12</f>
        <v>716</v>
      </c>
      <c r="T12" s="893"/>
      <c r="U12" s="426" t="s">
        <v>578</v>
      </c>
      <c r="V12" s="432"/>
      <c r="W12" s="444" t="s">
        <v>442</v>
      </c>
      <c r="X12" s="422"/>
      <c r="Y12" s="422"/>
      <c r="Z12" s="422"/>
      <c r="AA12" s="422"/>
      <c r="AB12" s="422"/>
      <c r="AC12" s="422"/>
      <c r="AD12" s="422"/>
      <c r="AE12" s="417"/>
      <c r="AF12" s="422"/>
      <c r="AG12" s="443"/>
      <c r="AH12" s="443"/>
      <c r="AI12" s="422"/>
      <c r="AJ12" s="422"/>
      <c r="AK12" s="653" t="s">
        <v>806</v>
      </c>
      <c r="AL12" s="515">
        <f>$AL$6</f>
        <v>25</v>
      </c>
      <c r="AM12" s="890" t="s">
        <v>578</v>
      </c>
      <c r="AN12" s="891"/>
      <c r="AO12" s="66"/>
      <c r="AP12" s="77"/>
      <c r="AQ12" s="201"/>
      <c r="AR12" s="201"/>
      <c r="AS12" s="545"/>
      <c r="AT12" s="67"/>
      <c r="AU12" s="12">
        <f>ROUND(ROUND(S12-AL12,0)*$AQ$8,0)</f>
        <v>484</v>
      </c>
      <c r="AV12" s="6"/>
    </row>
    <row r="13" spans="1:49" ht="17.25" customHeight="1" x14ac:dyDescent="0.15">
      <c r="A13" s="436">
        <v>26</v>
      </c>
      <c r="B13" s="433">
        <v>1541</v>
      </c>
      <c r="C13" s="120" t="s">
        <v>983</v>
      </c>
      <c r="D13" s="770"/>
      <c r="E13" s="765"/>
      <c r="F13" s="766"/>
      <c r="G13" s="680"/>
      <c r="H13" s="681"/>
      <c r="I13" s="681"/>
      <c r="J13" s="681"/>
      <c r="K13" s="682"/>
      <c r="L13" s="677" t="s">
        <v>2015</v>
      </c>
      <c r="M13" s="678"/>
      <c r="N13" s="678"/>
      <c r="O13" s="678"/>
      <c r="P13" s="678"/>
      <c r="Q13" s="678"/>
      <c r="R13" s="679"/>
      <c r="S13" s="453" t="s">
        <v>129</v>
      </c>
      <c r="T13" s="632"/>
      <c r="U13" s="632"/>
      <c r="V13" s="190"/>
      <c r="W13" s="453"/>
      <c r="X13" s="416"/>
      <c r="Y13" s="416"/>
      <c r="Z13" s="37"/>
      <c r="AA13" s="416"/>
      <c r="AB13" s="439"/>
      <c r="AC13" s="37"/>
      <c r="AD13" s="422"/>
      <c r="AE13" s="422"/>
      <c r="AF13" s="422"/>
      <c r="AG13" s="422"/>
      <c r="AH13" s="422"/>
      <c r="AI13" s="37"/>
      <c r="AJ13" s="37"/>
      <c r="AK13" s="416"/>
      <c r="AL13" s="2"/>
      <c r="AM13" s="439"/>
      <c r="AN13" s="36"/>
      <c r="AO13" s="421"/>
      <c r="AP13" s="77"/>
      <c r="AQ13" s="245"/>
      <c r="AR13" s="245"/>
      <c r="AS13" s="245"/>
      <c r="AT13" s="419"/>
      <c r="AU13" s="330">
        <f>ROUND(S14*$AQ$8,0)</f>
        <v>396</v>
      </c>
      <c r="AV13" s="6"/>
    </row>
    <row r="14" spans="1:49" ht="17.25" customHeight="1" x14ac:dyDescent="0.15">
      <c r="A14" s="436">
        <v>26</v>
      </c>
      <c r="B14" s="433">
        <v>1546</v>
      </c>
      <c r="C14" s="120" t="s">
        <v>982</v>
      </c>
      <c r="D14" s="770"/>
      <c r="E14" s="765"/>
      <c r="F14" s="766"/>
      <c r="G14" s="680"/>
      <c r="H14" s="681"/>
      <c r="I14" s="681"/>
      <c r="J14" s="681"/>
      <c r="K14" s="682"/>
      <c r="L14" s="680"/>
      <c r="M14" s="681"/>
      <c r="N14" s="681"/>
      <c r="O14" s="681"/>
      <c r="P14" s="681"/>
      <c r="Q14" s="681"/>
      <c r="R14" s="682"/>
      <c r="S14" s="892">
        <f>予防短期入所療養ロ!T14</f>
        <v>566</v>
      </c>
      <c r="T14" s="893"/>
      <c r="U14" s="426" t="s">
        <v>578</v>
      </c>
      <c r="V14" s="432"/>
      <c r="W14" s="444" t="s">
        <v>442</v>
      </c>
      <c r="X14" s="422"/>
      <c r="Y14" s="422"/>
      <c r="Z14" s="422"/>
      <c r="AA14" s="422"/>
      <c r="AB14" s="422"/>
      <c r="AC14" s="422"/>
      <c r="AD14" s="422"/>
      <c r="AE14" s="417"/>
      <c r="AF14" s="422"/>
      <c r="AG14" s="443"/>
      <c r="AH14" s="443"/>
      <c r="AI14" s="422"/>
      <c r="AJ14" s="422"/>
      <c r="AK14" s="653" t="s">
        <v>806</v>
      </c>
      <c r="AL14" s="515">
        <f>$AL$6</f>
        <v>25</v>
      </c>
      <c r="AM14" s="890" t="s">
        <v>578</v>
      </c>
      <c r="AN14" s="891"/>
      <c r="AO14" s="442"/>
      <c r="AP14" s="245"/>
      <c r="AQ14" s="636"/>
      <c r="AR14" s="636"/>
      <c r="AS14" s="636"/>
      <c r="AT14" s="638"/>
      <c r="AU14" s="12">
        <f>ROUND(ROUND(S14-AL14,0)*$AQ$8,0)</f>
        <v>379</v>
      </c>
      <c r="AV14" s="6"/>
    </row>
    <row r="15" spans="1:49" ht="17.25" customHeight="1" x14ac:dyDescent="0.15">
      <c r="A15" s="436">
        <v>26</v>
      </c>
      <c r="B15" s="433">
        <v>1547</v>
      </c>
      <c r="C15" s="120" t="s">
        <v>981</v>
      </c>
      <c r="D15" s="770"/>
      <c r="E15" s="765"/>
      <c r="F15" s="766"/>
      <c r="G15" s="680"/>
      <c r="H15" s="681"/>
      <c r="I15" s="681"/>
      <c r="J15" s="681"/>
      <c r="K15" s="682"/>
      <c r="L15" s="680"/>
      <c r="M15" s="681"/>
      <c r="N15" s="681"/>
      <c r="O15" s="681"/>
      <c r="P15" s="681"/>
      <c r="Q15" s="681"/>
      <c r="R15" s="682"/>
      <c r="S15" s="453" t="s">
        <v>130</v>
      </c>
      <c r="T15" s="439"/>
      <c r="U15" s="61"/>
      <c r="V15" s="254"/>
      <c r="W15" s="453"/>
      <c r="X15" s="416"/>
      <c r="Y15" s="416"/>
      <c r="Z15" s="37"/>
      <c r="AA15" s="416"/>
      <c r="AB15" s="439"/>
      <c r="AC15" s="37"/>
      <c r="AD15" s="422"/>
      <c r="AE15" s="422"/>
      <c r="AF15" s="422"/>
      <c r="AG15" s="422"/>
      <c r="AH15" s="422"/>
      <c r="AI15" s="37"/>
      <c r="AJ15" s="37"/>
      <c r="AK15" s="416"/>
      <c r="AL15" s="2"/>
      <c r="AM15" s="439"/>
      <c r="AN15" s="36"/>
      <c r="AO15" s="421"/>
      <c r="AP15" s="77"/>
      <c r="AQ15" s="201"/>
      <c r="AR15" s="201"/>
      <c r="AS15" s="245"/>
      <c r="AT15" s="419"/>
      <c r="AU15" s="330">
        <f>ROUND(S16*$AQ$8,0)</f>
        <v>494</v>
      </c>
      <c r="AV15" s="6"/>
    </row>
    <row r="16" spans="1:49" ht="17.25" customHeight="1" x14ac:dyDescent="0.15">
      <c r="A16" s="436">
        <v>26</v>
      </c>
      <c r="B16" s="433">
        <v>1552</v>
      </c>
      <c r="C16" s="120" t="s">
        <v>980</v>
      </c>
      <c r="D16" s="770"/>
      <c r="E16" s="765"/>
      <c r="F16" s="766"/>
      <c r="G16" s="680"/>
      <c r="H16" s="681"/>
      <c r="I16" s="681"/>
      <c r="J16" s="681"/>
      <c r="K16" s="682"/>
      <c r="L16" s="759"/>
      <c r="M16" s="760"/>
      <c r="N16" s="760"/>
      <c r="O16" s="760"/>
      <c r="P16" s="760"/>
      <c r="Q16" s="760"/>
      <c r="R16" s="761"/>
      <c r="S16" s="892">
        <f>予防短期入所療養ロ!T16</f>
        <v>706</v>
      </c>
      <c r="T16" s="893"/>
      <c r="U16" s="426" t="s">
        <v>578</v>
      </c>
      <c r="V16" s="432"/>
      <c r="W16" s="444" t="s">
        <v>442</v>
      </c>
      <c r="X16" s="422"/>
      <c r="Y16" s="422"/>
      <c r="Z16" s="422"/>
      <c r="AA16" s="422"/>
      <c r="AB16" s="422"/>
      <c r="AC16" s="422"/>
      <c r="AD16" s="422"/>
      <c r="AE16" s="417"/>
      <c r="AF16" s="422"/>
      <c r="AG16" s="443"/>
      <c r="AH16" s="443"/>
      <c r="AI16" s="422"/>
      <c r="AJ16" s="422"/>
      <c r="AK16" s="653" t="s">
        <v>806</v>
      </c>
      <c r="AL16" s="515">
        <f>$AL$6</f>
        <v>25</v>
      </c>
      <c r="AM16" s="890" t="s">
        <v>578</v>
      </c>
      <c r="AN16" s="891"/>
      <c r="AO16" s="66"/>
      <c r="AP16" s="77"/>
      <c r="AQ16" s="201"/>
      <c r="AR16" s="201"/>
      <c r="AS16" s="545"/>
      <c r="AT16" s="67"/>
      <c r="AU16" s="12">
        <f>ROUND(ROUND(S16-AL16,0)*$AQ$8,0)</f>
        <v>477</v>
      </c>
      <c r="AV16" s="6"/>
    </row>
    <row r="17" spans="1:48" ht="17.25" customHeight="1" x14ac:dyDescent="0.15">
      <c r="A17" s="436">
        <v>26</v>
      </c>
      <c r="B17" s="433">
        <v>8031</v>
      </c>
      <c r="C17" s="120" t="s">
        <v>979</v>
      </c>
      <c r="D17" s="770"/>
      <c r="E17" s="765"/>
      <c r="F17" s="766"/>
      <c r="G17" s="246"/>
      <c r="H17" s="245"/>
      <c r="I17" s="34"/>
      <c r="J17" s="245"/>
      <c r="K17" s="247"/>
      <c r="L17" s="677" t="s">
        <v>2016</v>
      </c>
      <c r="M17" s="678"/>
      <c r="N17" s="678"/>
      <c r="O17" s="678"/>
      <c r="P17" s="678"/>
      <c r="Q17" s="678"/>
      <c r="R17" s="679"/>
      <c r="S17" s="453" t="s">
        <v>129</v>
      </c>
      <c r="T17" s="632"/>
      <c r="U17" s="632"/>
      <c r="V17" s="190"/>
      <c r="W17" s="453"/>
      <c r="X17" s="416"/>
      <c r="Y17" s="416"/>
      <c r="Z17" s="37"/>
      <c r="AA17" s="416"/>
      <c r="AB17" s="439"/>
      <c r="AC17" s="37"/>
      <c r="AD17" s="422"/>
      <c r="AE17" s="422"/>
      <c r="AF17" s="422"/>
      <c r="AG17" s="422"/>
      <c r="AH17" s="422"/>
      <c r="AI17" s="37"/>
      <c r="AJ17" s="37"/>
      <c r="AK17" s="416"/>
      <c r="AL17" s="2"/>
      <c r="AM17" s="439"/>
      <c r="AN17" s="36"/>
      <c r="AO17" s="421"/>
      <c r="AP17" s="77"/>
      <c r="AQ17" s="245"/>
      <c r="AR17" s="245"/>
      <c r="AS17" s="245"/>
      <c r="AT17" s="419"/>
      <c r="AU17" s="330">
        <f>ROUND(S18*$AQ$8,0)</f>
        <v>424</v>
      </c>
      <c r="AV17" s="6"/>
    </row>
    <row r="18" spans="1:48" ht="17.25" customHeight="1" x14ac:dyDescent="0.15">
      <c r="A18" s="436">
        <v>26</v>
      </c>
      <c r="B18" s="433">
        <v>8035</v>
      </c>
      <c r="C18" s="120" t="s">
        <v>978</v>
      </c>
      <c r="D18" s="770"/>
      <c r="E18" s="765"/>
      <c r="F18" s="766"/>
      <c r="G18" s="246"/>
      <c r="H18" s="245"/>
      <c r="I18" s="539"/>
      <c r="J18" s="245"/>
      <c r="K18" s="247"/>
      <c r="L18" s="680"/>
      <c r="M18" s="681"/>
      <c r="N18" s="681"/>
      <c r="O18" s="681"/>
      <c r="P18" s="681"/>
      <c r="Q18" s="681"/>
      <c r="R18" s="682"/>
      <c r="S18" s="892">
        <f>予防短期入所療養ロ!T18</f>
        <v>606</v>
      </c>
      <c r="T18" s="893"/>
      <c r="U18" s="426" t="s">
        <v>578</v>
      </c>
      <c r="V18" s="432"/>
      <c r="W18" s="444" t="s">
        <v>442</v>
      </c>
      <c r="X18" s="422"/>
      <c r="Y18" s="422"/>
      <c r="Z18" s="422"/>
      <c r="AA18" s="422"/>
      <c r="AB18" s="422"/>
      <c r="AC18" s="422"/>
      <c r="AD18" s="422"/>
      <c r="AE18" s="417"/>
      <c r="AF18" s="422"/>
      <c r="AG18" s="443"/>
      <c r="AH18" s="443"/>
      <c r="AI18" s="422"/>
      <c r="AJ18" s="422"/>
      <c r="AK18" s="653" t="s">
        <v>806</v>
      </c>
      <c r="AL18" s="515">
        <f>$AL$6</f>
        <v>25</v>
      </c>
      <c r="AM18" s="890" t="s">
        <v>578</v>
      </c>
      <c r="AN18" s="891"/>
      <c r="AO18" s="442"/>
      <c r="AP18" s="245"/>
      <c r="AQ18" s="636"/>
      <c r="AR18" s="636"/>
      <c r="AS18" s="636"/>
      <c r="AT18" s="638"/>
      <c r="AU18" s="12">
        <f>ROUND(ROUND(S18-AL18,0)*$AQ$8,0)</f>
        <v>407</v>
      </c>
      <c r="AV18" s="6"/>
    </row>
    <row r="19" spans="1:48" ht="17.25" customHeight="1" x14ac:dyDescent="0.15">
      <c r="A19" s="436">
        <v>26</v>
      </c>
      <c r="B19" s="433">
        <v>8041</v>
      </c>
      <c r="C19" s="120" t="s">
        <v>977</v>
      </c>
      <c r="D19" s="770"/>
      <c r="E19" s="765"/>
      <c r="F19" s="766"/>
      <c r="G19" s="246"/>
      <c r="H19" s="245"/>
      <c r="I19" s="34"/>
      <c r="J19" s="245"/>
      <c r="K19" s="247"/>
      <c r="L19" s="680"/>
      <c r="M19" s="681"/>
      <c r="N19" s="681"/>
      <c r="O19" s="681"/>
      <c r="P19" s="681"/>
      <c r="Q19" s="681"/>
      <c r="R19" s="682"/>
      <c r="S19" s="453" t="s">
        <v>130</v>
      </c>
      <c r="T19" s="439"/>
      <c r="U19" s="61"/>
      <c r="V19" s="254"/>
      <c r="W19" s="453"/>
      <c r="X19" s="416"/>
      <c r="Y19" s="416"/>
      <c r="Z19" s="37"/>
      <c r="AA19" s="416"/>
      <c r="AB19" s="439"/>
      <c r="AC19" s="37"/>
      <c r="AD19" s="422"/>
      <c r="AE19" s="422"/>
      <c r="AF19" s="422"/>
      <c r="AG19" s="422"/>
      <c r="AH19" s="422"/>
      <c r="AI19" s="37"/>
      <c r="AJ19" s="37"/>
      <c r="AK19" s="416"/>
      <c r="AL19" s="2"/>
      <c r="AM19" s="439"/>
      <c r="AN19" s="36"/>
      <c r="AO19" s="421"/>
      <c r="AP19" s="449"/>
      <c r="AQ19" s="245"/>
      <c r="AR19" s="245"/>
      <c r="AS19" s="245"/>
      <c r="AT19" s="419"/>
      <c r="AU19" s="330">
        <f>ROUND(S20*$AQ$8,0)</f>
        <v>537</v>
      </c>
      <c r="AV19" s="6"/>
    </row>
    <row r="20" spans="1:48" ht="17.25" customHeight="1" x14ac:dyDescent="0.15">
      <c r="A20" s="436">
        <v>26</v>
      </c>
      <c r="B20" s="433">
        <v>8045</v>
      </c>
      <c r="C20" s="120" t="s">
        <v>976</v>
      </c>
      <c r="D20" s="770"/>
      <c r="E20" s="765"/>
      <c r="F20" s="766"/>
      <c r="G20" s="246"/>
      <c r="H20" s="245"/>
      <c r="I20" s="539"/>
      <c r="J20" s="245"/>
      <c r="K20" s="247"/>
      <c r="L20" s="759"/>
      <c r="M20" s="760"/>
      <c r="N20" s="760"/>
      <c r="O20" s="760"/>
      <c r="P20" s="760"/>
      <c r="Q20" s="760"/>
      <c r="R20" s="761"/>
      <c r="S20" s="892">
        <f>予防短期入所療養ロ!T20</f>
        <v>767</v>
      </c>
      <c r="T20" s="893"/>
      <c r="U20" s="426" t="s">
        <v>578</v>
      </c>
      <c r="V20" s="432"/>
      <c r="W20" s="444" t="s">
        <v>442</v>
      </c>
      <c r="X20" s="422"/>
      <c r="Y20" s="422"/>
      <c r="Z20" s="422"/>
      <c r="AA20" s="422"/>
      <c r="AB20" s="422"/>
      <c r="AC20" s="422"/>
      <c r="AD20" s="422"/>
      <c r="AE20" s="417"/>
      <c r="AF20" s="422"/>
      <c r="AG20" s="443"/>
      <c r="AH20" s="443"/>
      <c r="AI20" s="422"/>
      <c r="AJ20" s="422"/>
      <c r="AK20" s="653" t="s">
        <v>806</v>
      </c>
      <c r="AL20" s="515">
        <f>$AL$6</f>
        <v>25</v>
      </c>
      <c r="AM20" s="890" t="s">
        <v>578</v>
      </c>
      <c r="AN20" s="891"/>
      <c r="AO20" s="66"/>
      <c r="AP20" s="449"/>
      <c r="AQ20" s="545"/>
      <c r="AR20" s="545"/>
      <c r="AS20" s="545"/>
      <c r="AT20" s="67"/>
      <c r="AU20" s="12">
        <f>ROUND(ROUND(S20-AL20,0)*$AQ$8,0)</f>
        <v>519</v>
      </c>
      <c r="AV20" s="6"/>
    </row>
    <row r="21" spans="1:48" ht="17.25" customHeight="1" x14ac:dyDescent="0.15">
      <c r="A21" s="436">
        <v>26</v>
      </c>
      <c r="B21" s="433">
        <v>1553</v>
      </c>
      <c r="C21" s="120" t="s">
        <v>975</v>
      </c>
      <c r="D21" s="770"/>
      <c r="E21" s="765"/>
      <c r="F21" s="766"/>
      <c r="G21" s="246"/>
      <c r="H21" s="245"/>
      <c r="I21" s="34"/>
      <c r="J21" s="245"/>
      <c r="K21" s="247"/>
      <c r="L21" s="677" t="s">
        <v>2017</v>
      </c>
      <c r="M21" s="678"/>
      <c r="N21" s="678"/>
      <c r="O21" s="678"/>
      <c r="P21" s="678"/>
      <c r="Q21" s="678"/>
      <c r="R21" s="679"/>
      <c r="S21" s="453" t="s">
        <v>129</v>
      </c>
      <c r="T21" s="632"/>
      <c r="U21" s="632"/>
      <c r="V21" s="190"/>
      <c r="W21" s="453"/>
      <c r="X21" s="416"/>
      <c r="Y21" s="416"/>
      <c r="Z21" s="37"/>
      <c r="AA21" s="416"/>
      <c r="AB21" s="439"/>
      <c r="AC21" s="37"/>
      <c r="AD21" s="422"/>
      <c r="AE21" s="422"/>
      <c r="AF21" s="422"/>
      <c r="AG21" s="422"/>
      <c r="AH21" s="422"/>
      <c r="AI21" s="37"/>
      <c r="AJ21" s="37"/>
      <c r="AK21" s="416"/>
      <c r="AL21" s="2"/>
      <c r="AM21" s="439"/>
      <c r="AN21" s="36"/>
      <c r="AO21" s="421"/>
      <c r="AP21" s="77"/>
      <c r="AQ21" s="245"/>
      <c r="AR21" s="245"/>
      <c r="AS21" s="245"/>
      <c r="AT21" s="419"/>
      <c r="AU21" s="330">
        <f>ROUND(S22*$AQ$8,0)</f>
        <v>447</v>
      </c>
      <c r="AV21" s="6"/>
    </row>
    <row r="22" spans="1:48" ht="17.25" customHeight="1" x14ac:dyDescent="0.15">
      <c r="A22" s="436">
        <v>26</v>
      </c>
      <c r="B22" s="433">
        <v>1558</v>
      </c>
      <c r="C22" s="120" t="s">
        <v>974</v>
      </c>
      <c r="D22" s="770"/>
      <c r="E22" s="765"/>
      <c r="F22" s="766"/>
      <c r="G22" s="246"/>
      <c r="H22" s="245"/>
      <c r="I22" s="539"/>
      <c r="J22" s="245"/>
      <c r="K22" s="247"/>
      <c r="L22" s="680"/>
      <c r="M22" s="681"/>
      <c r="N22" s="681"/>
      <c r="O22" s="681"/>
      <c r="P22" s="681"/>
      <c r="Q22" s="681"/>
      <c r="R22" s="682"/>
      <c r="S22" s="892">
        <f>予防短期入所療養ロ!T22</f>
        <v>639</v>
      </c>
      <c r="T22" s="893"/>
      <c r="U22" s="426" t="s">
        <v>578</v>
      </c>
      <c r="V22" s="432"/>
      <c r="W22" s="444" t="s">
        <v>442</v>
      </c>
      <c r="X22" s="422"/>
      <c r="Y22" s="422"/>
      <c r="Z22" s="422"/>
      <c r="AA22" s="422"/>
      <c r="AB22" s="422"/>
      <c r="AC22" s="422"/>
      <c r="AD22" s="422"/>
      <c r="AE22" s="417"/>
      <c r="AF22" s="422"/>
      <c r="AG22" s="443"/>
      <c r="AH22" s="443"/>
      <c r="AI22" s="422"/>
      <c r="AJ22" s="422"/>
      <c r="AK22" s="653" t="s">
        <v>806</v>
      </c>
      <c r="AL22" s="515">
        <f>$AL$6</f>
        <v>25</v>
      </c>
      <c r="AM22" s="890" t="s">
        <v>578</v>
      </c>
      <c r="AN22" s="891"/>
      <c r="AO22" s="442"/>
      <c r="AP22" s="245"/>
      <c r="AQ22" s="636"/>
      <c r="AR22" s="636"/>
      <c r="AS22" s="636"/>
      <c r="AT22" s="638"/>
      <c r="AU22" s="12">
        <f>ROUND(ROUND(S22-AL22,0)*$AQ$8,0)</f>
        <v>430</v>
      </c>
      <c r="AV22" s="6"/>
    </row>
    <row r="23" spans="1:48" ht="17.25" customHeight="1" x14ac:dyDescent="0.15">
      <c r="A23" s="436">
        <v>26</v>
      </c>
      <c r="B23" s="433">
        <v>1559</v>
      </c>
      <c r="C23" s="120" t="s">
        <v>973</v>
      </c>
      <c r="D23" s="770"/>
      <c r="E23" s="765"/>
      <c r="F23" s="766"/>
      <c r="G23" s="246"/>
      <c r="H23" s="245"/>
      <c r="I23" s="34"/>
      <c r="J23" s="245"/>
      <c r="K23" s="247"/>
      <c r="L23" s="680"/>
      <c r="M23" s="681"/>
      <c r="N23" s="681"/>
      <c r="O23" s="681"/>
      <c r="P23" s="681"/>
      <c r="Q23" s="681"/>
      <c r="R23" s="682"/>
      <c r="S23" s="453" t="s">
        <v>130</v>
      </c>
      <c r="T23" s="439"/>
      <c r="U23" s="61"/>
      <c r="V23" s="254"/>
      <c r="W23" s="453"/>
      <c r="X23" s="416"/>
      <c r="Y23" s="416"/>
      <c r="Z23" s="37"/>
      <c r="AA23" s="416"/>
      <c r="AB23" s="439"/>
      <c r="AC23" s="37"/>
      <c r="AD23" s="422"/>
      <c r="AE23" s="422"/>
      <c r="AF23" s="422"/>
      <c r="AG23" s="422"/>
      <c r="AH23" s="422"/>
      <c r="AI23" s="37"/>
      <c r="AJ23" s="37"/>
      <c r="AK23" s="416"/>
      <c r="AL23" s="2"/>
      <c r="AM23" s="439"/>
      <c r="AN23" s="36"/>
      <c r="AO23" s="421"/>
      <c r="AP23" s="449"/>
      <c r="AQ23" s="245"/>
      <c r="AR23" s="245"/>
      <c r="AS23" s="245"/>
      <c r="AT23" s="419"/>
      <c r="AU23" s="330">
        <f>ROUND(S24*$AQ$8,0)</f>
        <v>561</v>
      </c>
      <c r="AV23" s="6"/>
    </row>
    <row r="24" spans="1:48" ht="17.25" customHeight="1" x14ac:dyDescent="0.15">
      <c r="A24" s="436">
        <v>26</v>
      </c>
      <c r="B24" s="433">
        <v>1564</v>
      </c>
      <c r="C24" s="120" t="s">
        <v>972</v>
      </c>
      <c r="D24" s="770"/>
      <c r="E24" s="765"/>
      <c r="F24" s="766"/>
      <c r="G24" s="246"/>
      <c r="H24" s="245"/>
      <c r="I24" s="539"/>
      <c r="J24" s="245"/>
      <c r="K24" s="247"/>
      <c r="L24" s="759"/>
      <c r="M24" s="760"/>
      <c r="N24" s="760"/>
      <c r="O24" s="760"/>
      <c r="P24" s="760"/>
      <c r="Q24" s="760"/>
      <c r="R24" s="761"/>
      <c r="S24" s="892">
        <f>予防短期入所療養ロ!T24</f>
        <v>801</v>
      </c>
      <c r="T24" s="893"/>
      <c r="U24" s="426" t="s">
        <v>578</v>
      </c>
      <c r="V24" s="432"/>
      <c r="W24" s="444" t="s">
        <v>442</v>
      </c>
      <c r="X24" s="422"/>
      <c r="Y24" s="422"/>
      <c r="Z24" s="422"/>
      <c r="AA24" s="422"/>
      <c r="AB24" s="422"/>
      <c r="AC24" s="422"/>
      <c r="AD24" s="422"/>
      <c r="AE24" s="417"/>
      <c r="AF24" s="422"/>
      <c r="AG24" s="443"/>
      <c r="AH24" s="443"/>
      <c r="AI24" s="422"/>
      <c r="AJ24" s="422"/>
      <c r="AK24" s="653" t="s">
        <v>806</v>
      </c>
      <c r="AL24" s="515">
        <f>$AL$6</f>
        <v>25</v>
      </c>
      <c r="AM24" s="890" t="s">
        <v>578</v>
      </c>
      <c r="AN24" s="891"/>
      <c r="AO24" s="66"/>
      <c r="AP24" s="449"/>
      <c r="AQ24" s="545"/>
      <c r="AR24" s="545"/>
      <c r="AS24" s="545"/>
      <c r="AT24" s="67"/>
      <c r="AU24" s="12">
        <f>ROUND(ROUND(S24-AL24,0)*$AQ$8,0)</f>
        <v>543</v>
      </c>
      <c r="AV24" s="6"/>
    </row>
    <row r="25" spans="1:48" ht="17.25" customHeight="1" x14ac:dyDescent="0.15">
      <c r="A25" s="436">
        <v>26</v>
      </c>
      <c r="B25" s="433">
        <v>1565</v>
      </c>
      <c r="C25" s="120" t="s">
        <v>971</v>
      </c>
      <c r="D25" s="770"/>
      <c r="E25" s="765"/>
      <c r="F25" s="766"/>
      <c r="G25" s="246"/>
      <c r="H25" s="245"/>
      <c r="I25" s="34"/>
      <c r="J25" s="245"/>
      <c r="K25" s="247"/>
      <c r="L25" s="677" t="s">
        <v>2018</v>
      </c>
      <c r="M25" s="678"/>
      <c r="N25" s="678"/>
      <c r="O25" s="678"/>
      <c r="P25" s="678"/>
      <c r="Q25" s="678"/>
      <c r="R25" s="679"/>
      <c r="S25" s="453" t="s">
        <v>129</v>
      </c>
      <c r="T25" s="632"/>
      <c r="U25" s="632"/>
      <c r="V25" s="190"/>
      <c r="W25" s="453"/>
      <c r="X25" s="416"/>
      <c r="Y25" s="416"/>
      <c r="Z25" s="37"/>
      <c r="AA25" s="416"/>
      <c r="AB25" s="439"/>
      <c r="AC25" s="37"/>
      <c r="AD25" s="422"/>
      <c r="AE25" s="422"/>
      <c r="AF25" s="422"/>
      <c r="AG25" s="422"/>
      <c r="AH25" s="422"/>
      <c r="AI25" s="37"/>
      <c r="AJ25" s="37"/>
      <c r="AK25" s="416"/>
      <c r="AL25" s="2"/>
      <c r="AM25" s="439"/>
      <c r="AN25" s="36"/>
      <c r="AO25" s="421"/>
      <c r="AP25" s="77"/>
      <c r="AQ25" s="245"/>
      <c r="AR25" s="245"/>
      <c r="AS25" s="245"/>
      <c r="AT25" s="419"/>
      <c r="AU25" s="330">
        <f>ROUND(S26*$AQ$8,0)</f>
        <v>439</v>
      </c>
      <c r="AV25" s="6"/>
    </row>
    <row r="26" spans="1:48" ht="17.25" customHeight="1" x14ac:dyDescent="0.15">
      <c r="A26" s="436">
        <v>26</v>
      </c>
      <c r="B26" s="433">
        <v>1570</v>
      </c>
      <c r="C26" s="120" t="s">
        <v>970</v>
      </c>
      <c r="D26" s="770"/>
      <c r="E26" s="765"/>
      <c r="F26" s="766"/>
      <c r="G26" s="246"/>
      <c r="H26" s="245"/>
      <c r="I26" s="539"/>
      <c r="J26" s="245"/>
      <c r="K26" s="247"/>
      <c r="L26" s="680"/>
      <c r="M26" s="681"/>
      <c r="N26" s="681"/>
      <c r="O26" s="681"/>
      <c r="P26" s="681"/>
      <c r="Q26" s="681"/>
      <c r="R26" s="682"/>
      <c r="S26" s="892">
        <f>予防短期入所療養ロ!T26</f>
        <v>627</v>
      </c>
      <c r="T26" s="893"/>
      <c r="U26" s="426" t="s">
        <v>578</v>
      </c>
      <c r="V26" s="432"/>
      <c r="W26" s="444" t="s">
        <v>442</v>
      </c>
      <c r="X26" s="422"/>
      <c r="Y26" s="422"/>
      <c r="Z26" s="422"/>
      <c r="AA26" s="422"/>
      <c r="AB26" s="422"/>
      <c r="AC26" s="422"/>
      <c r="AD26" s="422"/>
      <c r="AE26" s="417"/>
      <c r="AF26" s="422"/>
      <c r="AG26" s="443"/>
      <c r="AH26" s="443"/>
      <c r="AI26" s="422"/>
      <c r="AJ26" s="422"/>
      <c r="AK26" s="653" t="s">
        <v>806</v>
      </c>
      <c r="AL26" s="515">
        <f>$AL$6</f>
        <v>25</v>
      </c>
      <c r="AM26" s="890" t="s">
        <v>578</v>
      </c>
      <c r="AN26" s="891"/>
      <c r="AO26" s="442"/>
      <c r="AP26" s="245"/>
      <c r="AQ26" s="636"/>
      <c r="AR26" s="636"/>
      <c r="AS26" s="636"/>
      <c r="AT26" s="638"/>
      <c r="AU26" s="12">
        <f>ROUND(ROUND(S26-AL26,0)*$AQ$8,0)</f>
        <v>421</v>
      </c>
      <c r="AV26" s="6"/>
    </row>
    <row r="27" spans="1:48" ht="17.25" customHeight="1" x14ac:dyDescent="0.15">
      <c r="A27" s="436">
        <v>26</v>
      </c>
      <c r="B27" s="433">
        <v>1571</v>
      </c>
      <c r="C27" s="120" t="s">
        <v>969</v>
      </c>
      <c r="D27" s="770"/>
      <c r="E27" s="765"/>
      <c r="F27" s="766"/>
      <c r="G27" s="246"/>
      <c r="H27" s="245"/>
      <c r="I27" s="34"/>
      <c r="J27" s="245"/>
      <c r="K27" s="247"/>
      <c r="L27" s="680"/>
      <c r="M27" s="681"/>
      <c r="N27" s="681"/>
      <c r="O27" s="681"/>
      <c r="P27" s="681"/>
      <c r="Q27" s="681"/>
      <c r="R27" s="682"/>
      <c r="S27" s="453" t="s">
        <v>130</v>
      </c>
      <c r="T27" s="439"/>
      <c r="U27" s="61"/>
      <c r="V27" s="254"/>
      <c r="W27" s="453"/>
      <c r="X27" s="416"/>
      <c r="Y27" s="416"/>
      <c r="Z27" s="37"/>
      <c r="AA27" s="416"/>
      <c r="AB27" s="439"/>
      <c r="AC27" s="37"/>
      <c r="AD27" s="422"/>
      <c r="AE27" s="422"/>
      <c r="AF27" s="422"/>
      <c r="AG27" s="422"/>
      <c r="AH27" s="422"/>
      <c r="AI27" s="37"/>
      <c r="AJ27" s="37"/>
      <c r="AK27" s="416"/>
      <c r="AL27" s="2"/>
      <c r="AM27" s="439"/>
      <c r="AN27" s="36"/>
      <c r="AO27" s="421"/>
      <c r="AP27" s="449"/>
      <c r="AQ27" s="245"/>
      <c r="AR27" s="245"/>
      <c r="AS27" s="245"/>
      <c r="AT27" s="419"/>
      <c r="AU27" s="330">
        <f>ROUND(S28*$AQ$8,0)</f>
        <v>552</v>
      </c>
      <c r="AV27" s="6"/>
    </row>
    <row r="28" spans="1:48" ht="17.25" customHeight="1" x14ac:dyDescent="0.15">
      <c r="A28" s="436">
        <v>26</v>
      </c>
      <c r="B28" s="433">
        <v>1576</v>
      </c>
      <c r="C28" s="120" t="s">
        <v>968</v>
      </c>
      <c r="D28" s="770"/>
      <c r="E28" s="765"/>
      <c r="F28" s="766"/>
      <c r="G28" s="57"/>
      <c r="H28" s="426"/>
      <c r="I28" s="611"/>
      <c r="J28" s="426"/>
      <c r="K28" s="58"/>
      <c r="L28" s="759"/>
      <c r="M28" s="760"/>
      <c r="N28" s="760"/>
      <c r="O28" s="760"/>
      <c r="P28" s="760"/>
      <c r="Q28" s="760"/>
      <c r="R28" s="761"/>
      <c r="S28" s="892">
        <f>予防短期入所療養ロ!T28</f>
        <v>788</v>
      </c>
      <c r="T28" s="893"/>
      <c r="U28" s="426" t="s">
        <v>578</v>
      </c>
      <c r="V28" s="432"/>
      <c r="W28" s="444" t="s">
        <v>442</v>
      </c>
      <c r="X28" s="422"/>
      <c r="Y28" s="422"/>
      <c r="Z28" s="422"/>
      <c r="AA28" s="422"/>
      <c r="AB28" s="422"/>
      <c r="AC28" s="422"/>
      <c r="AD28" s="422"/>
      <c r="AE28" s="417"/>
      <c r="AF28" s="422"/>
      <c r="AG28" s="443"/>
      <c r="AH28" s="443"/>
      <c r="AI28" s="422"/>
      <c r="AJ28" s="422"/>
      <c r="AK28" s="653" t="s">
        <v>806</v>
      </c>
      <c r="AL28" s="515">
        <f>$AL$6</f>
        <v>25</v>
      </c>
      <c r="AM28" s="890" t="s">
        <v>578</v>
      </c>
      <c r="AN28" s="891"/>
      <c r="AO28" s="78"/>
      <c r="AP28" s="577"/>
      <c r="AQ28" s="46"/>
      <c r="AR28" s="46"/>
      <c r="AS28" s="46"/>
      <c r="AT28" s="43"/>
      <c r="AU28" s="12">
        <f>ROUND(ROUND(S28-AL28,0)*$AQ$8,0)</f>
        <v>534</v>
      </c>
      <c r="AV28" s="6"/>
    </row>
    <row r="29" spans="1:48" ht="17.25" customHeight="1" x14ac:dyDescent="0.15">
      <c r="A29" s="436">
        <v>26</v>
      </c>
      <c r="B29" s="433">
        <v>8051</v>
      </c>
      <c r="C29" s="120" t="s">
        <v>450</v>
      </c>
      <c r="D29" s="770"/>
      <c r="E29" s="765"/>
      <c r="F29" s="766"/>
      <c r="G29" s="677" t="s">
        <v>2027</v>
      </c>
      <c r="H29" s="678"/>
      <c r="I29" s="678"/>
      <c r="J29" s="678"/>
      <c r="K29" s="679"/>
      <c r="L29" s="677" t="s">
        <v>2013</v>
      </c>
      <c r="M29" s="678"/>
      <c r="N29" s="678"/>
      <c r="O29" s="678"/>
      <c r="P29" s="678"/>
      <c r="Q29" s="678"/>
      <c r="R29" s="679"/>
      <c r="S29" s="453" t="s">
        <v>129</v>
      </c>
      <c r="T29" s="632"/>
      <c r="U29" s="632"/>
      <c r="V29" s="190"/>
      <c r="W29" s="453"/>
      <c r="X29" s="416"/>
      <c r="Y29" s="416"/>
      <c r="Z29" s="37"/>
      <c r="AA29" s="416"/>
      <c r="AB29" s="439"/>
      <c r="AC29" s="37"/>
      <c r="AD29" s="422"/>
      <c r="AE29" s="422"/>
      <c r="AF29" s="422"/>
      <c r="AG29" s="422"/>
      <c r="AH29" s="422"/>
      <c r="AI29" s="37"/>
      <c r="AJ29" s="37"/>
      <c r="AK29" s="416"/>
      <c r="AL29" s="2"/>
      <c r="AM29" s="439"/>
      <c r="AN29" s="36"/>
      <c r="AO29" s="427"/>
      <c r="AP29" s="438"/>
      <c r="AQ29" s="416"/>
      <c r="AR29" s="416"/>
      <c r="AS29" s="416"/>
      <c r="AT29" s="36"/>
      <c r="AU29" s="330">
        <f>ROUND(S30*$AQ$8,0)</f>
        <v>361</v>
      </c>
      <c r="AV29" s="6"/>
    </row>
    <row r="30" spans="1:48" ht="17.25" customHeight="1" x14ac:dyDescent="0.15">
      <c r="A30" s="436">
        <v>26</v>
      </c>
      <c r="B30" s="433">
        <v>8055</v>
      </c>
      <c r="C30" s="120" t="s">
        <v>783</v>
      </c>
      <c r="D30" s="770"/>
      <c r="E30" s="765"/>
      <c r="F30" s="766"/>
      <c r="G30" s="680"/>
      <c r="H30" s="681"/>
      <c r="I30" s="681"/>
      <c r="J30" s="681"/>
      <c r="K30" s="682"/>
      <c r="L30" s="680"/>
      <c r="M30" s="681"/>
      <c r="N30" s="681"/>
      <c r="O30" s="681"/>
      <c r="P30" s="681"/>
      <c r="Q30" s="681"/>
      <c r="R30" s="682"/>
      <c r="S30" s="892">
        <f>予防短期入所療養ロ!T30</f>
        <v>515</v>
      </c>
      <c r="T30" s="893"/>
      <c r="U30" s="426" t="s">
        <v>578</v>
      </c>
      <c r="V30" s="432"/>
      <c r="W30" s="444" t="s">
        <v>442</v>
      </c>
      <c r="X30" s="422"/>
      <c r="Y30" s="422"/>
      <c r="Z30" s="422"/>
      <c r="AA30" s="422"/>
      <c r="AB30" s="422"/>
      <c r="AC30" s="422"/>
      <c r="AD30" s="422"/>
      <c r="AE30" s="417"/>
      <c r="AF30" s="422"/>
      <c r="AG30" s="443"/>
      <c r="AH30" s="443"/>
      <c r="AI30" s="422"/>
      <c r="AJ30" s="422"/>
      <c r="AK30" s="653" t="s">
        <v>806</v>
      </c>
      <c r="AL30" s="515">
        <f>$AL$6</f>
        <v>25</v>
      </c>
      <c r="AM30" s="890" t="s">
        <v>578</v>
      </c>
      <c r="AN30" s="891"/>
      <c r="AO30" s="442"/>
      <c r="AP30" s="895" t="s">
        <v>159</v>
      </c>
      <c r="AQ30" s="895"/>
      <c r="AR30" s="895"/>
      <c r="AS30" s="637"/>
      <c r="AT30" s="638"/>
      <c r="AU30" s="12">
        <f>ROUND(ROUND(S30-AL30,0)*$AQ$8,0)</f>
        <v>343</v>
      </c>
      <c r="AV30" s="6"/>
    </row>
    <row r="31" spans="1:48" ht="17.25" customHeight="1" x14ac:dyDescent="0.15">
      <c r="A31" s="436">
        <v>26</v>
      </c>
      <c r="B31" s="433">
        <v>8061</v>
      </c>
      <c r="C31" s="120" t="s">
        <v>451</v>
      </c>
      <c r="D31" s="770"/>
      <c r="E31" s="765"/>
      <c r="F31" s="766"/>
      <c r="G31" s="680"/>
      <c r="H31" s="681"/>
      <c r="I31" s="681"/>
      <c r="J31" s="681"/>
      <c r="K31" s="682"/>
      <c r="L31" s="680"/>
      <c r="M31" s="681"/>
      <c r="N31" s="681"/>
      <c r="O31" s="681"/>
      <c r="P31" s="681"/>
      <c r="Q31" s="681"/>
      <c r="R31" s="682"/>
      <c r="S31" s="453" t="s">
        <v>130</v>
      </c>
      <c r="T31" s="439"/>
      <c r="U31" s="61"/>
      <c r="V31" s="254"/>
      <c r="W31" s="453"/>
      <c r="X31" s="416"/>
      <c r="Y31" s="416"/>
      <c r="Z31" s="37"/>
      <c r="AA31" s="416"/>
      <c r="AB31" s="439"/>
      <c r="AC31" s="37"/>
      <c r="AD31" s="422"/>
      <c r="AE31" s="422"/>
      <c r="AF31" s="422"/>
      <c r="AG31" s="422"/>
      <c r="AH31" s="422"/>
      <c r="AI31" s="37"/>
      <c r="AJ31" s="37"/>
      <c r="AK31" s="416"/>
      <c r="AL31" s="2"/>
      <c r="AM31" s="439"/>
      <c r="AN31" s="36"/>
      <c r="AO31" s="421"/>
      <c r="AP31" s="895"/>
      <c r="AQ31" s="895"/>
      <c r="AR31" s="895"/>
      <c r="AS31" s="418"/>
      <c r="AT31" s="419"/>
      <c r="AU31" s="330">
        <f>ROUND(S32*$AQ$8,0)</f>
        <v>451</v>
      </c>
      <c r="AV31" s="6"/>
    </row>
    <row r="32" spans="1:48" ht="17.25" customHeight="1" x14ac:dyDescent="0.15">
      <c r="A32" s="436">
        <v>26</v>
      </c>
      <c r="B32" s="433">
        <v>8065</v>
      </c>
      <c r="C32" s="120" t="s">
        <v>784</v>
      </c>
      <c r="D32" s="770"/>
      <c r="E32" s="765"/>
      <c r="F32" s="766"/>
      <c r="G32" s="680"/>
      <c r="H32" s="681"/>
      <c r="I32" s="681"/>
      <c r="J32" s="681"/>
      <c r="K32" s="682"/>
      <c r="L32" s="759"/>
      <c r="M32" s="760"/>
      <c r="N32" s="760"/>
      <c r="O32" s="760"/>
      <c r="P32" s="760"/>
      <c r="Q32" s="760"/>
      <c r="R32" s="761"/>
      <c r="S32" s="892">
        <f>予防短期入所療養ロ!T32</f>
        <v>644</v>
      </c>
      <c r="T32" s="893"/>
      <c r="U32" s="426" t="s">
        <v>578</v>
      </c>
      <c r="V32" s="432"/>
      <c r="W32" s="444" t="s">
        <v>442</v>
      </c>
      <c r="X32" s="422"/>
      <c r="Y32" s="422"/>
      <c r="Z32" s="422"/>
      <c r="AA32" s="422"/>
      <c r="AB32" s="422"/>
      <c r="AC32" s="422"/>
      <c r="AD32" s="422"/>
      <c r="AE32" s="417"/>
      <c r="AF32" s="422"/>
      <c r="AG32" s="443"/>
      <c r="AH32" s="443"/>
      <c r="AI32" s="422"/>
      <c r="AJ32" s="422"/>
      <c r="AK32" s="653" t="s">
        <v>806</v>
      </c>
      <c r="AL32" s="515">
        <f>$AL$6</f>
        <v>25</v>
      </c>
      <c r="AM32" s="890" t="s">
        <v>578</v>
      </c>
      <c r="AN32" s="891"/>
      <c r="AO32" s="66"/>
      <c r="AP32" s="521" t="s">
        <v>1407</v>
      </c>
      <c r="AQ32" s="718">
        <f>$AQ$8</f>
        <v>0.7</v>
      </c>
      <c r="AR32" s="718"/>
      <c r="AS32" s="34"/>
      <c r="AT32" s="67"/>
      <c r="AU32" s="12">
        <f>ROUND(ROUND(S32-AL32,0)*$AQ$8,0)</f>
        <v>433</v>
      </c>
      <c r="AV32" s="6"/>
    </row>
    <row r="33" spans="1:48" ht="17.25" customHeight="1" x14ac:dyDescent="0.15">
      <c r="A33" s="436">
        <v>26</v>
      </c>
      <c r="B33" s="433">
        <v>1577</v>
      </c>
      <c r="C33" s="120" t="s">
        <v>477</v>
      </c>
      <c r="D33" s="770"/>
      <c r="E33" s="765"/>
      <c r="F33" s="766"/>
      <c r="G33" s="680"/>
      <c r="H33" s="681"/>
      <c r="I33" s="681"/>
      <c r="J33" s="681"/>
      <c r="K33" s="682"/>
      <c r="L33" s="677" t="s">
        <v>2019</v>
      </c>
      <c r="M33" s="678"/>
      <c r="N33" s="678"/>
      <c r="O33" s="678"/>
      <c r="P33" s="678"/>
      <c r="Q33" s="678"/>
      <c r="R33" s="679"/>
      <c r="S33" s="453" t="s">
        <v>129</v>
      </c>
      <c r="T33" s="632"/>
      <c r="U33" s="632"/>
      <c r="V33" s="190"/>
      <c r="W33" s="453"/>
      <c r="X33" s="416"/>
      <c r="Y33" s="416"/>
      <c r="Z33" s="37"/>
      <c r="AA33" s="416"/>
      <c r="AB33" s="439"/>
      <c r="AC33" s="37"/>
      <c r="AD33" s="422"/>
      <c r="AE33" s="422"/>
      <c r="AF33" s="422"/>
      <c r="AG33" s="422"/>
      <c r="AH33" s="422"/>
      <c r="AI33" s="37"/>
      <c r="AJ33" s="37"/>
      <c r="AK33" s="416"/>
      <c r="AL33" s="2"/>
      <c r="AM33" s="439"/>
      <c r="AN33" s="36"/>
      <c r="AO33" s="421"/>
      <c r="AP33" s="77"/>
      <c r="AQ33" s="418"/>
      <c r="AR33" s="418"/>
      <c r="AS33" s="418"/>
      <c r="AT33" s="419"/>
      <c r="AU33" s="330">
        <f>ROUND(S34*$AQ$8,0)</f>
        <v>371</v>
      </c>
      <c r="AV33" s="6"/>
    </row>
    <row r="34" spans="1:48" ht="17.25" customHeight="1" x14ac:dyDescent="0.15">
      <c r="A34" s="436">
        <v>26</v>
      </c>
      <c r="B34" s="433">
        <v>1582</v>
      </c>
      <c r="C34" s="120" t="s">
        <v>785</v>
      </c>
      <c r="D34" s="770"/>
      <c r="E34" s="765"/>
      <c r="F34" s="766"/>
      <c r="G34" s="680"/>
      <c r="H34" s="681"/>
      <c r="I34" s="681"/>
      <c r="J34" s="681"/>
      <c r="K34" s="682"/>
      <c r="L34" s="680"/>
      <c r="M34" s="681"/>
      <c r="N34" s="681"/>
      <c r="O34" s="681"/>
      <c r="P34" s="681"/>
      <c r="Q34" s="681"/>
      <c r="R34" s="682"/>
      <c r="S34" s="892">
        <f>予防短期入所療養ロ!T34</f>
        <v>530</v>
      </c>
      <c r="T34" s="893"/>
      <c r="U34" s="426" t="s">
        <v>578</v>
      </c>
      <c r="V34" s="432"/>
      <c r="W34" s="444" t="s">
        <v>442</v>
      </c>
      <c r="X34" s="422"/>
      <c r="Y34" s="422"/>
      <c r="Z34" s="422"/>
      <c r="AA34" s="422"/>
      <c r="AB34" s="422"/>
      <c r="AC34" s="422"/>
      <c r="AD34" s="422"/>
      <c r="AE34" s="417"/>
      <c r="AF34" s="422"/>
      <c r="AG34" s="443"/>
      <c r="AH34" s="443"/>
      <c r="AI34" s="422"/>
      <c r="AJ34" s="422"/>
      <c r="AK34" s="653" t="s">
        <v>806</v>
      </c>
      <c r="AL34" s="515">
        <f>$AL$6</f>
        <v>25</v>
      </c>
      <c r="AM34" s="890" t="s">
        <v>578</v>
      </c>
      <c r="AN34" s="891"/>
      <c r="AO34" s="442"/>
      <c r="AP34" s="898"/>
      <c r="AQ34" s="898"/>
      <c r="AR34" s="898"/>
      <c r="AS34" s="637"/>
      <c r="AT34" s="638"/>
      <c r="AU34" s="12">
        <f>ROUND(ROUND(S34-AL34,0)*$AQ$8,0)</f>
        <v>354</v>
      </c>
      <c r="AV34" s="6"/>
    </row>
    <row r="35" spans="1:48" ht="17.25" customHeight="1" x14ac:dyDescent="0.15">
      <c r="A35" s="436">
        <v>26</v>
      </c>
      <c r="B35" s="433">
        <v>1583</v>
      </c>
      <c r="C35" s="120" t="s">
        <v>478</v>
      </c>
      <c r="D35" s="770"/>
      <c r="E35" s="765"/>
      <c r="F35" s="766"/>
      <c r="G35" s="680"/>
      <c r="H35" s="681"/>
      <c r="I35" s="681"/>
      <c r="J35" s="681"/>
      <c r="K35" s="682"/>
      <c r="L35" s="680"/>
      <c r="M35" s="681"/>
      <c r="N35" s="681"/>
      <c r="O35" s="681"/>
      <c r="P35" s="681"/>
      <c r="Q35" s="681"/>
      <c r="R35" s="682"/>
      <c r="S35" s="453" t="s">
        <v>130</v>
      </c>
      <c r="T35" s="439"/>
      <c r="U35" s="61"/>
      <c r="V35" s="254"/>
      <c r="W35" s="453"/>
      <c r="X35" s="416"/>
      <c r="Y35" s="416"/>
      <c r="Z35" s="37"/>
      <c r="AA35" s="416"/>
      <c r="AB35" s="439"/>
      <c r="AC35" s="37"/>
      <c r="AD35" s="422"/>
      <c r="AE35" s="422"/>
      <c r="AF35" s="422"/>
      <c r="AG35" s="422"/>
      <c r="AH35" s="422"/>
      <c r="AI35" s="37"/>
      <c r="AJ35" s="37"/>
      <c r="AK35" s="416"/>
      <c r="AL35" s="2"/>
      <c r="AM35" s="439"/>
      <c r="AN35" s="36"/>
      <c r="AO35" s="421"/>
      <c r="AP35" s="898"/>
      <c r="AQ35" s="898"/>
      <c r="AR35" s="898"/>
      <c r="AS35" s="418"/>
      <c r="AT35" s="419"/>
      <c r="AU35" s="330">
        <f>ROUND(S36*$AQ$8,0)</f>
        <v>463</v>
      </c>
      <c r="AV35" s="6"/>
    </row>
    <row r="36" spans="1:48" ht="17.25" customHeight="1" x14ac:dyDescent="0.15">
      <c r="A36" s="436">
        <v>26</v>
      </c>
      <c r="B36" s="433">
        <v>1588</v>
      </c>
      <c r="C36" s="120" t="s">
        <v>786</v>
      </c>
      <c r="D36" s="770"/>
      <c r="E36" s="765"/>
      <c r="F36" s="766"/>
      <c r="G36" s="680"/>
      <c r="H36" s="681"/>
      <c r="I36" s="681"/>
      <c r="J36" s="681"/>
      <c r="K36" s="682"/>
      <c r="L36" s="759"/>
      <c r="M36" s="760"/>
      <c r="N36" s="760"/>
      <c r="O36" s="760"/>
      <c r="P36" s="760"/>
      <c r="Q36" s="760"/>
      <c r="R36" s="761"/>
      <c r="S36" s="892">
        <f>予防短期入所療養ロ!T36</f>
        <v>661</v>
      </c>
      <c r="T36" s="893"/>
      <c r="U36" s="426" t="s">
        <v>578</v>
      </c>
      <c r="V36" s="432"/>
      <c r="W36" s="444" t="s">
        <v>442</v>
      </c>
      <c r="X36" s="422"/>
      <c r="Y36" s="422"/>
      <c r="Z36" s="422"/>
      <c r="AA36" s="422"/>
      <c r="AB36" s="422"/>
      <c r="AC36" s="422"/>
      <c r="AD36" s="422"/>
      <c r="AE36" s="417"/>
      <c r="AF36" s="422"/>
      <c r="AG36" s="443"/>
      <c r="AH36" s="443"/>
      <c r="AI36" s="422"/>
      <c r="AJ36" s="422"/>
      <c r="AK36" s="653" t="s">
        <v>806</v>
      </c>
      <c r="AL36" s="515">
        <f>$AL$6</f>
        <v>25</v>
      </c>
      <c r="AM36" s="890" t="s">
        <v>578</v>
      </c>
      <c r="AN36" s="891"/>
      <c r="AO36" s="66"/>
      <c r="AP36" s="521"/>
      <c r="AQ36" s="718"/>
      <c r="AR36" s="718"/>
      <c r="AS36" s="34"/>
      <c r="AT36" s="67"/>
      <c r="AU36" s="12">
        <f>ROUND(ROUND(S36-AL36,0)*$AQ$8,0)</f>
        <v>445</v>
      </c>
      <c r="AV36" s="6"/>
    </row>
    <row r="37" spans="1:48" ht="17.25" customHeight="1" x14ac:dyDescent="0.15">
      <c r="A37" s="436">
        <v>26</v>
      </c>
      <c r="B37" s="433">
        <v>8071</v>
      </c>
      <c r="C37" s="120" t="s">
        <v>1205</v>
      </c>
      <c r="D37" s="770"/>
      <c r="E37" s="765"/>
      <c r="F37" s="766"/>
      <c r="G37" s="246"/>
      <c r="H37" s="245"/>
      <c r="I37" s="34"/>
      <c r="J37" s="245"/>
      <c r="K37" s="247"/>
      <c r="L37" s="677" t="s">
        <v>2020</v>
      </c>
      <c r="M37" s="678"/>
      <c r="N37" s="678"/>
      <c r="O37" s="678"/>
      <c r="P37" s="678"/>
      <c r="Q37" s="678"/>
      <c r="R37" s="679"/>
      <c r="S37" s="453" t="s">
        <v>129</v>
      </c>
      <c r="T37" s="632"/>
      <c r="U37" s="632"/>
      <c r="V37" s="190"/>
      <c r="W37" s="453"/>
      <c r="X37" s="416"/>
      <c r="Y37" s="416"/>
      <c r="Z37" s="37"/>
      <c r="AA37" s="416"/>
      <c r="AB37" s="439"/>
      <c r="AC37" s="37"/>
      <c r="AD37" s="422"/>
      <c r="AE37" s="422"/>
      <c r="AF37" s="422"/>
      <c r="AG37" s="422"/>
      <c r="AH37" s="422"/>
      <c r="AI37" s="37"/>
      <c r="AJ37" s="37"/>
      <c r="AK37" s="416"/>
      <c r="AL37" s="2"/>
      <c r="AM37" s="439"/>
      <c r="AN37" s="36"/>
      <c r="AO37" s="421"/>
      <c r="AP37" s="77"/>
      <c r="AQ37" s="418"/>
      <c r="AR37" s="418"/>
      <c r="AS37" s="418"/>
      <c r="AT37" s="419"/>
      <c r="AU37" s="330">
        <f>ROUND(S38*$AQ$8,0)</f>
        <v>403</v>
      </c>
      <c r="AV37" s="6"/>
    </row>
    <row r="38" spans="1:48" ht="17.25" customHeight="1" x14ac:dyDescent="0.15">
      <c r="A38" s="436">
        <v>26</v>
      </c>
      <c r="B38" s="433">
        <v>8075</v>
      </c>
      <c r="C38" s="120" t="s">
        <v>1206</v>
      </c>
      <c r="D38" s="770"/>
      <c r="E38" s="765"/>
      <c r="F38" s="766"/>
      <c r="G38" s="246"/>
      <c r="H38" s="245"/>
      <c r="I38" s="539"/>
      <c r="J38" s="245"/>
      <c r="K38" s="247"/>
      <c r="L38" s="680"/>
      <c r="M38" s="681"/>
      <c r="N38" s="681"/>
      <c r="O38" s="681"/>
      <c r="P38" s="681"/>
      <c r="Q38" s="681"/>
      <c r="R38" s="682"/>
      <c r="S38" s="892">
        <f>予防短期入所療養ロ!T38</f>
        <v>575</v>
      </c>
      <c r="T38" s="893"/>
      <c r="U38" s="426" t="s">
        <v>578</v>
      </c>
      <c r="V38" s="432"/>
      <c r="W38" s="444" t="s">
        <v>442</v>
      </c>
      <c r="X38" s="422"/>
      <c r="Y38" s="422"/>
      <c r="Z38" s="422"/>
      <c r="AA38" s="422"/>
      <c r="AB38" s="422"/>
      <c r="AC38" s="422"/>
      <c r="AD38" s="422"/>
      <c r="AE38" s="417"/>
      <c r="AF38" s="422"/>
      <c r="AG38" s="443"/>
      <c r="AH38" s="443"/>
      <c r="AI38" s="422"/>
      <c r="AJ38" s="422"/>
      <c r="AK38" s="653" t="s">
        <v>806</v>
      </c>
      <c r="AL38" s="515">
        <f>$AL$6</f>
        <v>25</v>
      </c>
      <c r="AM38" s="890" t="s">
        <v>578</v>
      </c>
      <c r="AN38" s="891"/>
      <c r="AO38" s="442"/>
      <c r="AP38" s="245"/>
      <c r="AQ38" s="637"/>
      <c r="AR38" s="637"/>
      <c r="AS38" s="637"/>
      <c r="AT38" s="638"/>
      <c r="AU38" s="12">
        <f>ROUND(ROUND(S38-AL38,0)*$AQ$8,0)</f>
        <v>385</v>
      </c>
      <c r="AV38" s="6"/>
    </row>
    <row r="39" spans="1:48" ht="17.25" customHeight="1" x14ac:dyDescent="0.15">
      <c r="A39" s="436">
        <v>26</v>
      </c>
      <c r="B39" s="433">
        <v>8081</v>
      </c>
      <c r="C39" s="120" t="s">
        <v>1207</v>
      </c>
      <c r="D39" s="770"/>
      <c r="E39" s="765"/>
      <c r="F39" s="766"/>
      <c r="G39" s="246"/>
      <c r="H39" s="245"/>
      <c r="I39" s="34"/>
      <c r="J39" s="245"/>
      <c r="K39" s="247"/>
      <c r="L39" s="680"/>
      <c r="M39" s="681"/>
      <c r="N39" s="681"/>
      <c r="O39" s="681"/>
      <c r="P39" s="681"/>
      <c r="Q39" s="681"/>
      <c r="R39" s="682"/>
      <c r="S39" s="453" t="s">
        <v>130</v>
      </c>
      <c r="T39" s="439"/>
      <c r="U39" s="61"/>
      <c r="V39" s="254"/>
      <c r="W39" s="453"/>
      <c r="X39" s="416"/>
      <c r="Y39" s="416"/>
      <c r="Z39" s="37"/>
      <c r="AA39" s="416"/>
      <c r="AB39" s="439"/>
      <c r="AC39" s="37"/>
      <c r="AD39" s="422"/>
      <c r="AE39" s="422"/>
      <c r="AF39" s="422"/>
      <c r="AG39" s="422"/>
      <c r="AH39" s="422"/>
      <c r="AI39" s="37"/>
      <c r="AJ39" s="37"/>
      <c r="AK39" s="416"/>
      <c r="AL39" s="2"/>
      <c r="AM39" s="439"/>
      <c r="AN39" s="36"/>
      <c r="AO39" s="421"/>
      <c r="AP39" s="449"/>
      <c r="AQ39" s="418"/>
      <c r="AR39" s="418"/>
      <c r="AS39" s="418"/>
      <c r="AT39" s="419"/>
      <c r="AU39" s="330">
        <f>ROUND(S40*$AQ$8,0)</f>
        <v>509</v>
      </c>
      <c r="AV39" s="6"/>
    </row>
    <row r="40" spans="1:48" ht="17.25" customHeight="1" x14ac:dyDescent="0.15">
      <c r="A40" s="436">
        <v>26</v>
      </c>
      <c r="B40" s="433">
        <v>8085</v>
      </c>
      <c r="C40" s="120" t="s">
        <v>1208</v>
      </c>
      <c r="D40" s="770"/>
      <c r="E40" s="765"/>
      <c r="F40" s="766"/>
      <c r="G40" s="246"/>
      <c r="H40" s="245"/>
      <c r="I40" s="539"/>
      <c r="J40" s="245"/>
      <c r="K40" s="247"/>
      <c r="L40" s="759"/>
      <c r="M40" s="760"/>
      <c r="N40" s="760"/>
      <c r="O40" s="760"/>
      <c r="P40" s="760"/>
      <c r="Q40" s="760"/>
      <c r="R40" s="761"/>
      <c r="S40" s="892">
        <f>予防短期入所療養ロ!T40</f>
        <v>727</v>
      </c>
      <c r="T40" s="893"/>
      <c r="U40" s="426" t="s">
        <v>578</v>
      </c>
      <c r="V40" s="432"/>
      <c r="W40" s="444" t="s">
        <v>442</v>
      </c>
      <c r="X40" s="422"/>
      <c r="Y40" s="422"/>
      <c r="Z40" s="422"/>
      <c r="AA40" s="422"/>
      <c r="AB40" s="422"/>
      <c r="AC40" s="422"/>
      <c r="AD40" s="422"/>
      <c r="AE40" s="417"/>
      <c r="AF40" s="422"/>
      <c r="AG40" s="443"/>
      <c r="AH40" s="443"/>
      <c r="AI40" s="422"/>
      <c r="AJ40" s="422"/>
      <c r="AK40" s="653" t="s">
        <v>806</v>
      </c>
      <c r="AL40" s="515">
        <f>$AL$6</f>
        <v>25</v>
      </c>
      <c r="AM40" s="890" t="s">
        <v>578</v>
      </c>
      <c r="AN40" s="891"/>
      <c r="AO40" s="66"/>
      <c r="AP40" s="449"/>
      <c r="AQ40" s="34"/>
      <c r="AR40" s="34"/>
      <c r="AS40" s="34"/>
      <c r="AT40" s="67"/>
      <c r="AU40" s="12">
        <f>ROUND(ROUND(S40-AL40,0)*$AQ$8,0)</f>
        <v>491</v>
      </c>
      <c r="AV40" s="6"/>
    </row>
    <row r="41" spans="1:48" ht="17.25" customHeight="1" x14ac:dyDescent="0.15">
      <c r="A41" s="436">
        <v>26</v>
      </c>
      <c r="B41" s="433">
        <v>1589</v>
      </c>
      <c r="C41" s="120" t="s">
        <v>1209</v>
      </c>
      <c r="D41" s="770"/>
      <c r="E41" s="765"/>
      <c r="F41" s="766"/>
      <c r="G41" s="246"/>
      <c r="H41" s="245"/>
      <c r="I41" s="34"/>
      <c r="J41" s="245"/>
      <c r="K41" s="247"/>
      <c r="L41" s="677" t="s">
        <v>2021</v>
      </c>
      <c r="M41" s="678"/>
      <c r="N41" s="678"/>
      <c r="O41" s="678"/>
      <c r="P41" s="678"/>
      <c r="Q41" s="678"/>
      <c r="R41" s="679"/>
      <c r="S41" s="453" t="s">
        <v>129</v>
      </c>
      <c r="T41" s="632"/>
      <c r="U41" s="632"/>
      <c r="V41" s="190"/>
      <c r="W41" s="453"/>
      <c r="X41" s="416"/>
      <c r="Y41" s="416"/>
      <c r="Z41" s="37"/>
      <c r="AA41" s="416"/>
      <c r="AB41" s="439"/>
      <c r="AC41" s="37"/>
      <c r="AD41" s="422"/>
      <c r="AE41" s="422"/>
      <c r="AF41" s="422"/>
      <c r="AG41" s="422"/>
      <c r="AH41" s="422"/>
      <c r="AI41" s="37"/>
      <c r="AJ41" s="37"/>
      <c r="AK41" s="416"/>
      <c r="AL41" s="2"/>
      <c r="AM41" s="439"/>
      <c r="AN41" s="36"/>
      <c r="AO41" s="421"/>
      <c r="AP41" s="77"/>
      <c r="AQ41" s="418"/>
      <c r="AR41" s="418"/>
      <c r="AS41" s="418"/>
      <c r="AT41" s="419"/>
      <c r="AU41" s="330">
        <f>ROUND(S42*$AQ$8,0)</f>
        <v>415</v>
      </c>
      <c r="AV41" s="6"/>
    </row>
    <row r="42" spans="1:48" ht="17.25" customHeight="1" x14ac:dyDescent="0.15">
      <c r="A42" s="436">
        <v>26</v>
      </c>
      <c r="B42" s="433">
        <v>1594</v>
      </c>
      <c r="C42" s="120" t="s">
        <v>1210</v>
      </c>
      <c r="D42" s="770"/>
      <c r="E42" s="765"/>
      <c r="F42" s="766"/>
      <c r="G42" s="572"/>
      <c r="H42" s="557"/>
      <c r="I42" s="539"/>
      <c r="J42" s="557"/>
      <c r="K42" s="558"/>
      <c r="L42" s="680"/>
      <c r="M42" s="681"/>
      <c r="N42" s="681"/>
      <c r="O42" s="681"/>
      <c r="P42" s="681"/>
      <c r="Q42" s="681"/>
      <c r="R42" s="682"/>
      <c r="S42" s="892">
        <f>予防短期入所療養ロ!T42</f>
        <v>593</v>
      </c>
      <c r="T42" s="893"/>
      <c r="U42" s="426" t="s">
        <v>578</v>
      </c>
      <c r="V42" s="432"/>
      <c r="W42" s="444" t="s">
        <v>442</v>
      </c>
      <c r="X42" s="422"/>
      <c r="Y42" s="422"/>
      <c r="Z42" s="422"/>
      <c r="AA42" s="422"/>
      <c r="AB42" s="422"/>
      <c r="AC42" s="422"/>
      <c r="AD42" s="422"/>
      <c r="AE42" s="417"/>
      <c r="AF42" s="422"/>
      <c r="AG42" s="443"/>
      <c r="AH42" s="443"/>
      <c r="AI42" s="422"/>
      <c r="AJ42" s="422"/>
      <c r="AK42" s="653" t="s">
        <v>806</v>
      </c>
      <c r="AL42" s="515">
        <f>$AL$6</f>
        <v>25</v>
      </c>
      <c r="AM42" s="890" t="s">
        <v>578</v>
      </c>
      <c r="AN42" s="891"/>
      <c r="AO42" s="442"/>
      <c r="AP42" s="898"/>
      <c r="AQ42" s="898"/>
      <c r="AR42" s="898"/>
      <c r="AS42" s="637"/>
      <c r="AT42" s="638"/>
      <c r="AU42" s="12">
        <f>ROUND(ROUND(S42-AL42,0)*$AQ$8,0)</f>
        <v>398</v>
      </c>
      <c r="AV42" s="6"/>
    </row>
    <row r="43" spans="1:48" ht="17.25" customHeight="1" x14ac:dyDescent="0.15">
      <c r="A43" s="436">
        <v>26</v>
      </c>
      <c r="B43" s="433">
        <v>1595</v>
      </c>
      <c r="C43" s="120" t="s">
        <v>1211</v>
      </c>
      <c r="D43" s="770"/>
      <c r="E43" s="765"/>
      <c r="F43" s="766"/>
      <c r="G43" s="421"/>
      <c r="H43" s="245"/>
      <c r="I43" s="34"/>
      <c r="J43" s="245"/>
      <c r="K43" s="247"/>
      <c r="L43" s="680"/>
      <c r="M43" s="681"/>
      <c r="N43" s="681"/>
      <c r="O43" s="681"/>
      <c r="P43" s="681"/>
      <c r="Q43" s="681"/>
      <c r="R43" s="682"/>
      <c r="S43" s="453" t="s">
        <v>130</v>
      </c>
      <c r="T43" s="439"/>
      <c r="U43" s="61"/>
      <c r="V43" s="254"/>
      <c r="W43" s="453"/>
      <c r="X43" s="416"/>
      <c r="Y43" s="416"/>
      <c r="Z43" s="37"/>
      <c r="AA43" s="416"/>
      <c r="AB43" s="439"/>
      <c r="AC43" s="37"/>
      <c r="AD43" s="422"/>
      <c r="AE43" s="422"/>
      <c r="AF43" s="422"/>
      <c r="AG43" s="422"/>
      <c r="AH43" s="422"/>
      <c r="AI43" s="37"/>
      <c r="AJ43" s="37"/>
      <c r="AK43" s="416"/>
      <c r="AL43" s="2"/>
      <c r="AM43" s="439"/>
      <c r="AN43" s="36"/>
      <c r="AO43" s="421"/>
      <c r="AP43" s="898"/>
      <c r="AQ43" s="898"/>
      <c r="AR43" s="898"/>
      <c r="AS43" s="418"/>
      <c r="AT43" s="419"/>
      <c r="AU43" s="330">
        <f>ROUND(S44*$AQ$8,0)</f>
        <v>522</v>
      </c>
      <c r="AV43" s="6"/>
    </row>
    <row r="44" spans="1:48" ht="17.25" customHeight="1" x14ac:dyDescent="0.15">
      <c r="A44" s="436">
        <v>26</v>
      </c>
      <c r="B44" s="433">
        <v>1600</v>
      </c>
      <c r="C44" s="120" t="s">
        <v>1212</v>
      </c>
      <c r="D44" s="770"/>
      <c r="E44" s="765"/>
      <c r="F44" s="766"/>
      <c r="G44" s="57"/>
      <c r="H44" s="426"/>
      <c r="I44" s="611"/>
      <c r="J44" s="426"/>
      <c r="K44" s="58"/>
      <c r="L44" s="759"/>
      <c r="M44" s="760"/>
      <c r="N44" s="760"/>
      <c r="O44" s="760"/>
      <c r="P44" s="760"/>
      <c r="Q44" s="760"/>
      <c r="R44" s="761"/>
      <c r="S44" s="892">
        <f>予防短期入所療養ロ!T44</f>
        <v>745</v>
      </c>
      <c r="T44" s="893"/>
      <c r="U44" s="426" t="s">
        <v>578</v>
      </c>
      <c r="V44" s="432"/>
      <c r="W44" s="444" t="s">
        <v>442</v>
      </c>
      <c r="X44" s="422"/>
      <c r="Y44" s="422"/>
      <c r="Z44" s="422"/>
      <c r="AA44" s="422"/>
      <c r="AB44" s="422"/>
      <c r="AC44" s="422"/>
      <c r="AD44" s="422"/>
      <c r="AE44" s="417"/>
      <c r="AF44" s="422"/>
      <c r="AG44" s="443"/>
      <c r="AH44" s="443"/>
      <c r="AI44" s="422"/>
      <c r="AJ44" s="422"/>
      <c r="AK44" s="653" t="s">
        <v>806</v>
      </c>
      <c r="AL44" s="515">
        <f>$AL$6</f>
        <v>25</v>
      </c>
      <c r="AM44" s="890" t="s">
        <v>578</v>
      </c>
      <c r="AN44" s="891"/>
      <c r="AO44" s="78"/>
      <c r="AP44" s="523"/>
      <c r="AQ44" s="894"/>
      <c r="AR44" s="894"/>
      <c r="AS44" s="46"/>
      <c r="AT44" s="43"/>
      <c r="AU44" s="12">
        <f>ROUND(ROUND(S44-AL44,0)*$AQ$8,0)</f>
        <v>504</v>
      </c>
      <c r="AV44" s="6"/>
    </row>
    <row r="45" spans="1:48" ht="16.5" customHeight="1" x14ac:dyDescent="0.15">
      <c r="A45" s="62">
        <v>26</v>
      </c>
      <c r="B45" s="137">
        <v>8091</v>
      </c>
      <c r="C45" s="210" t="s">
        <v>479</v>
      </c>
      <c r="D45" s="770"/>
      <c r="E45" s="765"/>
      <c r="F45" s="766"/>
      <c r="G45" s="677" t="s">
        <v>2028</v>
      </c>
      <c r="H45" s="678"/>
      <c r="I45" s="678"/>
      <c r="J45" s="678"/>
      <c r="K45" s="679"/>
      <c r="L45" s="677" t="s">
        <v>2013</v>
      </c>
      <c r="M45" s="678"/>
      <c r="N45" s="678"/>
      <c r="O45" s="678"/>
      <c r="P45" s="678"/>
      <c r="Q45" s="678"/>
      <c r="R45" s="679"/>
      <c r="S45" s="453" t="s">
        <v>129</v>
      </c>
      <c r="T45" s="439"/>
      <c r="U45" s="61"/>
      <c r="V45" s="254"/>
      <c r="W45" s="453"/>
      <c r="X45" s="416"/>
      <c r="Y45" s="416"/>
      <c r="Z45" s="37"/>
      <c r="AA45" s="416"/>
      <c r="AB45" s="439"/>
      <c r="AC45" s="37"/>
      <c r="AD45" s="417"/>
      <c r="AE45" s="417"/>
      <c r="AF45" s="417"/>
      <c r="AG45" s="417"/>
      <c r="AH45" s="417"/>
      <c r="AI45" s="37"/>
      <c r="AJ45" s="37"/>
      <c r="AK45" s="416"/>
      <c r="AL45" s="2"/>
      <c r="AM45" s="439"/>
      <c r="AN45" s="36"/>
      <c r="AO45" s="421"/>
      <c r="AP45" s="418"/>
      <c r="AQ45" s="418"/>
      <c r="AR45" s="637"/>
      <c r="AS45" s="637"/>
      <c r="AT45" s="638"/>
      <c r="AU45" s="358">
        <f>ROUND(S46*$AQ$8,0)</f>
        <v>348</v>
      </c>
      <c r="AV45" s="6"/>
    </row>
    <row r="46" spans="1:48" ht="17.25" customHeight="1" x14ac:dyDescent="0.15">
      <c r="A46" s="436">
        <v>26</v>
      </c>
      <c r="B46" s="433">
        <v>8095</v>
      </c>
      <c r="C46" s="120" t="s">
        <v>87</v>
      </c>
      <c r="D46" s="770"/>
      <c r="E46" s="765"/>
      <c r="F46" s="766"/>
      <c r="G46" s="680"/>
      <c r="H46" s="681"/>
      <c r="I46" s="681"/>
      <c r="J46" s="681"/>
      <c r="K46" s="682"/>
      <c r="L46" s="680"/>
      <c r="M46" s="681"/>
      <c r="N46" s="681"/>
      <c r="O46" s="681"/>
      <c r="P46" s="681"/>
      <c r="Q46" s="681"/>
      <c r="R46" s="682"/>
      <c r="S46" s="892">
        <f>予防短期入所療養ロ!T46</f>
        <v>497</v>
      </c>
      <c r="T46" s="893"/>
      <c r="U46" s="426" t="s">
        <v>578</v>
      </c>
      <c r="V46" s="432"/>
      <c r="W46" s="444" t="s">
        <v>442</v>
      </c>
      <c r="X46" s="422"/>
      <c r="Y46" s="422"/>
      <c r="Z46" s="422"/>
      <c r="AA46" s="422"/>
      <c r="AB46" s="422"/>
      <c r="AC46" s="422"/>
      <c r="AD46" s="422"/>
      <c r="AE46" s="417"/>
      <c r="AF46" s="422"/>
      <c r="AG46" s="443"/>
      <c r="AH46" s="443"/>
      <c r="AI46" s="422"/>
      <c r="AJ46" s="422"/>
      <c r="AK46" s="653" t="s">
        <v>806</v>
      </c>
      <c r="AL46" s="515">
        <f>$AL$6</f>
        <v>25</v>
      </c>
      <c r="AM46" s="890" t="s">
        <v>578</v>
      </c>
      <c r="AN46" s="891"/>
      <c r="AO46" s="421"/>
      <c r="AP46" s="895" t="s">
        <v>159</v>
      </c>
      <c r="AQ46" s="896"/>
      <c r="AR46" s="896"/>
      <c r="AS46" s="610"/>
      <c r="AT46" s="613"/>
      <c r="AU46" s="12">
        <f>ROUND(ROUND(S46-AL46,0)*$AQ$8,0)</f>
        <v>330</v>
      </c>
      <c r="AV46" s="6"/>
    </row>
    <row r="47" spans="1:48" ht="17.25" customHeight="1" x14ac:dyDescent="0.15">
      <c r="A47" s="436">
        <v>26</v>
      </c>
      <c r="B47" s="433">
        <v>8111</v>
      </c>
      <c r="C47" s="120" t="s">
        <v>480</v>
      </c>
      <c r="D47" s="770"/>
      <c r="E47" s="765"/>
      <c r="F47" s="766"/>
      <c r="G47" s="680"/>
      <c r="H47" s="681"/>
      <c r="I47" s="681"/>
      <c r="J47" s="681"/>
      <c r="K47" s="682"/>
      <c r="L47" s="680"/>
      <c r="M47" s="681"/>
      <c r="N47" s="681"/>
      <c r="O47" s="681"/>
      <c r="P47" s="681"/>
      <c r="Q47" s="681"/>
      <c r="R47" s="682"/>
      <c r="S47" s="453" t="s">
        <v>130</v>
      </c>
      <c r="T47" s="439"/>
      <c r="U47" s="61"/>
      <c r="V47" s="254"/>
      <c r="W47" s="453"/>
      <c r="X47" s="416"/>
      <c r="Y47" s="416"/>
      <c r="Z47" s="37"/>
      <c r="AA47" s="416"/>
      <c r="AB47" s="439"/>
      <c r="AC47" s="37"/>
      <c r="AD47" s="422"/>
      <c r="AE47" s="422"/>
      <c r="AF47" s="422"/>
      <c r="AG47" s="422"/>
      <c r="AH47" s="422"/>
      <c r="AI47" s="37"/>
      <c r="AJ47" s="37"/>
      <c r="AK47" s="416"/>
      <c r="AL47" s="2"/>
      <c r="AM47" s="439"/>
      <c r="AN47" s="36"/>
      <c r="AO47" s="421"/>
      <c r="AP47" s="895"/>
      <c r="AQ47" s="896"/>
      <c r="AR47" s="896"/>
      <c r="AS47" s="610"/>
      <c r="AT47" s="613"/>
      <c r="AU47" s="330">
        <f>ROUND(S48*$AQ$8,0)</f>
        <v>435</v>
      </c>
      <c r="AV47" s="6"/>
    </row>
    <row r="48" spans="1:48" ht="17.25" customHeight="1" x14ac:dyDescent="0.15">
      <c r="A48" s="436">
        <v>26</v>
      </c>
      <c r="B48" s="433">
        <v>8115</v>
      </c>
      <c r="C48" s="120" t="s">
        <v>88</v>
      </c>
      <c r="D48" s="770"/>
      <c r="E48" s="765"/>
      <c r="F48" s="766"/>
      <c r="G48" s="680"/>
      <c r="H48" s="681"/>
      <c r="I48" s="681"/>
      <c r="J48" s="681"/>
      <c r="K48" s="682"/>
      <c r="L48" s="759"/>
      <c r="M48" s="760"/>
      <c r="N48" s="760"/>
      <c r="O48" s="760"/>
      <c r="P48" s="760"/>
      <c r="Q48" s="760"/>
      <c r="R48" s="761"/>
      <c r="S48" s="892">
        <f>予防短期入所療養ロ!T48</f>
        <v>621</v>
      </c>
      <c r="T48" s="893"/>
      <c r="U48" s="426" t="s">
        <v>578</v>
      </c>
      <c r="V48" s="432"/>
      <c r="W48" s="444" t="s">
        <v>442</v>
      </c>
      <c r="X48" s="422"/>
      <c r="Y48" s="422"/>
      <c r="Z48" s="422"/>
      <c r="AA48" s="422"/>
      <c r="AB48" s="422"/>
      <c r="AC48" s="422"/>
      <c r="AD48" s="422"/>
      <c r="AE48" s="417"/>
      <c r="AF48" s="422"/>
      <c r="AG48" s="443"/>
      <c r="AH48" s="443"/>
      <c r="AI48" s="422"/>
      <c r="AJ48" s="422"/>
      <c r="AK48" s="653" t="s">
        <v>806</v>
      </c>
      <c r="AL48" s="515">
        <f>$AL$6</f>
        <v>25</v>
      </c>
      <c r="AM48" s="890" t="s">
        <v>578</v>
      </c>
      <c r="AN48" s="891"/>
      <c r="AO48" s="421"/>
      <c r="AP48" s="418"/>
      <c r="AQ48" s="418"/>
      <c r="AR48" s="637"/>
      <c r="AS48" s="637"/>
      <c r="AT48" s="638"/>
      <c r="AU48" s="12">
        <f>ROUND(ROUND(S48-AL48,0)*$AQ$8,0)</f>
        <v>417</v>
      </c>
      <c r="AV48" s="6"/>
    </row>
    <row r="49" spans="1:48" ht="17.25" customHeight="1" x14ac:dyDescent="0.15">
      <c r="A49" s="436">
        <v>26</v>
      </c>
      <c r="B49" s="433">
        <v>8121</v>
      </c>
      <c r="C49" s="120" t="s">
        <v>481</v>
      </c>
      <c r="D49" s="770"/>
      <c r="E49" s="765"/>
      <c r="F49" s="766"/>
      <c r="G49" s="680"/>
      <c r="H49" s="681"/>
      <c r="I49" s="681"/>
      <c r="J49" s="681"/>
      <c r="K49" s="682"/>
      <c r="L49" s="677" t="s">
        <v>2022</v>
      </c>
      <c r="M49" s="678"/>
      <c r="N49" s="678"/>
      <c r="O49" s="678"/>
      <c r="P49" s="678"/>
      <c r="Q49" s="678"/>
      <c r="R49" s="679"/>
      <c r="S49" s="453" t="s">
        <v>129</v>
      </c>
      <c r="T49" s="439"/>
      <c r="U49" s="61"/>
      <c r="V49" s="254"/>
      <c r="W49" s="453"/>
      <c r="X49" s="416"/>
      <c r="Y49" s="416"/>
      <c r="Z49" s="37"/>
      <c r="AA49" s="416"/>
      <c r="AB49" s="439"/>
      <c r="AC49" s="37"/>
      <c r="AD49" s="422"/>
      <c r="AE49" s="422"/>
      <c r="AF49" s="422"/>
      <c r="AG49" s="422"/>
      <c r="AH49" s="422"/>
      <c r="AI49" s="37"/>
      <c r="AJ49" s="37"/>
      <c r="AK49" s="416"/>
      <c r="AL49" s="2"/>
      <c r="AM49" s="439"/>
      <c r="AN49" s="36"/>
      <c r="AO49" s="421"/>
      <c r="AP49" s="521" t="s">
        <v>1407</v>
      </c>
      <c r="AQ49" s="718">
        <f>$AQ$8</f>
        <v>0.7</v>
      </c>
      <c r="AR49" s="718"/>
      <c r="AS49" s="637"/>
      <c r="AT49" s="638"/>
      <c r="AU49" s="330">
        <f>ROUND(S50*$AQ$8,0)</f>
        <v>391</v>
      </c>
      <c r="AV49" s="419"/>
    </row>
    <row r="50" spans="1:48" ht="17.25" customHeight="1" x14ac:dyDescent="0.15">
      <c r="A50" s="436">
        <v>26</v>
      </c>
      <c r="B50" s="433">
        <v>8125</v>
      </c>
      <c r="C50" s="120" t="s">
        <v>318</v>
      </c>
      <c r="D50" s="770"/>
      <c r="E50" s="765"/>
      <c r="F50" s="766"/>
      <c r="G50" s="680"/>
      <c r="H50" s="681"/>
      <c r="I50" s="681"/>
      <c r="J50" s="681"/>
      <c r="K50" s="682"/>
      <c r="L50" s="680"/>
      <c r="M50" s="681"/>
      <c r="N50" s="681"/>
      <c r="O50" s="681"/>
      <c r="P50" s="681"/>
      <c r="Q50" s="681"/>
      <c r="R50" s="682"/>
      <c r="S50" s="892">
        <f>予防短期入所療養ロ!T50</f>
        <v>559</v>
      </c>
      <c r="T50" s="893"/>
      <c r="U50" s="426" t="s">
        <v>578</v>
      </c>
      <c r="V50" s="432"/>
      <c r="W50" s="444" t="s">
        <v>442</v>
      </c>
      <c r="X50" s="422"/>
      <c r="Y50" s="422"/>
      <c r="Z50" s="422"/>
      <c r="AA50" s="422"/>
      <c r="AB50" s="422"/>
      <c r="AC50" s="422"/>
      <c r="AD50" s="422"/>
      <c r="AE50" s="417"/>
      <c r="AF50" s="422"/>
      <c r="AG50" s="443"/>
      <c r="AH50" s="443"/>
      <c r="AI50" s="422"/>
      <c r="AJ50" s="422"/>
      <c r="AK50" s="653" t="s">
        <v>806</v>
      </c>
      <c r="AL50" s="515">
        <f>$AL$6</f>
        <v>25</v>
      </c>
      <c r="AM50" s="890" t="s">
        <v>578</v>
      </c>
      <c r="AN50" s="891"/>
      <c r="AO50" s="442"/>
      <c r="AP50" s="245"/>
      <c r="AQ50" s="637"/>
      <c r="AR50" s="637"/>
      <c r="AS50" s="637"/>
      <c r="AT50" s="638"/>
      <c r="AU50" s="12">
        <f>ROUND(ROUND(S50-AL50,0)*$AQ$8,0)</f>
        <v>374</v>
      </c>
      <c r="AV50" s="419"/>
    </row>
    <row r="51" spans="1:48" ht="17.25" customHeight="1" x14ac:dyDescent="0.15">
      <c r="A51" s="436">
        <v>26</v>
      </c>
      <c r="B51" s="433">
        <v>8131</v>
      </c>
      <c r="C51" s="120" t="s">
        <v>482</v>
      </c>
      <c r="D51" s="770"/>
      <c r="E51" s="765"/>
      <c r="F51" s="766"/>
      <c r="G51" s="680"/>
      <c r="H51" s="681"/>
      <c r="I51" s="681"/>
      <c r="J51" s="681"/>
      <c r="K51" s="682"/>
      <c r="L51" s="680"/>
      <c r="M51" s="681"/>
      <c r="N51" s="681"/>
      <c r="O51" s="681"/>
      <c r="P51" s="681"/>
      <c r="Q51" s="681"/>
      <c r="R51" s="682"/>
      <c r="S51" s="453" t="s">
        <v>130</v>
      </c>
      <c r="T51" s="439"/>
      <c r="U51" s="61"/>
      <c r="V51" s="254"/>
      <c r="W51" s="453"/>
      <c r="X51" s="416"/>
      <c r="Y51" s="416"/>
      <c r="Z51" s="37"/>
      <c r="AA51" s="416"/>
      <c r="AB51" s="439"/>
      <c r="AC51" s="37"/>
      <c r="AD51" s="422"/>
      <c r="AE51" s="422"/>
      <c r="AF51" s="422"/>
      <c r="AG51" s="422"/>
      <c r="AH51" s="422"/>
      <c r="AI51" s="37"/>
      <c r="AJ51" s="37"/>
      <c r="AK51" s="416"/>
      <c r="AL51" s="2"/>
      <c r="AM51" s="439"/>
      <c r="AN51" s="36"/>
      <c r="AO51" s="421"/>
      <c r="AP51" s="238"/>
      <c r="AQ51" s="418"/>
      <c r="AR51" s="418"/>
      <c r="AS51" s="418"/>
      <c r="AT51" s="419"/>
      <c r="AU51" s="330">
        <f>ROUND(S52*$AQ$8,0)</f>
        <v>494</v>
      </c>
      <c r="AV51" s="419"/>
    </row>
    <row r="52" spans="1:48" ht="17.25" customHeight="1" x14ac:dyDescent="0.15">
      <c r="A52" s="436">
        <v>26</v>
      </c>
      <c r="B52" s="433">
        <v>8135</v>
      </c>
      <c r="C52" s="120" t="s">
        <v>319</v>
      </c>
      <c r="D52" s="789"/>
      <c r="E52" s="767"/>
      <c r="F52" s="768"/>
      <c r="G52" s="759"/>
      <c r="H52" s="760"/>
      <c r="I52" s="760"/>
      <c r="J52" s="760"/>
      <c r="K52" s="761"/>
      <c r="L52" s="759"/>
      <c r="M52" s="760"/>
      <c r="N52" s="760"/>
      <c r="O52" s="760"/>
      <c r="P52" s="760"/>
      <c r="Q52" s="760"/>
      <c r="R52" s="761"/>
      <c r="S52" s="892">
        <f>予防短期入所療養ロ!T52</f>
        <v>705</v>
      </c>
      <c r="T52" s="893"/>
      <c r="U52" s="426" t="s">
        <v>578</v>
      </c>
      <c r="V52" s="432"/>
      <c r="W52" s="444" t="s">
        <v>442</v>
      </c>
      <c r="X52" s="422"/>
      <c r="Y52" s="422"/>
      <c r="Z52" s="422"/>
      <c r="AA52" s="422"/>
      <c r="AB52" s="422"/>
      <c r="AC52" s="422"/>
      <c r="AD52" s="422"/>
      <c r="AE52" s="417"/>
      <c r="AF52" s="422"/>
      <c r="AG52" s="443"/>
      <c r="AH52" s="443"/>
      <c r="AI52" s="422"/>
      <c r="AJ52" s="422"/>
      <c r="AK52" s="653" t="s">
        <v>806</v>
      </c>
      <c r="AL52" s="515">
        <f>$AL$6</f>
        <v>25</v>
      </c>
      <c r="AM52" s="890" t="s">
        <v>578</v>
      </c>
      <c r="AN52" s="891"/>
      <c r="AO52" s="78"/>
      <c r="AP52" s="236"/>
      <c r="AQ52" s="46"/>
      <c r="AR52" s="46"/>
      <c r="AS52" s="46"/>
      <c r="AT52" s="43"/>
      <c r="AU52" s="12">
        <f>ROUND(ROUND(S52-AL52,0)*$AQ$8,0)</f>
        <v>476</v>
      </c>
      <c r="AV52" s="419"/>
    </row>
    <row r="53" spans="1:48" ht="17.25" customHeight="1" x14ac:dyDescent="0.15">
      <c r="A53" s="436">
        <v>26</v>
      </c>
      <c r="B53" s="433">
        <v>1061</v>
      </c>
      <c r="C53" s="120" t="s">
        <v>246</v>
      </c>
      <c r="D53" s="769" t="s">
        <v>2033</v>
      </c>
      <c r="E53" s="763"/>
      <c r="F53" s="764"/>
      <c r="G53" s="677" t="s">
        <v>2029</v>
      </c>
      <c r="H53" s="678"/>
      <c r="I53" s="678"/>
      <c r="J53" s="678"/>
      <c r="K53" s="679"/>
      <c r="L53" s="677" t="s">
        <v>2023</v>
      </c>
      <c r="M53" s="678"/>
      <c r="N53" s="678"/>
      <c r="O53" s="678"/>
      <c r="P53" s="678"/>
      <c r="Q53" s="678"/>
      <c r="R53" s="679"/>
      <c r="S53" s="453" t="s">
        <v>129</v>
      </c>
      <c r="T53" s="439"/>
      <c r="U53" s="61"/>
      <c r="V53" s="254"/>
      <c r="W53" s="453"/>
      <c r="X53" s="416"/>
      <c r="Y53" s="416"/>
      <c r="Z53" s="37"/>
      <c r="AA53" s="416"/>
      <c r="AB53" s="439"/>
      <c r="AC53" s="37"/>
      <c r="AD53" s="422"/>
      <c r="AE53" s="422"/>
      <c r="AF53" s="422"/>
      <c r="AG53" s="422"/>
      <c r="AH53" s="422"/>
      <c r="AI53" s="37"/>
      <c r="AJ53" s="37"/>
      <c r="AK53" s="416"/>
      <c r="AL53" s="2"/>
      <c r="AM53" s="439"/>
      <c r="AN53" s="36"/>
      <c r="AO53" s="427"/>
      <c r="AP53" s="416"/>
      <c r="AQ53" s="416"/>
      <c r="AR53" s="633"/>
      <c r="AS53" s="633"/>
      <c r="AT53" s="634"/>
      <c r="AU53" s="330">
        <f>ROUND(S54*$AQ$57,0)</f>
        <v>390</v>
      </c>
      <c r="AV53" s="6"/>
    </row>
    <row r="54" spans="1:48" ht="17.25" customHeight="1" x14ac:dyDescent="0.15">
      <c r="A54" s="436">
        <v>26</v>
      </c>
      <c r="B54" s="433">
        <v>1065</v>
      </c>
      <c r="C54" s="120" t="s">
        <v>941</v>
      </c>
      <c r="D54" s="770"/>
      <c r="E54" s="765"/>
      <c r="F54" s="766"/>
      <c r="G54" s="680"/>
      <c r="H54" s="681"/>
      <c r="I54" s="681"/>
      <c r="J54" s="681"/>
      <c r="K54" s="682"/>
      <c r="L54" s="680"/>
      <c r="M54" s="681"/>
      <c r="N54" s="681"/>
      <c r="O54" s="681"/>
      <c r="P54" s="681"/>
      <c r="Q54" s="681"/>
      <c r="R54" s="682"/>
      <c r="S54" s="892">
        <f>予防短期入所療養ロ!T54</f>
        <v>557</v>
      </c>
      <c r="T54" s="893"/>
      <c r="U54" s="426" t="s">
        <v>578</v>
      </c>
      <c r="V54" s="432"/>
      <c r="W54" s="444" t="s">
        <v>442</v>
      </c>
      <c r="X54" s="422"/>
      <c r="Y54" s="422"/>
      <c r="Z54" s="422"/>
      <c r="AA54" s="422"/>
      <c r="AB54" s="422"/>
      <c r="AC54" s="422"/>
      <c r="AD54" s="422"/>
      <c r="AE54" s="417"/>
      <c r="AF54" s="443"/>
      <c r="AG54" s="422"/>
      <c r="AH54" s="422"/>
      <c r="AI54" s="621"/>
      <c r="AJ54" s="621"/>
      <c r="AK54" s="653" t="s">
        <v>806</v>
      </c>
      <c r="AL54" s="515">
        <f>$AL$6</f>
        <v>25</v>
      </c>
      <c r="AM54" s="890" t="s">
        <v>578</v>
      </c>
      <c r="AN54" s="891"/>
      <c r="AO54" s="421"/>
      <c r="AP54" s="895" t="s">
        <v>159</v>
      </c>
      <c r="AQ54" s="896"/>
      <c r="AR54" s="896"/>
      <c r="AS54" s="610"/>
      <c r="AT54" s="613"/>
      <c r="AU54" s="12">
        <f>ROUND(ROUND(S54-AL54,0)*$AQ$57,0)</f>
        <v>372</v>
      </c>
      <c r="AV54" s="6"/>
    </row>
    <row r="55" spans="1:48" ht="17.25" customHeight="1" x14ac:dyDescent="0.15">
      <c r="A55" s="436">
        <v>26</v>
      </c>
      <c r="B55" s="433">
        <v>1066</v>
      </c>
      <c r="C55" s="120" t="s">
        <v>942</v>
      </c>
      <c r="D55" s="770"/>
      <c r="E55" s="765"/>
      <c r="F55" s="766"/>
      <c r="G55" s="680"/>
      <c r="H55" s="681"/>
      <c r="I55" s="681"/>
      <c r="J55" s="681"/>
      <c r="K55" s="682"/>
      <c r="L55" s="680"/>
      <c r="M55" s="681"/>
      <c r="N55" s="681"/>
      <c r="O55" s="681"/>
      <c r="P55" s="681"/>
      <c r="Q55" s="681"/>
      <c r="R55" s="682"/>
      <c r="S55" s="453" t="s">
        <v>130</v>
      </c>
      <c r="T55" s="439"/>
      <c r="U55" s="61"/>
      <c r="V55" s="254"/>
      <c r="W55" s="453"/>
      <c r="X55" s="416"/>
      <c r="Y55" s="416"/>
      <c r="Z55" s="37"/>
      <c r="AA55" s="416"/>
      <c r="AB55" s="439"/>
      <c r="AC55" s="37"/>
      <c r="AD55" s="422"/>
      <c r="AE55" s="422"/>
      <c r="AF55" s="422"/>
      <c r="AG55" s="422"/>
      <c r="AH55" s="422"/>
      <c r="AI55" s="37"/>
      <c r="AJ55" s="37"/>
      <c r="AK55" s="416"/>
      <c r="AL55" s="2"/>
      <c r="AM55" s="439"/>
      <c r="AN55" s="36"/>
      <c r="AO55" s="421"/>
      <c r="AP55" s="895"/>
      <c r="AQ55" s="896"/>
      <c r="AR55" s="896"/>
      <c r="AS55" s="610"/>
      <c r="AT55" s="613"/>
      <c r="AU55" s="330">
        <f>ROUND(S56*$AQ$57,0)</f>
        <v>487</v>
      </c>
      <c r="AV55" s="6"/>
    </row>
    <row r="56" spans="1:48" ht="17.25" customHeight="1" x14ac:dyDescent="0.15">
      <c r="A56" s="436">
        <v>26</v>
      </c>
      <c r="B56" s="433">
        <v>1070</v>
      </c>
      <c r="C56" s="120" t="s">
        <v>943</v>
      </c>
      <c r="D56" s="770"/>
      <c r="E56" s="765"/>
      <c r="F56" s="766"/>
      <c r="G56" s="680"/>
      <c r="H56" s="681"/>
      <c r="I56" s="681"/>
      <c r="J56" s="681"/>
      <c r="K56" s="682"/>
      <c r="L56" s="759"/>
      <c r="M56" s="760"/>
      <c r="N56" s="760"/>
      <c r="O56" s="760"/>
      <c r="P56" s="760"/>
      <c r="Q56" s="760"/>
      <c r="R56" s="761"/>
      <c r="S56" s="892">
        <f>予防短期入所療養ロ!T56</f>
        <v>695</v>
      </c>
      <c r="T56" s="893"/>
      <c r="U56" s="426" t="s">
        <v>578</v>
      </c>
      <c r="V56" s="432"/>
      <c r="W56" s="444" t="s">
        <v>442</v>
      </c>
      <c r="X56" s="422"/>
      <c r="Y56" s="422"/>
      <c r="Z56" s="422"/>
      <c r="AA56" s="422"/>
      <c r="AB56" s="422"/>
      <c r="AC56" s="422"/>
      <c r="AD56" s="422"/>
      <c r="AE56" s="417"/>
      <c r="AF56" s="443"/>
      <c r="AG56" s="422"/>
      <c r="AH56" s="422"/>
      <c r="AI56" s="621"/>
      <c r="AJ56" s="621"/>
      <c r="AK56" s="653" t="s">
        <v>806</v>
      </c>
      <c r="AL56" s="515">
        <f>$AL$6</f>
        <v>25</v>
      </c>
      <c r="AM56" s="890" t="s">
        <v>578</v>
      </c>
      <c r="AN56" s="891"/>
      <c r="AO56" s="421"/>
      <c r="AP56" s="418"/>
      <c r="AQ56" s="418"/>
      <c r="AR56" s="637"/>
      <c r="AS56" s="637"/>
      <c r="AT56" s="638"/>
      <c r="AU56" s="12">
        <f>ROUND(ROUND(S56-AL56,0)*$AQ$57,0)</f>
        <v>469</v>
      </c>
      <c r="AV56" s="6"/>
    </row>
    <row r="57" spans="1:48" ht="17.25" customHeight="1" x14ac:dyDescent="0.15">
      <c r="A57" s="436">
        <v>26</v>
      </c>
      <c r="B57" s="433">
        <v>1071</v>
      </c>
      <c r="C57" s="120" t="s">
        <v>944</v>
      </c>
      <c r="D57" s="770"/>
      <c r="E57" s="765"/>
      <c r="F57" s="766"/>
      <c r="G57" s="680"/>
      <c r="H57" s="681"/>
      <c r="I57" s="681"/>
      <c r="J57" s="681"/>
      <c r="K57" s="682"/>
      <c r="L57" s="677" t="s">
        <v>2024</v>
      </c>
      <c r="M57" s="678"/>
      <c r="N57" s="678"/>
      <c r="O57" s="678"/>
      <c r="P57" s="678"/>
      <c r="Q57" s="678"/>
      <c r="R57" s="679"/>
      <c r="S57" s="453" t="s">
        <v>129</v>
      </c>
      <c r="T57" s="439"/>
      <c r="U57" s="61"/>
      <c r="V57" s="254"/>
      <c r="W57" s="453"/>
      <c r="X57" s="416"/>
      <c r="Y57" s="416"/>
      <c r="Z57" s="37"/>
      <c r="AA57" s="416"/>
      <c r="AB57" s="439"/>
      <c r="AC57" s="37"/>
      <c r="AD57" s="422"/>
      <c r="AE57" s="422"/>
      <c r="AF57" s="422"/>
      <c r="AG57" s="422"/>
      <c r="AH57" s="422"/>
      <c r="AI57" s="37"/>
      <c r="AJ57" s="37"/>
      <c r="AK57" s="416"/>
      <c r="AL57" s="2"/>
      <c r="AM57" s="439"/>
      <c r="AN57" s="36"/>
      <c r="AO57" s="421"/>
      <c r="AP57" s="521" t="s">
        <v>1407</v>
      </c>
      <c r="AQ57" s="718">
        <f>$AQ$8</f>
        <v>0.7</v>
      </c>
      <c r="AR57" s="718"/>
      <c r="AS57" s="637"/>
      <c r="AT57" s="638"/>
      <c r="AU57" s="330">
        <f>ROUND(S58*$AQ$57,0)</f>
        <v>431</v>
      </c>
      <c r="AV57" s="6"/>
    </row>
    <row r="58" spans="1:48" ht="17.25" customHeight="1" x14ac:dyDescent="0.15">
      <c r="A58" s="436">
        <v>26</v>
      </c>
      <c r="B58" s="433">
        <v>1075</v>
      </c>
      <c r="C58" s="120" t="s">
        <v>507</v>
      </c>
      <c r="D58" s="770"/>
      <c r="E58" s="765"/>
      <c r="F58" s="766"/>
      <c r="G58" s="680"/>
      <c r="H58" s="681"/>
      <c r="I58" s="681"/>
      <c r="J58" s="681"/>
      <c r="K58" s="682"/>
      <c r="L58" s="680"/>
      <c r="M58" s="681"/>
      <c r="N58" s="681"/>
      <c r="O58" s="681"/>
      <c r="P58" s="681"/>
      <c r="Q58" s="681"/>
      <c r="R58" s="682"/>
      <c r="S58" s="892">
        <f>予防短期入所療養ロ!T58</f>
        <v>616</v>
      </c>
      <c r="T58" s="893"/>
      <c r="U58" s="426" t="s">
        <v>578</v>
      </c>
      <c r="V58" s="432"/>
      <c r="W58" s="444" t="s">
        <v>442</v>
      </c>
      <c r="X58" s="422"/>
      <c r="Y58" s="422"/>
      <c r="Z58" s="422"/>
      <c r="AA58" s="422"/>
      <c r="AB58" s="422"/>
      <c r="AC58" s="422"/>
      <c r="AD58" s="422"/>
      <c r="AE58" s="417"/>
      <c r="AF58" s="443"/>
      <c r="AG58" s="422"/>
      <c r="AH58" s="422"/>
      <c r="AI58" s="621"/>
      <c r="AJ58" s="621"/>
      <c r="AK58" s="653" t="s">
        <v>806</v>
      </c>
      <c r="AL58" s="515">
        <f>$AL$6</f>
        <v>25</v>
      </c>
      <c r="AM58" s="890" t="s">
        <v>578</v>
      </c>
      <c r="AN58" s="891"/>
      <c r="AO58" s="421"/>
      <c r="AP58" s="418"/>
      <c r="AQ58" s="418"/>
      <c r="AR58" s="637"/>
      <c r="AS58" s="637"/>
      <c r="AT58" s="638"/>
      <c r="AU58" s="12">
        <f>ROUND(ROUND(S58-AL58,0)*$AQ$57,0)</f>
        <v>414</v>
      </c>
      <c r="AV58" s="6"/>
    </row>
    <row r="59" spans="1:48" ht="17.25" customHeight="1" x14ac:dyDescent="0.15">
      <c r="A59" s="436">
        <v>26</v>
      </c>
      <c r="B59" s="433">
        <v>1076</v>
      </c>
      <c r="C59" s="120" t="s">
        <v>508</v>
      </c>
      <c r="D59" s="770"/>
      <c r="E59" s="765"/>
      <c r="F59" s="766"/>
      <c r="G59" s="680"/>
      <c r="H59" s="681"/>
      <c r="I59" s="681"/>
      <c r="J59" s="681"/>
      <c r="K59" s="682"/>
      <c r="L59" s="680"/>
      <c r="M59" s="681"/>
      <c r="N59" s="681"/>
      <c r="O59" s="681"/>
      <c r="P59" s="681"/>
      <c r="Q59" s="681"/>
      <c r="R59" s="682"/>
      <c r="S59" s="453" t="s">
        <v>130</v>
      </c>
      <c r="T59" s="439"/>
      <c r="U59" s="61"/>
      <c r="V59" s="254"/>
      <c r="W59" s="453"/>
      <c r="X59" s="416"/>
      <c r="Y59" s="416"/>
      <c r="Z59" s="37"/>
      <c r="AA59" s="416"/>
      <c r="AB59" s="439"/>
      <c r="AC59" s="37"/>
      <c r="AD59" s="422"/>
      <c r="AE59" s="422"/>
      <c r="AF59" s="422"/>
      <c r="AG59" s="422"/>
      <c r="AH59" s="422"/>
      <c r="AI59" s="37"/>
      <c r="AJ59" s="37"/>
      <c r="AK59" s="416"/>
      <c r="AL59" s="2"/>
      <c r="AM59" s="439"/>
      <c r="AN59" s="36"/>
      <c r="AO59" s="421"/>
      <c r="AP59" s="418"/>
      <c r="AQ59" s="418"/>
      <c r="AR59" s="637"/>
      <c r="AS59" s="637"/>
      <c r="AT59" s="638"/>
      <c r="AU59" s="330">
        <f>ROUND(S60*$AQ$57,0)</f>
        <v>544</v>
      </c>
      <c r="AV59" s="6"/>
    </row>
    <row r="60" spans="1:48" ht="17.25" customHeight="1" x14ac:dyDescent="0.15">
      <c r="A60" s="436">
        <v>26</v>
      </c>
      <c r="B60" s="433">
        <v>1080</v>
      </c>
      <c r="C60" s="120" t="s">
        <v>509</v>
      </c>
      <c r="D60" s="770"/>
      <c r="E60" s="765"/>
      <c r="F60" s="766"/>
      <c r="G60" s="759"/>
      <c r="H60" s="760"/>
      <c r="I60" s="760"/>
      <c r="J60" s="760"/>
      <c r="K60" s="761"/>
      <c r="L60" s="759"/>
      <c r="M60" s="760"/>
      <c r="N60" s="760"/>
      <c r="O60" s="760"/>
      <c r="P60" s="760"/>
      <c r="Q60" s="760"/>
      <c r="R60" s="761"/>
      <c r="S60" s="892">
        <f>予防短期入所療養ロ!T60</f>
        <v>777</v>
      </c>
      <c r="T60" s="893"/>
      <c r="U60" s="426" t="s">
        <v>578</v>
      </c>
      <c r="V60" s="432"/>
      <c r="W60" s="444" t="s">
        <v>442</v>
      </c>
      <c r="X60" s="422"/>
      <c r="Y60" s="422"/>
      <c r="Z60" s="422"/>
      <c r="AA60" s="422"/>
      <c r="AB60" s="422"/>
      <c r="AC60" s="422"/>
      <c r="AD60" s="422"/>
      <c r="AE60" s="417"/>
      <c r="AF60" s="443"/>
      <c r="AG60" s="422"/>
      <c r="AH60" s="422"/>
      <c r="AI60" s="621"/>
      <c r="AJ60" s="621"/>
      <c r="AK60" s="653" t="s">
        <v>806</v>
      </c>
      <c r="AL60" s="515">
        <f>$AL$6</f>
        <v>25</v>
      </c>
      <c r="AM60" s="890" t="s">
        <v>578</v>
      </c>
      <c r="AN60" s="891"/>
      <c r="AO60" s="39"/>
      <c r="AP60" s="417"/>
      <c r="AQ60" s="417"/>
      <c r="AR60" s="607"/>
      <c r="AS60" s="607"/>
      <c r="AT60" s="432"/>
      <c r="AU60" s="12">
        <f>ROUND(ROUND(S60-AL60,0)*$AQ$57,0)</f>
        <v>526</v>
      </c>
      <c r="AV60" s="6"/>
    </row>
    <row r="61" spans="1:48" ht="17.25" customHeight="1" x14ac:dyDescent="0.15">
      <c r="A61" s="62">
        <v>26</v>
      </c>
      <c r="B61" s="137">
        <v>5229</v>
      </c>
      <c r="C61" s="210" t="s">
        <v>510</v>
      </c>
      <c r="D61" s="770"/>
      <c r="E61" s="765"/>
      <c r="F61" s="766"/>
      <c r="G61" s="677" t="s">
        <v>2030</v>
      </c>
      <c r="H61" s="678"/>
      <c r="I61" s="678"/>
      <c r="J61" s="678"/>
      <c r="K61" s="679"/>
      <c r="L61" s="677" t="s">
        <v>2023</v>
      </c>
      <c r="M61" s="678"/>
      <c r="N61" s="678"/>
      <c r="O61" s="678"/>
      <c r="P61" s="678"/>
      <c r="Q61" s="678"/>
      <c r="R61" s="679"/>
      <c r="S61" s="453" t="s">
        <v>129</v>
      </c>
      <c r="T61" s="439"/>
      <c r="U61" s="61"/>
      <c r="V61" s="254"/>
      <c r="W61" s="453"/>
      <c r="X61" s="416"/>
      <c r="Y61" s="416"/>
      <c r="Z61" s="37"/>
      <c r="AA61" s="416"/>
      <c r="AB61" s="439"/>
      <c r="AC61" s="37"/>
      <c r="AD61" s="417"/>
      <c r="AE61" s="417"/>
      <c r="AF61" s="417"/>
      <c r="AG61" s="417"/>
      <c r="AH61" s="417"/>
      <c r="AI61" s="37"/>
      <c r="AJ61" s="37"/>
      <c r="AK61" s="416"/>
      <c r="AL61" s="2"/>
      <c r="AM61" s="439"/>
      <c r="AN61" s="36"/>
      <c r="AO61" s="421"/>
      <c r="AP61" s="418"/>
      <c r="AQ61" s="416"/>
      <c r="AR61" s="633"/>
      <c r="AS61" s="633"/>
      <c r="AT61" s="634"/>
      <c r="AU61" s="330">
        <f>ROUND(S62*$AQ$57,0)</f>
        <v>390</v>
      </c>
      <c r="AV61" s="6"/>
    </row>
    <row r="62" spans="1:48" ht="17.25" customHeight="1" x14ac:dyDescent="0.15">
      <c r="A62" s="436">
        <v>26</v>
      </c>
      <c r="B62" s="137">
        <v>5233</v>
      </c>
      <c r="C62" s="120" t="s">
        <v>149</v>
      </c>
      <c r="D62" s="770"/>
      <c r="E62" s="765"/>
      <c r="F62" s="766"/>
      <c r="G62" s="680"/>
      <c r="H62" s="681"/>
      <c r="I62" s="681"/>
      <c r="J62" s="681"/>
      <c r="K62" s="682"/>
      <c r="L62" s="680"/>
      <c r="M62" s="681"/>
      <c r="N62" s="681"/>
      <c r="O62" s="681"/>
      <c r="P62" s="681"/>
      <c r="Q62" s="681"/>
      <c r="R62" s="682"/>
      <c r="S62" s="892">
        <f>予防短期入所療養ロ!T62</f>
        <v>557</v>
      </c>
      <c r="T62" s="893"/>
      <c r="U62" s="426" t="s">
        <v>578</v>
      </c>
      <c r="V62" s="432"/>
      <c r="W62" s="444" t="s">
        <v>442</v>
      </c>
      <c r="X62" s="422"/>
      <c r="Y62" s="422"/>
      <c r="Z62" s="422"/>
      <c r="AA62" s="422"/>
      <c r="AB62" s="422"/>
      <c r="AC62" s="422"/>
      <c r="AD62" s="422"/>
      <c r="AE62" s="417"/>
      <c r="AF62" s="443"/>
      <c r="AG62" s="422"/>
      <c r="AH62" s="422"/>
      <c r="AI62" s="621"/>
      <c r="AJ62" s="621"/>
      <c r="AK62" s="653" t="s">
        <v>806</v>
      </c>
      <c r="AL62" s="515">
        <f>$AL$6</f>
        <v>25</v>
      </c>
      <c r="AM62" s="890" t="s">
        <v>578</v>
      </c>
      <c r="AN62" s="891"/>
      <c r="AO62" s="421"/>
      <c r="AP62" s="895" t="s">
        <v>159</v>
      </c>
      <c r="AQ62" s="896"/>
      <c r="AR62" s="896"/>
      <c r="AS62" s="610"/>
      <c r="AT62" s="613"/>
      <c r="AU62" s="12">
        <f>ROUND(ROUND(S62-AL62,0)*$AQ$57,0)</f>
        <v>372</v>
      </c>
      <c r="AV62" s="6"/>
    </row>
    <row r="63" spans="1:48" ht="17.25" customHeight="1" x14ac:dyDescent="0.15">
      <c r="A63" s="436">
        <v>26</v>
      </c>
      <c r="B63" s="137">
        <v>5234</v>
      </c>
      <c r="C63" s="120" t="s">
        <v>223</v>
      </c>
      <c r="D63" s="770"/>
      <c r="E63" s="765"/>
      <c r="F63" s="766"/>
      <c r="G63" s="680"/>
      <c r="H63" s="681"/>
      <c r="I63" s="681"/>
      <c r="J63" s="681"/>
      <c r="K63" s="682"/>
      <c r="L63" s="680"/>
      <c r="M63" s="681"/>
      <c r="N63" s="681"/>
      <c r="O63" s="681"/>
      <c r="P63" s="681"/>
      <c r="Q63" s="681"/>
      <c r="R63" s="682"/>
      <c r="S63" s="453" t="s">
        <v>130</v>
      </c>
      <c r="T63" s="439"/>
      <c r="U63" s="61"/>
      <c r="V63" s="254"/>
      <c r="W63" s="453"/>
      <c r="X63" s="416"/>
      <c r="Y63" s="416"/>
      <c r="Z63" s="37"/>
      <c r="AA63" s="416"/>
      <c r="AB63" s="439"/>
      <c r="AC63" s="37"/>
      <c r="AD63" s="422"/>
      <c r="AE63" s="422"/>
      <c r="AF63" s="422"/>
      <c r="AG63" s="422"/>
      <c r="AH63" s="422"/>
      <c r="AI63" s="37"/>
      <c r="AJ63" s="37"/>
      <c r="AK63" s="416"/>
      <c r="AL63" s="2"/>
      <c r="AM63" s="439"/>
      <c r="AN63" s="36"/>
      <c r="AO63" s="421"/>
      <c r="AP63" s="895"/>
      <c r="AQ63" s="896"/>
      <c r="AR63" s="896"/>
      <c r="AS63" s="610"/>
      <c r="AT63" s="613"/>
      <c r="AU63" s="330">
        <f>ROUND(S64*$AQ$57,0)</f>
        <v>487</v>
      </c>
      <c r="AV63" s="6"/>
    </row>
    <row r="64" spans="1:48" ht="17.25" customHeight="1" x14ac:dyDescent="0.15">
      <c r="A64" s="436">
        <v>26</v>
      </c>
      <c r="B64" s="137">
        <v>5238</v>
      </c>
      <c r="C64" s="120" t="s">
        <v>224</v>
      </c>
      <c r="D64" s="770"/>
      <c r="E64" s="765"/>
      <c r="F64" s="766"/>
      <c r="G64" s="680"/>
      <c r="H64" s="681"/>
      <c r="I64" s="681"/>
      <c r="J64" s="681"/>
      <c r="K64" s="682"/>
      <c r="L64" s="759"/>
      <c r="M64" s="760"/>
      <c r="N64" s="760"/>
      <c r="O64" s="760"/>
      <c r="P64" s="760"/>
      <c r="Q64" s="760"/>
      <c r="R64" s="761"/>
      <c r="S64" s="892">
        <f>予防短期入所療養ロ!T64</f>
        <v>695</v>
      </c>
      <c r="T64" s="893"/>
      <c r="U64" s="426" t="s">
        <v>578</v>
      </c>
      <c r="V64" s="432"/>
      <c r="W64" s="444" t="s">
        <v>442</v>
      </c>
      <c r="X64" s="422"/>
      <c r="Y64" s="422"/>
      <c r="Z64" s="422"/>
      <c r="AA64" s="422"/>
      <c r="AB64" s="422"/>
      <c r="AC64" s="422"/>
      <c r="AD64" s="422"/>
      <c r="AE64" s="417"/>
      <c r="AF64" s="443"/>
      <c r="AG64" s="422"/>
      <c r="AH64" s="422"/>
      <c r="AI64" s="621"/>
      <c r="AJ64" s="621"/>
      <c r="AK64" s="653" t="s">
        <v>806</v>
      </c>
      <c r="AL64" s="515">
        <f>$AL$6</f>
        <v>25</v>
      </c>
      <c r="AM64" s="890" t="s">
        <v>578</v>
      </c>
      <c r="AN64" s="891"/>
      <c r="AO64" s="421"/>
      <c r="AP64" s="418"/>
      <c r="AQ64" s="418"/>
      <c r="AR64" s="637"/>
      <c r="AS64" s="637"/>
      <c r="AT64" s="638"/>
      <c r="AU64" s="12">
        <f>ROUND(ROUND(S64-AL64,0)*$AQ$57,0)</f>
        <v>469</v>
      </c>
      <c r="AV64" s="6"/>
    </row>
    <row r="65" spans="1:48" ht="17.25" customHeight="1" x14ac:dyDescent="0.15">
      <c r="A65" s="436">
        <v>26</v>
      </c>
      <c r="B65" s="137">
        <v>5239</v>
      </c>
      <c r="C65" s="120" t="s">
        <v>225</v>
      </c>
      <c r="D65" s="770"/>
      <c r="E65" s="765"/>
      <c r="F65" s="766"/>
      <c r="G65" s="680"/>
      <c r="H65" s="681"/>
      <c r="I65" s="681"/>
      <c r="J65" s="681"/>
      <c r="K65" s="682"/>
      <c r="L65" s="677" t="s">
        <v>2024</v>
      </c>
      <c r="M65" s="678"/>
      <c r="N65" s="678"/>
      <c r="O65" s="678"/>
      <c r="P65" s="678"/>
      <c r="Q65" s="678"/>
      <c r="R65" s="679"/>
      <c r="S65" s="453" t="s">
        <v>129</v>
      </c>
      <c r="T65" s="439"/>
      <c r="U65" s="61"/>
      <c r="V65" s="254"/>
      <c r="W65" s="453"/>
      <c r="X65" s="416"/>
      <c r="Y65" s="416"/>
      <c r="Z65" s="37"/>
      <c r="AA65" s="416"/>
      <c r="AB65" s="439"/>
      <c r="AC65" s="37"/>
      <c r="AD65" s="422"/>
      <c r="AE65" s="422"/>
      <c r="AF65" s="422"/>
      <c r="AG65" s="422"/>
      <c r="AH65" s="422"/>
      <c r="AI65" s="37"/>
      <c r="AJ65" s="37"/>
      <c r="AK65" s="416"/>
      <c r="AL65" s="2"/>
      <c r="AM65" s="439"/>
      <c r="AN65" s="36"/>
      <c r="AO65" s="421"/>
      <c r="AP65" s="521" t="s">
        <v>1407</v>
      </c>
      <c r="AQ65" s="718">
        <f>$AQ$8</f>
        <v>0.7</v>
      </c>
      <c r="AR65" s="718"/>
      <c r="AS65" s="637"/>
      <c r="AT65" s="638"/>
      <c r="AU65" s="330">
        <f>ROUND(S66*$AQ$57,0)</f>
        <v>431</v>
      </c>
      <c r="AV65" s="6"/>
    </row>
    <row r="66" spans="1:48" ht="17.25" customHeight="1" x14ac:dyDescent="0.15">
      <c r="A66" s="436">
        <v>26</v>
      </c>
      <c r="B66" s="137">
        <v>5243</v>
      </c>
      <c r="C66" s="120" t="s">
        <v>226</v>
      </c>
      <c r="D66" s="770"/>
      <c r="E66" s="765"/>
      <c r="F66" s="766"/>
      <c r="G66" s="680"/>
      <c r="H66" s="681"/>
      <c r="I66" s="681"/>
      <c r="J66" s="681"/>
      <c r="K66" s="682"/>
      <c r="L66" s="680"/>
      <c r="M66" s="681"/>
      <c r="N66" s="681"/>
      <c r="O66" s="681"/>
      <c r="P66" s="681"/>
      <c r="Q66" s="681"/>
      <c r="R66" s="682"/>
      <c r="S66" s="892">
        <f>予防短期入所療養ロ!T66</f>
        <v>616</v>
      </c>
      <c r="T66" s="893"/>
      <c r="U66" s="426" t="s">
        <v>578</v>
      </c>
      <c r="V66" s="432"/>
      <c r="W66" s="444" t="s">
        <v>442</v>
      </c>
      <c r="X66" s="422"/>
      <c r="Y66" s="422"/>
      <c r="Z66" s="422"/>
      <c r="AA66" s="422"/>
      <c r="AB66" s="422"/>
      <c r="AC66" s="422"/>
      <c r="AD66" s="422"/>
      <c r="AE66" s="417"/>
      <c r="AF66" s="443"/>
      <c r="AG66" s="422"/>
      <c r="AH66" s="422"/>
      <c r="AI66" s="621"/>
      <c r="AJ66" s="621"/>
      <c r="AK66" s="653" t="s">
        <v>806</v>
      </c>
      <c r="AL66" s="515">
        <f>$AL$6</f>
        <v>25</v>
      </c>
      <c r="AM66" s="890" t="s">
        <v>578</v>
      </c>
      <c r="AN66" s="891"/>
      <c r="AO66" s="421"/>
      <c r="AP66" s="418"/>
      <c r="AQ66" s="418"/>
      <c r="AR66" s="637"/>
      <c r="AS66" s="637"/>
      <c r="AT66" s="638"/>
      <c r="AU66" s="12">
        <f>ROUND(ROUND(S66-AL66,0)*$AQ$57,0)</f>
        <v>414</v>
      </c>
      <c r="AV66" s="6"/>
    </row>
    <row r="67" spans="1:48" ht="17.25" customHeight="1" x14ac:dyDescent="0.15">
      <c r="A67" s="436">
        <v>26</v>
      </c>
      <c r="B67" s="137">
        <v>5244</v>
      </c>
      <c r="C67" s="120" t="s">
        <v>227</v>
      </c>
      <c r="D67" s="770"/>
      <c r="E67" s="765"/>
      <c r="F67" s="766"/>
      <c r="G67" s="680"/>
      <c r="H67" s="681"/>
      <c r="I67" s="681"/>
      <c r="J67" s="681"/>
      <c r="K67" s="682"/>
      <c r="L67" s="680"/>
      <c r="M67" s="681"/>
      <c r="N67" s="681"/>
      <c r="O67" s="681"/>
      <c r="P67" s="681"/>
      <c r="Q67" s="681"/>
      <c r="R67" s="682"/>
      <c r="S67" s="453" t="s">
        <v>130</v>
      </c>
      <c r="T67" s="439"/>
      <c r="U67" s="61"/>
      <c r="V67" s="254"/>
      <c r="W67" s="453"/>
      <c r="X67" s="416"/>
      <c r="Y67" s="416"/>
      <c r="Z67" s="37"/>
      <c r="AA67" s="416"/>
      <c r="AB67" s="439"/>
      <c r="AC67" s="37"/>
      <c r="AD67" s="422"/>
      <c r="AE67" s="422"/>
      <c r="AF67" s="422"/>
      <c r="AG67" s="422"/>
      <c r="AH67" s="422"/>
      <c r="AI67" s="37"/>
      <c r="AJ67" s="37"/>
      <c r="AK67" s="416"/>
      <c r="AL67" s="2"/>
      <c r="AM67" s="439"/>
      <c r="AN67" s="36"/>
      <c r="AO67" s="421"/>
      <c r="AP67" s="418"/>
      <c r="AQ67" s="418"/>
      <c r="AR67" s="637"/>
      <c r="AS67" s="637"/>
      <c r="AT67" s="638"/>
      <c r="AU67" s="330">
        <f>ROUND(S68*$AQ$57,0)</f>
        <v>544</v>
      </c>
      <c r="AV67" s="6"/>
    </row>
    <row r="68" spans="1:48" ht="17.25" customHeight="1" x14ac:dyDescent="0.15">
      <c r="A68" s="436">
        <v>26</v>
      </c>
      <c r="B68" s="137">
        <v>5248</v>
      </c>
      <c r="C68" s="120" t="s">
        <v>228</v>
      </c>
      <c r="D68" s="789"/>
      <c r="E68" s="767"/>
      <c r="F68" s="768"/>
      <c r="G68" s="759"/>
      <c r="H68" s="760"/>
      <c r="I68" s="760"/>
      <c r="J68" s="760"/>
      <c r="K68" s="761"/>
      <c r="L68" s="759"/>
      <c r="M68" s="760"/>
      <c r="N68" s="760"/>
      <c r="O68" s="760"/>
      <c r="P68" s="760"/>
      <c r="Q68" s="760"/>
      <c r="R68" s="761"/>
      <c r="S68" s="892">
        <f>予防短期入所療養ロ!T68</f>
        <v>777</v>
      </c>
      <c r="T68" s="893"/>
      <c r="U68" s="426" t="s">
        <v>578</v>
      </c>
      <c r="V68" s="432"/>
      <c r="W68" s="444" t="s">
        <v>442</v>
      </c>
      <c r="X68" s="422"/>
      <c r="Y68" s="422"/>
      <c r="Z68" s="422"/>
      <c r="AA68" s="422"/>
      <c r="AB68" s="422"/>
      <c r="AC68" s="422"/>
      <c r="AD68" s="422"/>
      <c r="AE68" s="417"/>
      <c r="AF68" s="443"/>
      <c r="AG68" s="422"/>
      <c r="AH68" s="422"/>
      <c r="AI68" s="621"/>
      <c r="AJ68" s="621"/>
      <c r="AK68" s="653" t="s">
        <v>806</v>
      </c>
      <c r="AL68" s="515">
        <f>$AL$6</f>
        <v>25</v>
      </c>
      <c r="AM68" s="890" t="s">
        <v>578</v>
      </c>
      <c r="AN68" s="891"/>
      <c r="AO68" s="39"/>
      <c r="AP68" s="417"/>
      <c r="AQ68" s="417"/>
      <c r="AR68" s="607"/>
      <c r="AS68" s="607"/>
      <c r="AT68" s="432"/>
      <c r="AU68" s="12">
        <f>ROUND(ROUND(S68-AL68,0)*$AQ$57,0)</f>
        <v>526</v>
      </c>
      <c r="AV68" s="11"/>
    </row>
    <row r="69" spans="1:48" ht="16.5" customHeight="1" x14ac:dyDescent="0.15">
      <c r="A69" s="436">
        <v>26</v>
      </c>
      <c r="B69" s="433">
        <v>8141</v>
      </c>
      <c r="C69" s="120" t="s">
        <v>2490</v>
      </c>
      <c r="D69" s="769" t="s">
        <v>2037</v>
      </c>
      <c r="E69" s="763"/>
      <c r="F69" s="764"/>
      <c r="G69" s="769" t="s">
        <v>1402</v>
      </c>
      <c r="H69" s="763"/>
      <c r="I69" s="763"/>
      <c r="J69" s="763"/>
      <c r="K69" s="763"/>
      <c r="L69" s="763"/>
      <c r="M69" s="763"/>
      <c r="N69" s="763"/>
      <c r="O69" s="763"/>
      <c r="P69" s="763"/>
      <c r="Q69" s="763"/>
      <c r="R69" s="764"/>
      <c r="S69" s="453" t="s">
        <v>129</v>
      </c>
      <c r="T69" s="439"/>
      <c r="U69" s="61"/>
      <c r="V69" s="254"/>
      <c r="W69" s="453"/>
      <c r="X69" s="416"/>
      <c r="Y69" s="416"/>
      <c r="Z69" s="37"/>
      <c r="AA69" s="416"/>
      <c r="AB69" s="439"/>
      <c r="AC69" s="37"/>
      <c r="AD69" s="422"/>
      <c r="AE69" s="422"/>
      <c r="AF69" s="422"/>
      <c r="AG69" s="422"/>
      <c r="AH69" s="422"/>
      <c r="AI69" s="37"/>
      <c r="AJ69" s="37"/>
      <c r="AK69" s="416"/>
      <c r="AL69" s="2"/>
      <c r="AM69" s="439"/>
      <c r="AN69" s="36"/>
      <c r="AO69" s="427"/>
      <c r="AP69" s="438"/>
      <c r="AQ69" s="416"/>
      <c r="AR69" s="416"/>
      <c r="AS69" s="416"/>
      <c r="AT69" s="36"/>
      <c r="AU69" s="330">
        <f>ROUND(S70*$AQ$72,0)</f>
        <v>442</v>
      </c>
      <c r="AV69" s="212" t="s">
        <v>0</v>
      </c>
    </row>
    <row r="70" spans="1:48" ht="17.25" customHeight="1" x14ac:dyDescent="0.15">
      <c r="A70" s="436">
        <v>26</v>
      </c>
      <c r="B70" s="433">
        <v>8145</v>
      </c>
      <c r="C70" s="120" t="s">
        <v>1029</v>
      </c>
      <c r="D70" s="770"/>
      <c r="E70" s="765"/>
      <c r="F70" s="766"/>
      <c r="G70" s="770"/>
      <c r="H70" s="765"/>
      <c r="I70" s="765"/>
      <c r="J70" s="765"/>
      <c r="K70" s="765"/>
      <c r="L70" s="765"/>
      <c r="M70" s="765"/>
      <c r="N70" s="765"/>
      <c r="O70" s="765"/>
      <c r="P70" s="765"/>
      <c r="Q70" s="765"/>
      <c r="R70" s="766"/>
      <c r="S70" s="892">
        <f>予防短期入所療養ロ!T70</f>
        <v>632</v>
      </c>
      <c r="T70" s="893"/>
      <c r="U70" s="426" t="s">
        <v>578</v>
      </c>
      <c r="V70" s="432"/>
      <c r="W70" s="444" t="s">
        <v>442</v>
      </c>
      <c r="X70" s="422"/>
      <c r="Y70" s="422"/>
      <c r="Z70" s="422"/>
      <c r="AA70" s="422"/>
      <c r="AB70" s="422"/>
      <c r="AC70" s="422"/>
      <c r="AD70" s="422"/>
      <c r="AE70" s="417"/>
      <c r="AF70" s="422"/>
      <c r="AG70" s="443"/>
      <c r="AH70" s="443"/>
      <c r="AI70" s="422"/>
      <c r="AJ70" s="422"/>
      <c r="AK70" s="653" t="s">
        <v>806</v>
      </c>
      <c r="AL70" s="515">
        <f>$AL$6</f>
        <v>25</v>
      </c>
      <c r="AM70" s="890" t="s">
        <v>578</v>
      </c>
      <c r="AN70" s="891"/>
      <c r="AO70" s="421"/>
      <c r="AP70" s="895" t="s">
        <v>159</v>
      </c>
      <c r="AQ70" s="896"/>
      <c r="AR70" s="896"/>
      <c r="AS70" s="418"/>
      <c r="AT70" s="419"/>
      <c r="AU70" s="12">
        <f>ROUND(ROUND(S70-AL70,0)*$AQ$72,0)</f>
        <v>425</v>
      </c>
      <c r="AV70" s="6"/>
    </row>
    <row r="71" spans="1:48" ht="17.25" customHeight="1" x14ac:dyDescent="0.15">
      <c r="A71" s="436">
        <v>26</v>
      </c>
      <c r="B71" s="433">
        <v>8151</v>
      </c>
      <c r="C71" s="120" t="s">
        <v>2491</v>
      </c>
      <c r="D71" s="770"/>
      <c r="E71" s="765"/>
      <c r="F71" s="766"/>
      <c r="G71" s="770"/>
      <c r="H71" s="765"/>
      <c r="I71" s="765"/>
      <c r="J71" s="765"/>
      <c r="K71" s="765"/>
      <c r="L71" s="765"/>
      <c r="M71" s="765"/>
      <c r="N71" s="765"/>
      <c r="O71" s="765"/>
      <c r="P71" s="765"/>
      <c r="Q71" s="765"/>
      <c r="R71" s="766"/>
      <c r="S71" s="453" t="s">
        <v>130</v>
      </c>
      <c r="T71" s="439"/>
      <c r="U71" s="61"/>
      <c r="V71" s="254"/>
      <c r="W71" s="453"/>
      <c r="X71" s="416"/>
      <c r="Y71" s="416"/>
      <c r="Z71" s="37"/>
      <c r="AA71" s="416"/>
      <c r="AB71" s="439"/>
      <c r="AC71" s="37"/>
      <c r="AD71" s="422"/>
      <c r="AE71" s="422"/>
      <c r="AF71" s="422"/>
      <c r="AG71" s="422"/>
      <c r="AH71" s="422"/>
      <c r="AI71" s="37"/>
      <c r="AJ71" s="37"/>
      <c r="AK71" s="416"/>
      <c r="AL71" s="2"/>
      <c r="AM71" s="439"/>
      <c r="AN71" s="36"/>
      <c r="AO71" s="246"/>
      <c r="AP71" s="895"/>
      <c r="AQ71" s="896"/>
      <c r="AR71" s="896"/>
      <c r="AS71" s="245"/>
      <c r="AT71" s="247"/>
      <c r="AU71" s="330">
        <f>ROUND(S72*$AQ$72,0)</f>
        <v>557</v>
      </c>
      <c r="AV71" s="6"/>
    </row>
    <row r="72" spans="1:48" ht="17.25" customHeight="1" x14ac:dyDescent="0.15">
      <c r="A72" s="436">
        <v>26</v>
      </c>
      <c r="B72" s="433">
        <v>8155</v>
      </c>
      <c r="C72" s="120" t="s">
        <v>1030</v>
      </c>
      <c r="D72" s="770"/>
      <c r="E72" s="765"/>
      <c r="F72" s="766"/>
      <c r="G72" s="789"/>
      <c r="H72" s="767"/>
      <c r="I72" s="767"/>
      <c r="J72" s="767"/>
      <c r="K72" s="767"/>
      <c r="L72" s="767"/>
      <c r="M72" s="767"/>
      <c r="N72" s="767"/>
      <c r="O72" s="767"/>
      <c r="P72" s="767"/>
      <c r="Q72" s="767"/>
      <c r="R72" s="768"/>
      <c r="S72" s="892">
        <f>予防短期入所療養ロ!T72</f>
        <v>796</v>
      </c>
      <c r="T72" s="893"/>
      <c r="U72" s="426" t="s">
        <v>578</v>
      </c>
      <c r="V72" s="432"/>
      <c r="W72" s="444" t="s">
        <v>442</v>
      </c>
      <c r="X72" s="422"/>
      <c r="Y72" s="422"/>
      <c r="Z72" s="422"/>
      <c r="AA72" s="422"/>
      <c r="AB72" s="422"/>
      <c r="AC72" s="422"/>
      <c r="AD72" s="422"/>
      <c r="AE72" s="417"/>
      <c r="AF72" s="422"/>
      <c r="AG72" s="443"/>
      <c r="AH72" s="443"/>
      <c r="AI72" s="422"/>
      <c r="AJ72" s="422"/>
      <c r="AK72" s="653" t="s">
        <v>806</v>
      </c>
      <c r="AL72" s="515">
        <f>$AL$6</f>
        <v>25</v>
      </c>
      <c r="AM72" s="890" t="s">
        <v>578</v>
      </c>
      <c r="AN72" s="891"/>
      <c r="AO72" s="421"/>
      <c r="AP72" s="521" t="s">
        <v>1407</v>
      </c>
      <c r="AQ72" s="718">
        <f>$AQ$8</f>
        <v>0.7</v>
      </c>
      <c r="AR72" s="718"/>
      <c r="AS72" s="418"/>
      <c r="AT72" s="419"/>
      <c r="AU72" s="12">
        <f>ROUND(ROUND(S72-AL72,0)*$AQ$72,0)</f>
        <v>540</v>
      </c>
      <c r="AV72" s="6"/>
    </row>
    <row r="73" spans="1:48" ht="16.5" customHeight="1" x14ac:dyDescent="0.15">
      <c r="A73" s="436">
        <v>26</v>
      </c>
      <c r="B73" s="433">
        <v>1601</v>
      </c>
      <c r="C73" s="120" t="s">
        <v>2492</v>
      </c>
      <c r="D73" s="770"/>
      <c r="E73" s="765"/>
      <c r="F73" s="766"/>
      <c r="G73" s="769" t="s">
        <v>1999</v>
      </c>
      <c r="H73" s="763"/>
      <c r="I73" s="763"/>
      <c r="J73" s="763"/>
      <c r="K73" s="763"/>
      <c r="L73" s="763"/>
      <c r="M73" s="763"/>
      <c r="N73" s="763"/>
      <c r="O73" s="763"/>
      <c r="P73" s="763"/>
      <c r="Q73" s="763"/>
      <c r="R73" s="764"/>
      <c r="S73" s="453" t="s">
        <v>129</v>
      </c>
      <c r="T73" s="439"/>
      <c r="U73" s="61"/>
      <c r="V73" s="254"/>
      <c r="W73" s="453"/>
      <c r="X73" s="416"/>
      <c r="Y73" s="416"/>
      <c r="Z73" s="37"/>
      <c r="AA73" s="416"/>
      <c r="AB73" s="439"/>
      <c r="AC73" s="37"/>
      <c r="AD73" s="422"/>
      <c r="AE73" s="422"/>
      <c r="AF73" s="422"/>
      <c r="AG73" s="422"/>
      <c r="AH73" s="422"/>
      <c r="AI73" s="37"/>
      <c r="AJ73" s="37"/>
      <c r="AK73" s="416"/>
      <c r="AL73" s="2"/>
      <c r="AM73" s="439"/>
      <c r="AN73" s="36"/>
      <c r="AO73" s="421"/>
      <c r="AP73" s="77"/>
      <c r="AQ73" s="418"/>
      <c r="AR73" s="418"/>
      <c r="AS73" s="418"/>
      <c r="AT73" s="419"/>
      <c r="AU73" s="330">
        <f>ROUND(S74*$AQ$72,0)</f>
        <v>463</v>
      </c>
      <c r="AV73" s="6"/>
    </row>
    <row r="74" spans="1:48" ht="17.25" customHeight="1" x14ac:dyDescent="0.15">
      <c r="A74" s="436">
        <v>26</v>
      </c>
      <c r="B74" s="433">
        <v>1606</v>
      </c>
      <c r="C74" s="120" t="s">
        <v>1031</v>
      </c>
      <c r="D74" s="770"/>
      <c r="E74" s="765"/>
      <c r="F74" s="766"/>
      <c r="G74" s="770"/>
      <c r="H74" s="765"/>
      <c r="I74" s="765"/>
      <c r="J74" s="765"/>
      <c r="K74" s="765"/>
      <c r="L74" s="765"/>
      <c r="M74" s="765"/>
      <c r="N74" s="765"/>
      <c r="O74" s="765"/>
      <c r="P74" s="765"/>
      <c r="Q74" s="765"/>
      <c r="R74" s="766"/>
      <c r="S74" s="892">
        <f>予防短期入所療養ロ!T74</f>
        <v>662</v>
      </c>
      <c r="T74" s="893"/>
      <c r="U74" s="426" t="s">
        <v>578</v>
      </c>
      <c r="V74" s="432"/>
      <c r="W74" s="444" t="s">
        <v>442</v>
      </c>
      <c r="X74" s="422"/>
      <c r="Y74" s="422"/>
      <c r="Z74" s="422"/>
      <c r="AA74" s="422"/>
      <c r="AB74" s="422"/>
      <c r="AC74" s="422"/>
      <c r="AD74" s="422"/>
      <c r="AE74" s="417"/>
      <c r="AF74" s="422"/>
      <c r="AG74" s="443"/>
      <c r="AH74" s="443"/>
      <c r="AI74" s="422"/>
      <c r="AJ74" s="422"/>
      <c r="AK74" s="653" t="s">
        <v>806</v>
      </c>
      <c r="AL74" s="515">
        <f>$AL$6</f>
        <v>25</v>
      </c>
      <c r="AM74" s="890" t="s">
        <v>578</v>
      </c>
      <c r="AN74" s="891"/>
      <c r="AO74" s="421"/>
      <c r="AP74" s="608"/>
      <c r="AQ74" s="610"/>
      <c r="AR74" s="610"/>
      <c r="AS74" s="418"/>
      <c r="AT74" s="419"/>
      <c r="AU74" s="12">
        <f>ROUND(ROUND(S74-AL74,0)*$AQ$72,0)</f>
        <v>446</v>
      </c>
      <c r="AV74" s="6"/>
    </row>
    <row r="75" spans="1:48" ht="17.25" customHeight="1" x14ac:dyDescent="0.15">
      <c r="A75" s="436">
        <v>26</v>
      </c>
      <c r="B75" s="433">
        <v>1607</v>
      </c>
      <c r="C75" s="120" t="s">
        <v>2493</v>
      </c>
      <c r="D75" s="770"/>
      <c r="E75" s="765"/>
      <c r="F75" s="766"/>
      <c r="G75" s="770"/>
      <c r="H75" s="765"/>
      <c r="I75" s="765"/>
      <c r="J75" s="765"/>
      <c r="K75" s="765"/>
      <c r="L75" s="765"/>
      <c r="M75" s="765"/>
      <c r="N75" s="765"/>
      <c r="O75" s="765"/>
      <c r="P75" s="765"/>
      <c r="Q75" s="765"/>
      <c r="R75" s="766"/>
      <c r="S75" s="453" t="s">
        <v>130</v>
      </c>
      <c r="T75" s="439"/>
      <c r="U75" s="61"/>
      <c r="V75" s="254"/>
      <c r="W75" s="453"/>
      <c r="X75" s="416"/>
      <c r="Y75" s="416"/>
      <c r="Z75" s="37"/>
      <c r="AA75" s="416"/>
      <c r="AB75" s="439"/>
      <c r="AC75" s="37"/>
      <c r="AD75" s="422"/>
      <c r="AE75" s="422"/>
      <c r="AF75" s="422"/>
      <c r="AG75" s="422"/>
      <c r="AH75" s="422"/>
      <c r="AI75" s="37"/>
      <c r="AJ75" s="37"/>
      <c r="AK75" s="416"/>
      <c r="AL75" s="2"/>
      <c r="AM75" s="439"/>
      <c r="AN75" s="36"/>
      <c r="AO75" s="246"/>
      <c r="AP75" s="608"/>
      <c r="AQ75" s="610"/>
      <c r="AR75" s="610"/>
      <c r="AS75" s="245"/>
      <c r="AT75" s="247"/>
      <c r="AU75" s="330">
        <f>ROUND(S76*$AQ$72,0)</f>
        <v>578</v>
      </c>
      <c r="AV75" s="6"/>
    </row>
    <row r="76" spans="1:48" ht="17.25" customHeight="1" x14ac:dyDescent="0.15">
      <c r="A76" s="436">
        <v>26</v>
      </c>
      <c r="B76" s="433">
        <v>1612</v>
      </c>
      <c r="C76" s="120" t="s">
        <v>1032</v>
      </c>
      <c r="D76" s="770"/>
      <c r="E76" s="765"/>
      <c r="F76" s="766"/>
      <c r="G76" s="789"/>
      <c r="H76" s="767"/>
      <c r="I76" s="767"/>
      <c r="J76" s="767"/>
      <c r="K76" s="767"/>
      <c r="L76" s="767"/>
      <c r="M76" s="767"/>
      <c r="N76" s="767"/>
      <c r="O76" s="767"/>
      <c r="P76" s="767"/>
      <c r="Q76" s="767"/>
      <c r="R76" s="768"/>
      <c r="S76" s="892">
        <f>予防短期入所療養ロ!T76</f>
        <v>825</v>
      </c>
      <c r="T76" s="893"/>
      <c r="U76" s="426" t="s">
        <v>578</v>
      </c>
      <c r="V76" s="432"/>
      <c r="W76" s="444" t="s">
        <v>442</v>
      </c>
      <c r="X76" s="422"/>
      <c r="Y76" s="422"/>
      <c r="Z76" s="422"/>
      <c r="AA76" s="422"/>
      <c r="AB76" s="422"/>
      <c r="AC76" s="422"/>
      <c r="AD76" s="422"/>
      <c r="AE76" s="417"/>
      <c r="AF76" s="422"/>
      <c r="AG76" s="443"/>
      <c r="AH76" s="443"/>
      <c r="AI76" s="422"/>
      <c r="AJ76" s="422"/>
      <c r="AK76" s="653" t="s">
        <v>806</v>
      </c>
      <c r="AL76" s="515">
        <f>$AL$6</f>
        <v>25</v>
      </c>
      <c r="AM76" s="890" t="s">
        <v>578</v>
      </c>
      <c r="AN76" s="891"/>
      <c r="AO76" s="421"/>
      <c r="AP76" s="77"/>
      <c r="AQ76" s="418"/>
      <c r="AR76" s="418"/>
      <c r="AS76" s="418"/>
      <c r="AT76" s="419"/>
      <c r="AU76" s="12">
        <f>ROUND(ROUND(S76-AL76,0)*$AQ$72,0)</f>
        <v>560</v>
      </c>
      <c r="AV76" s="6"/>
    </row>
    <row r="77" spans="1:48" ht="16.5" customHeight="1" x14ac:dyDescent="0.15">
      <c r="A77" s="436">
        <v>26</v>
      </c>
      <c r="B77" s="433">
        <v>1613</v>
      </c>
      <c r="C77" s="120" t="s">
        <v>2494</v>
      </c>
      <c r="D77" s="770"/>
      <c r="E77" s="765"/>
      <c r="F77" s="766"/>
      <c r="G77" s="769" t="s">
        <v>2000</v>
      </c>
      <c r="H77" s="763"/>
      <c r="I77" s="763"/>
      <c r="J77" s="763"/>
      <c r="K77" s="763"/>
      <c r="L77" s="763"/>
      <c r="M77" s="763"/>
      <c r="N77" s="763"/>
      <c r="O77" s="763"/>
      <c r="P77" s="763"/>
      <c r="Q77" s="763"/>
      <c r="R77" s="764"/>
      <c r="S77" s="453" t="s">
        <v>129</v>
      </c>
      <c r="T77" s="439"/>
      <c r="U77" s="61"/>
      <c r="V77" s="254"/>
      <c r="W77" s="453"/>
      <c r="X77" s="416"/>
      <c r="Y77" s="416"/>
      <c r="Z77" s="37"/>
      <c r="AA77" s="416"/>
      <c r="AB77" s="439"/>
      <c r="AC77" s="37"/>
      <c r="AD77" s="422"/>
      <c r="AE77" s="422"/>
      <c r="AF77" s="422"/>
      <c r="AG77" s="422"/>
      <c r="AH77" s="422"/>
      <c r="AI77" s="37"/>
      <c r="AJ77" s="37"/>
      <c r="AK77" s="416"/>
      <c r="AL77" s="2"/>
      <c r="AM77" s="439"/>
      <c r="AN77" s="36"/>
      <c r="AO77" s="421"/>
      <c r="AP77" s="77"/>
      <c r="AQ77" s="418"/>
      <c r="AR77" s="418"/>
      <c r="AS77" s="418"/>
      <c r="AT77" s="419"/>
      <c r="AU77" s="330">
        <f>ROUND(S78*$AQ$72,0)</f>
        <v>456</v>
      </c>
      <c r="AV77" s="6"/>
    </row>
    <row r="78" spans="1:48" ht="17.25" customHeight="1" x14ac:dyDescent="0.15">
      <c r="A78" s="436">
        <v>26</v>
      </c>
      <c r="B78" s="433">
        <v>1618</v>
      </c>
      <c r="C78" s="120" t="s">
        <v>1033</v>
      </c>
      <c r="D78" s="770"/>
      <c r="E78" s="765"/>
      <c r="F78" s="766"/>
      <c r="G78" s="770"/>
      <c r="H78" s="765"/>
      <c r="I78" s="765"/>
      <c r="J78" s="765"/>
      <c r="K78" s="765"/>
      <c r="L78" s="765"/>
      <c r="M78" s="765"/>
      <c r="N78" s="765"/>
      <c r="O78" s="765"/>
      <c r="P78" s="765"/>
      <c r="Q78" s="765"/>
      <c r="R78" s="766"/>
      <c r="S78" s="892">
        <f>予防短期入所療養ロ!T78</f>
        <v>652</v>
      </c>
      <c r="T78" s="893"/>
      <c r="U78" s="426" t="s">
        <v>578</v>
      </c>
      <c r="V78" s="432"/>
      <c r="W78" s="444" t="s">
        <v>442</v>
      </c>
      <c r="X78" s="422"/>
      <c r="Y78" s="422"/>
      <c r="Z78" s="422"/>
      <c r="AA78" s="422"/>
      <c r="AB78" s="422"/>
      <c r="AC78" s="422"/>
      <c r="AD78" s="422"/>
      <c r="AE78" s="417"/>
      <c r="AF78" s="422"/>
      <c r="AG78" s="443"/>
      <c r="AH78" s="443"/>
      <c r="AI78" s="422"/>
      <c r="AJ78" s="422"/>
      <c r="AK78" s="653" t="s">
        <v>806</v>
      </c>
      <c r="AL78" s="515">
        <f>$AL$6</f>
        <v>25</v>
      </c>
      <c r="AM78" s="890" t="s">
        <v>578</v>
      </c>
      <c r="AN78" s="891"/>
      <c r="AO78" s="421"/>
      <c r="AP78" s="608"/>
      <c r="AQ78" s="610"/>
      <c r="AR78" s="610"/>
      <c r="AS78" s="418"/>
      <c r="AT78" s="419"/>
      <c r="AU78" s="12">
        <f>ROUND(ROUND(S78-AL78,0)*$AQ$72,0)</f>
        <v>439</v>
      </c>
      <c r="AV78" s="6"/>
    </row>
    <row r="79" spans="1:48" ht="17.25" customHeight="1" x14ac:dyDescent="0.15">
      <c r="A79" s="436">
        <v>26</v>
      </c>
      <c r="B79" s="433">
        <v>1619</v>
      </c>
      <c r="C79" s="120" t="s">
        <v>2495</v>
      </c>
      <c r="D79" s="770"/>
      <c r="E79" s="765"/>
      <c r="F79" s="766"/>
      <c r="G79" s="770"/>
      <c r="H79" s="765"/>
      <c r="I79" s="765"/>
      <c r="J79" s="765"/>
      <c r="K79" s="765"/>
      <c r="L79" s="765"/>
      <c r="M79" s="765"/>
      <c r="N79" s="765"/>
      <c r="O79" s="765"/>
      <c r="P79" s="765"/>
      <c r="Q79" s="765"/>
      <c r="R79" s="766"/>
      <c r="S79" s="453" t="s">
        <v>130</v>
      </c>
      <c r="T79" s="439"/>
      <c r="U79" s="61"/>
      <c r="V79" s="254"/>
      <c r="W79" s="453"/>
      <c r="X79" s="416"/>
      <c r="Y79" s="416"/>
      <c r="Z79" s="37"/>
      <c r="AA79" s="416"/>
      <c r="AB79" s="439"/>
      <c r="AC79" s="37"/>
      <c r="AD79" s="422"/>
      <c r="AE79" s="422"/>
      <c r="AF79" s="422"/>
      <c r="AG79" s="422"/>
      <c r="AH79" s="422"/>
      <c r="AI79" s="37"/>
      <c r="AJ79" s="37"/>
      <c r="AK79" s="416"/>
      <c r="AL79" s="2"/>
      <c r="AM79" s="439"/>
      <c r="AN79" s="36"/>
      <c r="AO79" s="246"/>
      <c r="AP79" s="608"/>
      <c r="AQ79" s="610"/>
      <c r="AR79" s="610"/>
      <c r="AS79" s="245"/>
      <c r="AT79" s="247"/>
      <c r="AU79" s="330">
        <f>ROUND(S80*$AQ$72,0)</f>
        <v>571</v>
      </c>
      <c r="AV79" s="6"/>
    </row>
    <row r="80" spans="1:48" ht="17.25" customHeight="1" x14ac:dyDescent="0.15">
      <c r="A80" s="436">
        <v>26</v>
      </c>
      <c r="B80" s="433">
        <v>1624</v>
      </c>
      <c r="C80" s="120" t="s">
        <v>1034</v>
      </c>
      <c r="D80" s="770"/>
      <c r="E80" s="765"/>
      <c r="F80" s="766"/>
      <c r="G80" s="789"/>
      <c r="H80" s="767"/>
      <c r="I80" s="767"/>
      <c r="J80" s="767"/>
      <c r="K80" s="767"/>
      <c r="L80" s="767"/>
      <c r="M80" s="767"/>
      <c r="N80" s="767"/>
      <c r="O80" s="767"/>
      <c r="P80" s="767"/>
      <c r="Q80" s="767"/>
      <c r="R80" s="768"/>
      <c r="S80" s="892">
        <f>予防短期入所療養ロ!T80</f>
        <v>815</v>
      </c>
      <c r="T80" s="893"/>
      <c r="U80" s="426" t="s">
        <v>578</v>
      </c>
      <c r="V80" s="432"/>
      <c r="W80" s="444" t="s">
        <v>442</v>
      </c>
      <c r="X80" s="422"/>
      <c r="Y80" s="422"/>
      <c r="Z80" s="422"/>
      <c r="AA80" s="422"/>
      <c r="AB80" s="422"/>
      <c r="AC80" s="422"/>
      <c r="AD80" s="422"/>
      <c r="AE80" s="417"/>
      <c r="AF80" s="422"/>
      <c r="AG80" s="443"/>
      <c r="AH80" s="443"/>
      <c r="AI80" s="422"/>
      <c r="AJ80" s="422"/>
      <c r="AK80" s="653" t="s">
        <v>806</v>
      </c>
      <c r="AL80" s="515">
        <f>$AL$6</f>
        <v>25</v>
      </c>
      <c r="AM80" s="890" t="s">
        <v>578</v>
      </c>
      <c r="AN80" s="891"/>
      <c r="AO80" s="421"/>
      <c r="AP80" s="77"/>
      <c r="AQ80" s="418"/>
      <c r="AR80" s="418"/>
      <c r="AS80" s="418"/>
      <c r="AT80" s="419"/>
      <c r="AU80" s="12">
        <f>ROUND(ROUND(S80-AL80,0)*$AQ$72,0)</f>
        <v>553</v>
      </c>
      <c r="AV80" s="6"/>
    </row>
    <row r="81" spans="1:48" ht="17.25" customHeight="1" x14ac:dyDescent="0.15">
      <c r="A81" s="436">
        <v>26</v>
      </c>
      <c r="B81" s="433">
        <v>8161</v>
      </c>
      <c r="C81" s="120" t="s">
        <v>3066</v>
      </c>
      <c r="D81" s="770"/>
      <c r="E81" s="765"/>
      <c r="F81" s="766"/>
      <c r="G81" s="769" t="s">
        <v>2278</v>
      </c>
      <c r="H81" s="763"/>
      <c r="I81" s="763"/>
      <c r="J81" s="763"/>
      <c r="K81" s="763"/>
      <c r="L81" s="763"/>
      <c r="M81" s="763"/>
      <c r="N81" s="763"/>
      <c r="O81" s="763"/>
      <c r="P81" s="763"/>
      <c r="Q81" s="763"/>
      <c r="R81" s="764"/>
      <c r="S81" s="453" t="s">
        <v>129</v>
      </c>
      <c r="T81" s="439"/>
      <c r="U81" s="61"/>
      <c r="V81" s="254"/>
      <c r="W81" s="453"/>
      <c r="X81" s="416"/>
      <c r="Y81" s="416"/>
      <c r="Z81" s="37"/>
      <c r="AA81" s="416"/>
      <c r="AB81" s="439"/>
      <c r="AC81" s="37"/>
      <c r="AD81" s="422"/>
      <c r="AE81" s="422"/>
      <c r="AF81" s="422"/>
      <c r="AG81" s="422"/>
      <c r="AH81" s="422"/>
      <c r="AI81" s="37"/>
      <c r="AJ81" s="37"/>
      <c r="AK81" s="416"/>
      <c r="AL81" s="2"/>
      <c r="AM81" s="439"/>
      <c r="AN81" s="36"/>
      <c r="AO81" s="442"/>
      <c r="AP81" s="418"/>
      <c r="AQ81" s="637"/>
      <c r="AR81" s="637"/>
      <c r="AS81" s="637"/>
      <c r="AT81" s="638"/>
      <c r="AU81" s="330">
        <f>ROUND(S82*$AQ$72,0)</f>
        <v>442</v>
      </c>
      <c r="AV81" s="6"/>
    </row>
    <row r="82" spans="1:48" ht="16.5" customHeight="1" x14ac:dyDescent="0.15">
      <c r="A82" s="436">
        <v>26</v>
      </c>
      <c r="B82" s="433">
        <v>8165</v>
      </c>
      <c r="C82" s="120" t="s">
        <v>3067</v>
      </c>
      <c r="D82" s="770"/>
      <c r="E82" s="765"/>
      <c r="F82" s="766"/>
      <c r="G82" s="770"/>
      <c r="H82" s="765"/>
      <c r="I82" s="765"/>
      <c r="J82" s="765"/>
      <c r="K82" s="765"/>
      <c r="L82" s="765"/>
      <c r="M82" s="765"/>
      <c r="N82" s="765"/>
      <c r="O82" s="765"/>
      <c r="P82" s="765"/>
      <c r="Q82" s="765"/>
      <c r="R82" s="766"/>
      <c r="S82" s="892">
        <f>予防短期入所療養ロ!T82</f>
        <v>632</v>
      </c>
      <c r="T82" s="893"/>
      <c r="U82" s="426" t="s">
        <v>578</v>
      </c>
      <c r="V82" s="432"/>
      <c r="W82" s="444" t="s">
        <v>442</v>
      </c>
      <c r="X82" s="422"/>
      <c r="Y82" s="422"/>
      <c r="Z82" s="422"/>
      <c r="AA82" s="422"/>
      <c r="AB82" s="422"/>
      <c r="AC82" s="422"/>
      <c r="AD82" s="422"/>
      <c r="AE82" s="417"/>
      <c r="AF82" s="422"/>
      <c r="AG82" s="443"/>
      <c r="AH82" s="443"/>
      <c r="AI82" s="422"/>
      <c r="AJ82" s="422"/>
      <c r="AK82" s="653" t="s">
        <v>806</v>
      </c>
      <c r="AL82" s="515">
        <f>$AL$6</f>
        <v>25</v>
      </c>
      <c r="AM82" s="890" t="s">
        <v>578</v>
      </c>
      <c r="AN82" s="891"/>
      <c r="AO82" s="442"/>
      <c r="AP82" s="245"/>
      <c r="AQ82" s="637"/>
      <c r="AR82" s="637"/>
      <c r="AS82" s="637"/>
      <c r="AT82" s="638"/>
      <c r="AU82" s="12">
        <f>ROUND(ROUND(S82-AL82,0)*$AQ$72,0)</f>
        <v>425</v>
      </c>
      <c r="AV82" s="6"/>
    </row>
    <row r="83" spans="1:48" ht="17.25" customHeight="1" x14ac:dyDescent="0.15">
      <c r="A83" s="436">
        <v>26</v>
      </c>
      <c r="B83" s="433">
        <v>8171</v>
      </c>
      <c r="C83" s="120" t="s">
        <v>3068</v>
      </c>
      <c r="D83" s="770"/>
      <c r="E83" s="765"/>
      <c r="F83" s="766"/>
      <c r="G83" s="770"/>
      <c r="H83" s="765"/>
      <c r="I83" s="765"/>
      <c r="J83" s="765"/>
      <c r="K83" s="765"/>
      <c r="L83" s="765"/>
      <c r="M83" s="765"/>
      <c r="N83" s="765"/>
      <c r="O83" s="765"/>
      <c r="P83" s="765"/>
      <c r="Q83" s="765"/>
      <c r="R83" s="766"/>
      <c r="S83" s="453" t="s">
        <v>130</v>
      </c>
      <c r="T83" s="439"/>
      <c r="U83" s="61"/>
      <c r="V83" s="254"/>
      <c r="W83" s="453"/>
      <c r="X83" s="416"/>
      <c r="Y83" s="416"/>
      <c r="Z83" s="37"/>
      <c r="AA83" s="416"/>
      <c r="AB83" s="439"/>
      <c r="AC83" s="37"/>
      <c r="AD83" s="422"/>
      <c r="AE83" s="422"/>
      <c r="AF83" s="422"/>
      <c r="AG83" s="422"/>
      <c r="AH83" s="422"/>
      <c r="AI83" s="37"/>
      <c r="AJ83" s="37"/>
      <c r="AK83" s="416"/>
      <c r="AL83" s="2"/>
      <c r="AM83" s="439"/>
      <c r="AN83" s="36"/>
      <c r="AO83" s="421"/>
      <c r="AP83" s="238"/>
      <c r="AQ83" s="418"/>
      <c r="AR83" s="418"/>
      <c r="AS83" s="418"/>
      <c r="AT83" s="419"/>
      <c r="AU83" s="330">
        <f>ROUND(S84*$AQ$72,0)</f>
        <v>557</v>
      </c>
      <c r="AV83" s="6"/>
    </row>
    <row r="84" spans="1:48" ht="17.25" customHeight="1" x14ac:dyDescent="0.15">
      <c r="A84" s="436">
        <v>26</v>
      </c>
      <c r="B84" s="433">
        <v>8175</v>
      </c>
      <c r="C84" s="120" t="s">
        <v>3069</v>
      </c>
      <c r="D84" s="770"/>
      <c r="E84" s="765"/>
      <c r="F84" s="766"/>
      <c r="G84" s="789"/>
      <c r="H84" s="767"/>
      <c r="I84" s="767"/>
      <c r="J84" s="767"/>
      <c r="K84" s="767"/>
      <c r="L84" s="767"/>
      <c r="M84" s="767"/>
      <c r="N84" s="767"/>
      <c r="O84" s="767"/>
      <c r="P84" s="767"/>
      <c r="Q84" s="767"/>
      <c r="R84" s="768"/>
      <c r="S84" s="892">
        <f>予防短期入所療養ロ!T84</f>
        <v>796</v>
      </c>
      <c r="T84" s="893"/>
      <c r="U84" s="426" t="s">
        <v>578</v>
      </c>
      <c r="V84" s="432"/>
      <c r="W84" s="444" t="s">
        <v>442</v>
      </c>
      <c r="X84" s="422"/>
      <c r="Y84" s="422"/>
      <c r="Z84" s="422"/>
      <c r="AA84" s="422"/>
      <c r="AB84" s="422"/>
      <c r="AC84" s="422"/>
      <c r="AD84" s="422"/>
      <c r="AE84" s="417"/>
      <c r="AF84" s="422"/>
      <c r="AG84" s="443"/>
      <c r="AH84" s="443"/>
      <c r="AI84" s="422"/>
      <c r="AJ84" s="422"/>
      <c r="AK84" s="653" t="s">
        <v>806</v>
      </c>
      <c r="AL84" s="515">
        <f>$AL$6</f>
        <v>25</v>
      </c>
      <c r="AM84" s="890" t="s">
        <v>578</v>
      </c>
      <c r="AN84" s="891"/>
      <c r="AO84" s="66"/>
      <c r="AP84" s="238"/>
      <c r="AQ84" s="34"/>
      <c r="AR84" s="34"/>
      <c r="AS84" s="34"/>
      <c r="AT84" s="67"/>
      <c r="AU84" s="12">
        <f>ROUND(ROUND(S84-AL84,0)*$AQ$72,0)</f>
        <v>540</v>
      </c>
      <c r="AV84" s="6"/>
    </row>
    <row r="85" spans="1:48" ht="17.25" customHeight="1" x14ac:dyDescent="0.15">
      <c r="A85" s="436">
        <v>26</v>
      </c>
      <c r="B85" s="433">
        <v>1625</v>
      </c>
      <c r="C85" s="120" t="s">
        <v>3070</v>
      </c>
      <c r="D85" s="770"/>
      <c r="E85" s="765"/>
      <c r="F85" s="766"/>
      <c r="G85" s="769" t="s">
        <v>2279</v>
      </c>
      <c r="H85" s="763"/>
      <c r="I85" s="763"/>
      <c r="J85" s="763"/>
      <c r="K85" s="763"/>
      <c r="L85" s="763"/>
      <c r="M85" s="763"/>
      <c r="N85" s="763"/>
      <c r="O85" s="763"/>
      <c r="P85" s="763"/>
      <c r="Q85" s="763"/>
      <c r="R85" s="764"/>
      <c r="S85" s="453" t="s">
        <v>129</v>
      </c>
      <c r="T85" s="439"/>
      <c r="U85" s="61"/>
      <c r="V85" s="254"/>
      <c r="W85" s="453"/>
      <c r="X85" s="416"/>
      <c r="Y85" s="416"/>
      <c r="Z85" s="37"/>
      <c r="AA85" s="416"/>
      <c r="AB85" s="439"/>
      <c r="AC85" s="37"/>
      <c r="AD85" s="422"/>
      <c r="AE85" s="422"/>
      <c r="AF85" s="422"/>
      <c r="AG85" s="422"/>
      <c r="AH85" s="422"/>
      <c r="AI85" s="37"/>
      <c r="AJ85" s="37"/>
      <c r="AK85" s="416"/>
      <c r="AL85" s="2"/>
      <c r="AM85" s="439"/>
      <c r="AN85" s="36"/>
      <c r="AO85" s="442"/>
      <c r="AP85" s="418"/>
      <c r="AQ85" s="637"/>
      <c r="AR85" s="637"/>
      <c r="AS85" s="637"/>
      <c r="AT85" s="638"/>
      <c r="AU85" s="330">
        <f>ROUND(S86*$AQ$72,0)</f>
        <v>463</v>
      </c>
      <c r="AV85" s="6"/>
    </row>
    <row r="86" spans="1:48" ht="16.5" customHeight="1" x14ac:dyDescent="0.15">
      <c r="A86" s="436">
        <v>26</v>
      </c>
      <c r="B86" s="433">
        <v>1630</v>
      </c>
      <c r="C86" s="120" t="s">
        <v>3071</v>
      </c>
      <c r="D86" s="770"/>
      <c r="E86" s="765"/>
      <c r="F86" s="766"/>
      <c r="G86" s="770"/>
      <c r="H86" s="765"/>
      <c r="I86" s="765"/>
      <c r="J86" s="765"/>
      <c r="K86" s="765"/>
      <c r="L86" s="765"/>
      <c r="M86" s="765"/>
      <c r="N86" s="765"/>
      <c r="O86" s="765"/>
      <c r="P86" s="765"/>
      <c r="Q86" s="765"/>
      <c r="R86" s="766"/>
      <c r="S86" s="892">
        <f>予防短期入所療養ロ!T86</f>
        <v>662</v>
      </c>
      <c r="T86" s="893"/>
      <c r="U86" s="426" t="s">
        <v>578</v>
      </c>
      <c r="V86" s="432"/>
      <c r="W86" s="444" t="s">
        <v>442</v>
      </c>
      <c r="X86" s="422"/>
      <c r="Y86" s="422"/>
      <c r="Z86" s="422"/>
      <c r="AA86" s="422"/>
      <c r="AB86" s="422"/>
      <c r="AC86" s="422"/>
      <c r="AD86" s="422"/>
      <c r="AE86" s="417"/>
      <c r="AF86" s="422"/>
      <c r="AG86" s="443"/>
      <c r="AH86" s="443"/>
      <c r="AI86" s="422"/>
      <c r="AJ86" s="422"/>
      <c r="AK86" s="653" t="s">
        <v>806</v>
      </c>
      <c r="AL86" s="515">
        <f>$AL$6</f>
        <v>25</v>
      </c>
      <c r="AM86" s="890" t="s">
        <v>578</v>
      </c>
      <c r="AN86" s="891"/>
      <c r="AO86" s="442"/>
      <c r="AP86" s="245"/>
      <c r="AQ86" s="637"/>
      <c r="AR86" s="637"/>
      <c r="AS86" s="637"/>
      <c r="AT86" s="638"/>
      <c r="AU86" s="12">
        <f>ROUND(ROUND(S86-AL86,0)*$AQ$72,0)</f>
        <v>446</v>
      </c>
      <c r="AV86" s="6"/>
    </row>
    <row r="87" spans="1:48" ht="17.25" customHeight="1" x14ac:dyDescent="0.15">
      <c r="A87" s="436">
        <v>26</v>
      </c>
      <c r="B87" s="433">
        <v>1631</v>
      </c>
      <c r="C87" s="120" t="s">
        <v>3072</v>
      </c>
      <c r="D87" s="770"/>
      <c r="E87" s="765"/>
      <c r="F87" s="766"/>
      <c r="G87" s="770"/>
      <c r="H87" s="765"/>
      <c r="I87" s="765"/>
      <c r="J87" s="765"/>
      <c r="K87" s="765"/>
      <c r="L87" s="765"/>
      <c r="M87" s="765"/>
      <c r="N87" s="765"/>
      <c r="O87" s="765"/>
      <c r="P87" s="765"/>
      <c r="Q87" s="765"/>
      <c r="R87" s="766"/>
      <c r="S87" s="453" t="s">
        <v>130</v>
      </c>
      <c r="T87" s="439"/>
      <c r="U87" s="61"/>
      <c r="V87" s="254"/>
      <c r="W87" s="453"/>
      <c r="X87" s="416"/>
      <c r="Y87" s="416"/>
      <c r="Z87" s="37"/>
      <c r="AA87" s="416"/>
      <c r="AB87" s="439"/>
      <c r="AC87" s="37"/>
      <c r="AD87" s="422"/>
      <c r="AE87" s="422"/>
      <c r="AF87" s="422"/>
      <c r="AG87" s="422"/>
      <c r="AH87" s="422"/>
      <c r="AI87" s="37"/>
      <c r="AJ87" s="37"/>
      <c r="AK87" s="416"/>
      <c r="AL87" s="2"/>
      <c r="AM87" s="439"/>
      <c r="AN87" s="36"/>
      <c r="AO87" s="421"/>
      <c r="AP87" s="238"/>
      <c r="AQ87" s="418"/>
      <c r="AR87" s="418"/>
      <c r="AS87" s="418"/>
      <c r="AT87" s="419"/>
      <c r="AU87" s="330">
        <f>ROUND(S88*$AQ$72,0)</f>
        <v>578</v>
      </c>
      <c r="AV87" s="6"/>
    </row>
    <row r="88" spans="1:48" ht="17.25" customHeight="1" x14ac:dyDescent="0.15">
      <c r="A88" s="436">
        <v>26</v>
      </c>
      <c r="B88" s="433">
        <v>1636</v>
      </c>
      <c r="C88" s="120" t="s">
        <v>3073</v>
      </c>
      <c r="D88" s="770"/>
      <c r="E88" s="765"/>
      <c r="F88" s="766"/>
      <c r="G88" s="789"/>
      <c r="H88" s="767"/>
      <c r="I88" s="767"/>
      <c r="J88" s="767"/>
      <c r="K88" s="767"/>
      <c r="L88" s="767"/>
      <c r="M88" s="767"/>
      <c r="N88" s="767"/>
      <c r="O88" s="767"/>
      <c r="P88" s="767"/>
      <c r="Q88" s="767"/>
      <c r="R88" s="768"/>
      <c r="S88" s="892">
        <f>予防短期入所療養ロ!T88</f>
        <v>825</v>
      </c>
      <c r="T88" s="893"/>
      <c r="U88" s="426" t="s">
        <v>578</v>
      </c>
      <c r="V88" s="432"/>
      <c r="W88" s="444" t="s">
        <v>442</v>
      </c>
      <c r="X88" s="422"/>
      <c r="Y88" s="422"/>
      <c r="Z88" s="422"/>
      <c r="AA88" s="422"/>
      <c r="AB88" s="422"/>
      <c r="AC88" s="422"/>
      <c r="AD88" s="422"/>
      <c r="AE88" s="417"/>
      <c r="AF88" s="422"/>
      <c r="AG88" s="443"/>
      <c r="AH88" s="443"/>
      <c r="AI88" s="422"/>
      <c r="AJ88" s="422"/>
      <c r="AK88" s="653" t="s">
        <v>806</v>
      </c>
      <c r="AL88" s="515">
        <f>$AL$6</f>
        <v>25</v>
      </c>
      <c r="AM88" s="890" t="s">
        <v>578</v>
      </c>
      <c r="AN88" s="891"/>
      <c r="AO88" s="66"/>
      <c r="AP88" s="238"/>
      <c r="AQ88" s="34"/>
      <c r="AR88" s="34"/>
      <c r="AS88" s="34"/>
      <c r="AT88" s="67"/>
      <c r="AU88" s="12">
        <f>ROUND(ROUND(S88-AL88,0)*$AQ$72,0)</f>
        <v>560</v>
      </c>
      <c r="AV88" s="6"/>
    </row>
    <row r="89" spans="1:48" ht="17.25" customHeight="1" x14ac:dyDescent="0.15">
      <c r="A89" s="436">
        <v>26</v>
      </c>
      <c r="B89" s="433">
        <v>1637</v>
      </c>
      <c r="C89" s="120" t="s">
        <v>3074</v>
      </c>
      <c r="D89" s="770"/>
      <c r="E89" s="765"/>
      <c r="F89" s="766"/>
      <c r="G89" s="769" t="s">
        <v>2280</v>
      </c>
      <c r="H89" s="763"/>
      <c r="I89" s="763"/>
      <c r="J89" s="763"/>
      <c r="K89" s="763"/>
      <c r="L89" s="763"/>
      <c r="M89" s="763"/>
      <c r="N89" s="763"/>
      <c r="O89" s="763"/>
      <c r="P89" s="763"/>
      <c r="Q89" s="763"/>
      <c r="R89" s="764"/>
      <c r="S89" s="453" t="s">
        <v>129</v>
      </c>
      <c r="T89" s="439"/>
      <c r="U89" s="61"/>
      <c r="V89" s="254"/>
      <c r="W89" s="453"/>
      <c r="X89" s="416"/>
      <c r="Y89" s="416"/>
      <c r="Z89" s="37"/>
      <c r="AA89" s="416"/>
      <c r="AB89" s="439"/>
      <c r="AC89" s="37"/>
      <c r="AD89" s="422"/>
      <c r="AE89" s="422"/>
      <c r="AF89" s="422"/>
      <c r="AG89" s="422"/>
      <c r="AH89" s="422"/>
      <c r="AI89" s="37"/>
      <c r="AJ89" s="37"/>
      <c r="AK89" s="416"/>
      <c r="AL89" s="2"/>
      <c r="AM89" s="439"/>
      <c r="AN89" s="36"/>
      <c r="AO89" s="442"/>
      <c r="AP89" s="418"/>
      <c r="AQ89" s="637"/>
      <c r="AR89" s="637"/>
      <c r="AS89" s="637"/>
      <c r="AT89" s="638"/>
      <c r="AU89" s="330">
        <f>ROUND(S90*$AQ$72,0)</f>
        <v>456</v>
      </c>
      <c r="AV89" s="6"/>
    </row>
    <row r="90" spans="1:48" ht="16.5" customHeight="1" x14ac:dyDescent="0.15">
      <c r="A90" s="436">
        <v>26</v>
      </c>
      <c r="B90" s="433">
        <v>1642</v>
      </c>
      <c r="C90" s="120" t="s">
        <v>3075</v>
      </c>
      <c r="D90" s="770"/>
      <c r="E90" s="765"/>
      <c r="F90" s="766"/>
      <c r="G90" s="770"/>
      <c r="H90" s="765"/>
      <c r="I90" s="765"/>
      <c r="J90" s="765"/>
      <c r="K90" s="765"/>
      <c r="L90" s="765"/>
      <c r="M90" s="765"/>
      <c r="N90" s="765"/>
      <c r="O90" s="765"/>
      <c r="P90" s="765"/>
      <c r="Q90" s="765"/>
      <c r="R90" s="766"/>
      <c r="S90" s="892">
        <f>予防短期入所療養ロ!T90</f>
        <v>652</v>
      </c>
      <c r="T90" s="893"/>
      <c r="U90" s="426" t="s">
        <v>578</v>
      </c>
      <c r="V90" s="432"/>
      <c r="W90" s="444" t="s">
        <v>442</v>
      </c>
      <c r="X90" s="422"/>
      <c r="Y90" s="422"/>
      <c r="Z90" s="422"/>
      <c r="AA90" s="422"/>
      <c r="AB90" s="422"/>
      <c r="AC90" s="422"/>
      <c r="AD90" s="422"/>
      <c r="AE90" s="417"/>
      <c r="AF90" s="422"/>
      <c r="AG90" s="443"/>
      <c r="AH90" s="443"/>
      <c r="AI90" s="422"/>
      <c r="AJ90" s="422"/>
      <c r="AK90" s="653" t="s">
        <v>806</v>
      </c>
      <c r="AL90" s="515">
        <f>$AL$6</f>
        <v>25</v>
      </c>
      <c r="AM90" s="890" t="s">
        <v>578</v>
      </c>
      <c r="AN90" s="891"/>
      <c r="AO90" s="442"/>
      <c r="AP90" s="245"/>
      <c r="AQ90" s="637"/>
      <c r="AR90" s="637"/>
      <c r="AS90" s="637"/>
      <c r="AT90" s="638"/>
      <c r="AU90" s="12">
        <f>ROUND(ROUND(S90-AL90,0)*$AQ$72,0)</f>
        <v>439</v>
      </c>
      <c r="AV90" s="6"/>
    </row>
    <row r="91" spans="1:48" ht="17.25" customHeight="1" x14ac:dyDescent="0.15">
      <c r="A91" s="436">
        <v>26</v>
      </c>
      <c r="B91" s="433">
        <v>1643</v>
      </c>
      <c r="C91" s="120" t="s">
        <v>3076</v>
      </c>
      <c r="D91" s="770"/>
      <c r="E91" s="765"/>
      <c r="F91" s="766"/>
      <c r="G91" s="770"/>
      <c r="H91" s="765"/>
      <c r="I91" s="765"/>
      <c r="J91" s="765"/>
      <c r="K91" s="765"/>
      <c r="L91" s="765"/>
      <c r="M91" s="765"/>
      <c r="N91" s="765"/>
      <c r="O91" s="765"/>
      <c r="P91" s="765"/>
      <c r="Q91" s="765"/>
      <c r="R91" s="766"/>
      <c r="S91" s="453" t="s">
        <v>130</v>
      </c>
      <c r="T91" s="439"/>
      <c r="U91" s="61"/>
      <c r="V91" s="254"/>
      <c r="W91" s="453"/>
      <c r="X91" s="416"/>
      <c r="Y91" s="416"/>
      <c r="Z91" s="37"/>
      <c r="AA91" s="416"/>
      <c r="AB91" s="439"/>
      <c r="AC91" s="37"/>
      <c r="AD91" s="422"/>
      <c r="AE91" s="422"/>
      <c r="AF91" s="422"/>
      <c r="AG91" s="422"/>
      <c r="AH91" s="422"/>
      <c r="AI91" s="37"/>
      <c r="AJ91" s="37"/>
      <c r="AK91" s="416"/>
      <c r="AL91" s="2"/>
      <c r="AM91" s="439"/>
      <c r="AN91" s="36"/>
      <c r="AO91" s="421"/>
      <c r="AP91" s="238"/>
      <c r="AQ91" s="418"/>
      <c r="AR91" s="418"/>
      <c r="AS91" s="418"/>
      <c r="AT91" s="419"/>
      <c r="AU91" s="330">
        <f>ROUND(S92*$AQ$72,0)</f>
        <v>571</v>
      </c>
      <c r="AV91" s="6"/>
    </row>
    <row r="92" spans="1:48" ht="17.25" customHeight="1" x14ac:dyDescent="0.15">
      <c r="A92" s="436">
        <v>26</v>
      </c>
      <c r="B92" s="433">
        <v>1648</v>
      </c>
      <c r="C92" s="120" t="s">
        <v>3077</v>
      </c>
      <c r="D92" s="770"/>
      <c r="E92" s="765"/>
      <c r="F92" s="766"/>
      <c r="G92" s="789"/>
      <c r="H92" s="767"/>
      <c r="I92" s="767"/>
      <c r="J92" s="767"/>
      <c r="K92" s="767"/>
      <c r="L92" s="767"/>
      <c r="M92" s="767"/>
      <c r="N92" s="767"/>
      <c r="O92" s="767"/>
      <c r="P92" s="767"/>
      <c r="Q92" s="767"/>
      <c r="R92" s="768"/>
      <c r="S92" s="892">
        <f>予防短期入所療養ロ!T92</f>
        <v>815</v>
      </c>
      <c r="T92" s="893"/>
      <c r="U92" s="426" t="s">
        <v>578</v>
      </c>
      <c r="V92" s="432"/>
      <c r="W92" s="444" t="s">
        <v>442</v>
      </c>
      <c r="X92" s="422"/>
      <c r="Y92" s="422"/>
      <c r="Z92" s="422"/>
      <c r="AA92" s="422"/>
      <c r="AB92" s="422"/>
      <c r="AC92" s="422"/>
      <c r="AD92" s="422"/>
      <c r="AE92" s="417"/>
      <c r="AF92" s="422"/>
      <c r="AG92" s="443"/>
      <c r="AH92" s="443"/>
      <c r="AI92" s="422"/>
      <c r="AJ92" s="422"/>
      <c r="AK92" s="653" t="s">
        <v>806</v>
      </c>
      <c r="AL92" s="515">
        <f>$AL$6</f>
        <v>25</v>
      </c>
      <c r="AM92" s="890" t="s">
        <v>578</v>
      </c>
      <c r="AN92" s="891"/>
      <c r="AO92" s="78"/>
      <c r="AP92" s="236"/>
      <c r="AQ92" s="46"/>
      <c r="AR92" s="46"/>
      <c r="AS92" s="46"/>
      <c r="AT92" s="43"/>
      <c r="AU92" s="12">
        <f>ROUND(ROUND(S92-AL92,0)*$AQ$72,0)</f>
        <v>553</v>
      </c>
      <c r="AV92" s="6"/>
    </row>
    <row r="93" spans="1:48" ht="17.25" customHeight="1" x14ac:dyDescent="0.15">
      <c r="A93" s="436">
        <v>26</v>
      </c>
      <c r="B93" s="433">
        <v>8241</v>
      </c>
      <c r="C93" s="120" t="s">
        <v>2496</v>
      </c>
      <c r="D93" s="770"/>
      <c r="E93" s="765"/>
      <c r="F93" s="766"/>
      <c r="G93" s="769" t="s">
        <v>2025</v>
      </c>
      <c r="H93" s="763"/>
      <c r="I93" s="763"/>
      <c r="J93" s="763"/>
      <c r="K93" s="763"/>
      <c r="L93" s="763"/>
      <c r="M93" s="763"/>
      <c r="N93" s="763"/>
      <c r="O93" s="763"/>
      <c r="P93" s="763"/>
      <c r="Q93" s="763"/>
      <c r="R93" s="764"/>
      <c r="S93" s="453" t="s">
        <v>129</v>
      </c>
      <c r="T93" s="439"/>
      <c r="U93" s="61"/>
      <c r="V93" s="254"/>
      <c r="W93" s="453"/>
      <c r="X93" s="416"/>
      <c r="Y93" s="416"/>
      <c r="Z93" s="37"/>
      <c r="AA93" s="416"/>
      <c r="AB93" s="439"/>
      <c r="AC93" s="37"/>
      <c r="AD93" s="417"/>
      <c r="AE93" s="422"/>
      <c r="AF93" s="417"/>
      <c r="AG93" s="417"/>
      <c r="AH93" s="417"/>
      <c r="AI93" s="37"/>
      <c r="AJ93" s="37"/>
      <c r="AK93" s="416"/>
      <c r="AL93" s="2"/>
      <c r="AM93" s="439"/>
      <c r="AN93" s="36"/>
      <c r="AO93" s="427"/>
      <c r="AP93" s="897" t="s">
        <v>159</v>
      </c>
      <c r="AQ93" s="105"/>
      <c r="AR93" s="209"/>
      <c r="AS93" s="897" t="s">
        <v>1403</v>
      </c>
      <c r="AT93" s="36"/>
      <c r="AU93" s="330">
        <f>ROUND(ROUND(S94*$AQ$72,0)*$AS$107,0)</f>
        <v>429</v>
      </c>
      <c r="AV93" s="6"/>
    </row>
    <row r="94" spans="1:48" ht="17.25" customHeight="1" x14ac:dyDescent="0.15">
      <c r="A94" s="436">
        <v>26</v>
      </c>
      <c r="B94" s="433">
        <v>8245</v>
      </c>
      <c r="C94" s="120" t="s">
        <v>1035</v>
      </c>
      <c r="D94" s="770"/>
      <c r="E94" s="765"/>
      <c r="F94" s="766"/>
      <c r="G94" s="770"/>
      <c r="H94" s="765"/>
      <c r="I94" s="765"/>
      <c r="J94" s="765"/>
      <c r="K94" s="765"/>
      <c r="L94" s="765"/>
      <c r="M94" s="765"/>
      <c r="N94" s="765"/>
      <c r="O94" s="765"/>
      <c r="P94" s="765"/>
      <c r="Q94" s="765"/>
      <c r="R94" s="766"/>
      <c r="S94" s="892">
        <f>予防短期入所療養ロ!T94</f>
        <v>632</v>
      </c>
      <c r="T94" s="893"/>
      <c r="U94" s="426" t="s">
        <v>578</v>
      </c>
      <c r="V94" s="432"/>
      <c r="W94" s="444" t="s">
        <v>442</v>
      </c>
      <c r="X94" s="422"/>
      <c r="Y94" s="422"/>
      <c r="Z94" s="422"/>
      <c r="AA94" s="422"/>
      <c r="AB94" s="422"/>
      <c r="AC94" s="422"/>
      <c r="AD94" s="422"/>
      <c r="AE94" s="417"/>
      <c r="AF94" s="422"/>
      <c r="AG94" s="443"/>
      <c r="AH94" s="443"/>
      <c r="AI94" s="422"/>
      <c r="AJ94" s="422"/>
      <c r="AK94" s="653" t="s">
        <v>806</v>
      </c>
      <c r="AL94" s="515">
        <f>$AL$6</f>
        <v>25</v>
      </c>
      <c r="AM94" s="890" t="s">
        <v>578</v>
      </c>
      <c r="AN94" s="891"/>
      <c r="AO94" s="421"/>
      <c r="AP94" s="898"/>
      <c r="AQ94" s="253"/>
      <c r="AR94" s="248"/>
      <c r="AS94" s="898"/>
      <c r="AT94" s="419"/>
      <c r="AU94" s="12">
        <f>ROUND(ROUND(ROUND(S94-AL94,0)*$AQ$72,0)*$AS$107,0)</f>
        <v>412</v>
      </c>
      <c r="AV94" s="6"/>
    </row>
    <row r="95" spans="1:48" ht="17.25" customHeight="1" x14ac:dyDescent="0.15">
      <c r="A95" s="436">
        <v>26</v>
      </c>
      <c r="B95" s="433">
        <v>8251</v>
      </c>
      <c r="C95" s="120" t="s">
        <v>2497</v>
      </c>
      <c r="D95" s="770"/>
      <c r="E95" s="765"/>
      <c r="F95" s="766"/>
      <c r="G95" s="770"/>
      <c r="H95" s="765"/>
      <c r="I95" s="765"/>
      <c r="J95" s="765"/>
      <c r="K95" s="765"/>
      <c r="L95" s="765"/>
      <c r="M95" s="765"/>
      <c r="N95" s="765"/>
      <c r="O95" s="765"/>
      <c r="P95" s="765"/>
      <c r="Q95" s="765"/>
      <c r="R95" s="766"/>
      <c r="S95" s="453" t="s">
        <v>130</v>
      </c>
      <c r="T95" s="439"/>
      <c r="U95" s="61"/>
      <c r="V95" s="254"/>
      <c r="W95" s="453"/>
      <c r="X95" s="416"/>
      <c r="Y95" s="416"/>
      <c r="Z95" s="37"/>
      <c r="AA95" s="416"/>
      <c r="AB95" s="439"/>
      <c r="AC95" s="37"/>
      <c r="AD95" s="422"/>
      <c r="AE95" s="422"/>
      <c r="AF95" s="422"/>
      <c r="AG95" s="422"/>
      <c r="AH95" s="422"/>
      <c r="AI95" s="37"/>
      <c r="AJ95" s="37"/>
      <c r="AK95" s="416"/>
      <c r="AL95" s="2"/>
      <c r="AM95" s="439"/>
      <c r="AN95" s="36"/>
      <c r="AO95" s="246"/>
      <c r="AP95" s="898"/>
      <c r="AQ95" s="253"/>
      <c r="AR95" s="248"/>
      <c r="AS95" s="898"/>
      <c r="AT95" s="419"/>
      <c r="AU95" s="330">
        <f>ROUND(ROUND(S96*$AQ$72,0)*$AS$107,0)</f>
        <v>540</v>
      </c>
      <c r="AV95" s="6"/>
    </row>
    <row r="96" spans="1:48" ht="17.25" customHeight="1" x14ac:dyDescent="0.15">
      <c r="A96" s="436">
        <v>26</v>
      </c>
      <c r="B96" s="433">
        <v>8255</v>
      </c>
      <c r="C96" s="120" t="s">
        <v>1036</v>
      </c>
      <c r="D96" s="770"/>
      <c r="E96" s="765"/>
      <c r="F96" s="766"/>
      <c r="G96" s="789"/>
      <c r="H96" s="767"/>
      <c r="I96" s="767"/>
      <c r="J96" s="767"/>
      <c r="K96" s="767"/>
      <c r="L96" s="767"/>
      <c r="M96" s="767"/>
      <c r="N96" s="767"/>
      <c r="O96" s="767"/>
      <c r="P96" s="767"/>
      <c r="Q96" s="767"/>
      <c r="R96" s="768"/>
      <c r="S96" s="892">
        <f>予防短期入所療養ロ!T96</f>
        <v>796</v>
      </c>
      <c r="T96" s="893"/>
      <c r="U96" s="426" t="s">
        <v>578</v>
      </c>
      <c r="V96" s="432"/>
      <c r="W96" s="444" t="s">
        <v>442</v>
      </c>
      <c r="X96" s="422"/>
      <c r="Y96" s="422"/>
      <c r="Z96" s="422"/>
      <c r="AA96" s="422"/>
      <c r="AB96" s="422"/>
      <c r="AC96" s="422"/>
      <c r="AD96" s="422"/>
      <c r="AE96" s="417"/>
      <c r="AF96" s="422"/>
      <c r="AG96" s="443"/>
      <c r="AH96" s="443"/>
      <c r="AI96" s="422"/>
      <c r="AJ96" s="422"/>
      <c r="AK96" s="653" t="s">
        <v>806</v>
      </c>
      <c r="AL96" s="515">
        <f>$AL$6</f>
        <v>25</v>
      </c>
      <c r="AM96" s="890" t="s">
        <v>578</v>
      </c>
      <c r="AN96" s="891"/>
      <c r="AO96" s="421"/>
      <c r="AP96" s="898"/>
      <c r="AQ96" s="253"/>
      <c r="AR96" s="248"/>
      <c r="AS96" s="898"/>
      <c r="AT96" s="419"/>
      <c r="AU96" s="12">
        <f>ROUND(ROUND(ROUND(S96-AL96,0)*$AQ$72,0)*$AS$107,0)</f>
        <v>524</v>
      </c>
      <c r="AV96" s="6"/>
    </row>
    <row r="97" spans="1:48" ht="17.25" customHeight="1" x14ac:dyDescent="0.15">
      <c r="A97" s="436">
        <v>26</v>
      </c>
      <c r="B97" s="433">
        <v>1649</v>
      </c>
      <c r="C97" s="120" t="s">
        <v>2498</v>
      </c>
      <c r="D97" s="770"/>
      <c r="E97" s="765"/>
      <c r="F97" s="766"/>
      <c r="G97" s="769" t="s">
        <v>2031</v>
      </c>
      <c r="H97" s="763"/>
      <c r="I97" s="763"/>
      <c r="J97" s="763"/>
      <c r="K97" s="763"/>
      <c r="L97" s="763"/>
      <c r="M97" s="763"/>
      <c r="N97" s="763"/>
      <c r="O97" s="763"/>
      <c r="P97" s="763"/>
      <c r="Q97" s="763"/>
      <c r="R97" s="764"/>
      <c r="S97" s="453" t="s">
        <v>129</v>
      </c>
      <c r="T97" s="439"/>
      <c r="U97" s="61"/>
      <c r="V97" s="254"/>
      <c r="W97" s="453"/>
      <c r="X97" s="416"/>
      <c r="Y97" s="416"/>
      <c r="Z97" s="37"/>
      <c r="AA97" s="416"/>
      <c r="AB97" s="439"/>
      <c r="AC97" s="37"/>
      <c r="AD97" s="417"/>
      <c r="AE97" s="422"/>
      <c r="AF97" s="417"/>
      <c r="AG97" s="417"/>
      <c r="AH97" s="417"/>
      <c r="AI97" s="37"/>
      <c r="AJ97" s="37"/>
      <c r="AK97" s="416"/>
      <c r="AL97" s="2"/>
      <c r="AM97" s="439"/>
      <c r="AN97" s="36"/>
      <c r="AO97" s="637"/>
      <c r="AP97" s="898"/>
      <c r="AQ97" s="253"/>
      <c r="AR97" s="248"/>
      <c r="AS97" s="898"/>
      <c r="AT97" s="637"/>
      <c r="AU97" s="330">
        <f>ROUND(ROUND(S98*$AQ$72,0)*$AS$107,0)</f>
        <v>449</v>
      </c>
      <c r="AV97" s="6"/>
    </row>
    <row r="98" spans="1:48" ht="17.25" customHeight="1" x14ac:dyDescent="0.15">
      <c r="A98" s="436">
        <v>26</v>
      </c>
      <c r="B98" s="433">
        <v>1654</v>
      </c>
      <c r="C98" s="120" t="s">
        <v>1037</v>
      </c>
      <c r="D98" s="770"/>
      <c r="E98" s="765"/>
      <c r="F98" s="766"/>
      <c r="G98" s="770"/>
      <c r="H98" s="765"/>
      <c r="I98" s="765"/>
      <c r="J98" s="765"/>
      <c r="K98" s="765"/>
      <c r="L98" s="765"/>
      <c r="M98" s="765"/>
      <c r="N98" s="765"/>
      <c r="O98" s="765"/>
      <c r="P98" s="765"/>
      <c r="Q98" s="765"/>
      <c r="R98" s="766"/>
      <c r="S98" s="892">
        <f>予防短期入所療養ロ!T98</f>
        <v>662</v>
      </c>
      <c r="T98" s="893"/>
      <c r="U98" s="426" t="s">
        <v>578</v>
      </c>
      <c r="V98" s="432"/>
      <c r="W98" s="444" t="s">
        <v>442</v>
      </c>
      <c r="X98" s="422"/>
      <c r="Y98" s="422"/>
      <c r="Z98" s="422"/>
      <c r="AA98" s="422"/>
      <c r="AB98" s="422"/>
      <c r="AC98" s="422"/>
      <c r="AD98" s="422"/>
      <c r="AE98" s="417"/>
      <c r="AF98" s="422"/>
      <c r="AG98" s="443"/>
      <c r="AH98" s="443"/>
      <c r="AI98" s="422"/>
      <c r="AJ98" s="422"/>
      <c r="AK98" s="653" t="s">
        <v>806</v>
      </c>
      <c r="AL98" s="515">
        <f>$AL$6</f>
        <v>25</v>
      </c>
      <c r="AM98" s="890" t="s">
        <v>578</v>
      </c>
      <c r="AN98" s="891"/>
      <c r="AO98" s="246"/>
      <c r="AP98" s="898"/>
      <c r="AQ98" s="253"/>
      <c r="AR98" s="248"/>
      <c r="AS98" s="898"/>
      <c r="AT98" s="247"/>
      <c r="AU98" s="12">
        <f>ROUND(ROUND(ROUND(S98-AL98,0)*$AQ$72,0)*$AS$107,0)</f>
        <v>433</v>
      </c>
      <c r="AV98" s="6"/>
    </row>
    <row r="99" spans="1:48" ht="17.25" customHeight="1" x14ac:dyDescent="0.15">
      <c r="A99" s="436">
        <v>26</v>
      </c>
      <c r="B99" s="433">
        <v>1655</v>
      </c>
      <c r="C99" s="120" t="s">
        <v>2499</v>
      </c>
      <c r="D99" s="770"/>
      <c r="E99" s="765"/>
      <c r="F99" s="766"/>
      <c r="G99" s="770"/>
      <c r="H99" s="765"/>
      <c r="I99" s="765"/>
      <c r="J99" s="765"/>
      <c r="K99" s="765"/>
      <c r="L99" s="765"/>
      <c r="M99" s="765"/>
      <c r="N99" s="765"/>
      <c r="O99" s="765"/>
      <c r="P99" s="765"/>
      <c r="Q99" s="765"/>
      <c r="R99" s="766"/>
      <c r="S99" s="453" t="s">
        <v>130</v>
      </c>
      <c r="T99" s="439"/>
      <c r="U99" s="61"/>
      <c r="V99" s="254"/>
      <c r="W99" s="453"/>
      <c r="X99" s="416"/>
      <c r="Y99" s="416"/>
      <c r="Z99" s="37"/>
      <c r="AA99" s="416"/>
      <c r="AB99" s="439"/>
      <c r="AC99" s="37"/>
      <c r="AD99" s="422"/>
      <c r="AE99" s="422"/>
      <c r="AF99" s="422"/>
      <c r="AG99" s="422"/>
      <c r="AH99" s="422"/>
      <c r="AI99" s="37"/>
      <c r="AJ99" s="37"/>
      <c r="AK99" s="416"/>
      <c r="AL99" s="2"/>
      <c r="AM99" s="439"/>
      <c r="AN99" s="36"/>
      <c r="AO99" s="246"/>
      <c r="AP99" s="898"/>
      <c r="AQ99" s="253"/>
      <c r="AR99" s="248"/>
      <c r="AS99" s="898"/>
      <c r="AT99" s="247"/>
      <c r="AU99" s="330">
        <f>ROUND(ROUND(S100*$AQ$72,0)*$AS$107,0)</f>
        <v>561</v>
      </c>
      <c r="AV99" s="6"/>
    </row>
    <row r="100" spans="1:48" ht="17.25" customHeight="1" x14ac:dyDescent="0.15">
      <c r="A100" s="436">
        <v>26</v>
      </c>
      <c r="B100" s="433">
        <v>1660</v>
      </c>
      <c r="C100" s="120" t="s">
        <v>1038</v>
      </c>
      <c r="D100" s="770"/>
      <c r="E100" s="765"/>
      <c r="F100" s="766"/>
      <c r="G100" s="789"/>
      <c r="H100" s="767"/>
      <c r="I100" s="767"/>
      <c r="J100" s="767"/>
      <c r="K100" s="767"/>
      <c r="L100" s="767"/>
      <c r="M100" s="767"/>
      <c r="N100" s="767"/>
      <c r="O100" s="767"/>
      <c r="P100" s="767"/>
      <c r="Q100" s="767"/>
      <c r="R100" s="768"/>
      <c r="S100" s="892">
        <f>予防短期入所療養ロ!T100</f>
        <v>825</v>
      </c>
      <c r="T100" s="893"/>
      <c r="U100" s="426" t="s">
        <v>578</v>
      </c>
      <c r="V100" s="432"/>
      <c r="W100" s="444" t="s">
        <v>442</v>
      </c>
      <c r="X100" s="422"/>
      <c r="Y100" s="422"/>
      <c r="Z100" s="422"/>
      <c r="AA100" s="422"/>
      <c r="AB100" s="422"/>
      <c r="AC100" s="422"/>
      <c r="AD100" s="422"/>
      <c r="AE100" s="417"/>
      <c r="AF100" s="422"/>
      <c r="AG100" s="443"/>
      <c r="AH100" s="443"/>
      <c r="AI100" s="422"/>
      <c r="AJ100" s="422"/>
      <c r="AK100" s="653" t="s">
        <v>806</v>
      </c>
      <c r="AL100" s="515">
        <f>$AL$6</f>
        <v>25</v>
      </c>
      <c r="AM100" s="890" t="s">
        <v>578</v>
      </c>
      <c r="AN100" s="891"/>
      <c r="AO100" s="246"/>
      <c r="AP100" s="898"/>
      <c r="AQ100" s="253"/>
      <c r="AR100" s="248"/>
      <c r="AS100" s="898"/>
      <c r="AT100" s="247"/>
      <c r="AU100" s="12">
        <f>ROUND(ROUND(ROUND(S100-AL100,0)*$AQ$72,0)*$AS$107,0)</f>
        <v>543</v>
      </c>
      <c r="AV100" s="6"/>
    </row>
    <row r="101" spans="1:48" ht="17.25" customHeight="1" x14ac:dyDescent="0.15">
      <c r="A101" s="436">
        <v>26</v>
      </c>
      <c r="B101" s="433">
        <v>1661</v>
      </c>
      <c r="C101" s="120" t="s">
        <v>2500</v>
      </c>
      <c r="D101" s="770"/>
      <c r="E101" s="765"/>
      <c r="F101" s="766"/>
      <c r="G101" s="769" t="s">
        <v>2000</v>
      </c>
      <c r="H101" s="763"/>
      <c r="I101" s="763"/>
      <c r="J101" s="763"/>
      <c r="K101" s="763"/>
      <c r="L101" s="763"/>
      <c r="M101" s="763"/>
      <c r="N101" s="763"/>
      <c r="O101" s="763"/>
      <c r="P101" s="763"/>
      <c r="Q101" s="763"/>
      <c r="R101" s="764"/>
      <c r="S101" s="453" t="s">
        <v>129</v>
      </c>
      <c r="T101" s="439"/>
      <c r="U101" s="61"/>
      <c r="V101" s="254"/>
      <c r="W101" s="453"/>
      <c r="X101" s="416"/>
      <c r="Y101" s="416"/>
      <c r="Z101" s="37"/>
      <c r="AA101" s="416"/>
      <c r="AB101" s="439"/>
      <c r="AC101" s="37"/>
      <c r="AD101" s="417"/>
      <c r="AE101" s="422"/>
      <c r="AF101" s="417"/>
      <c r="AG101" s="417"/>
      <c r="AH101" s="417"/>
      <c r="AI101" s="37"/>
      <c r="AJ101" s="37"/>
      <c r="AK101" s="416"/>
      <c r="AL101" s="2"/>
      <c r="AM101" s="439"/>
      <c r="AN101" s="36"/>
      <c r="AO101" s="246"/>
      <c r="AP101" s="898"/>
      <c r="AQ101" s="253"/>
      <c r="AR101" s="248"/>
      <c r="AS101" s="898"/>
      <c r="AT101" s="247"/>
      <c r="AU101" s="330">
        <f>ROUND(ROUND(S102*$AQ$72,0)*$AS$107,0)</f>
        <v>442</v>
      </c>
      <c r="AV101" s="6"/>
    </row>
    <row r="102" spans="1:48" ht="17.25" customHeight="1" x14ac:dyDescent="0.15">
      <c r="A102" s="436">
        <v>26</v>
      </c>
      <c r="B102" s="433">
        <v>1666</v>
      </c>
      <c r="C102" s="120" t="s">
        <v>1039</v>
      </c>
      <c r="D102" s="770"/>
      <c r="E102" s="765"/>
      <c r="F102" s="766"/>
      <c r="G102" s="770"/>
      <c r="H102" s="765"/>
      <c r="I102" s="765"/>
      <c r="J102" s="765"/>
      <c r="K102" s="765"/>
      <c r="L102" s="765"/>
      <c r="M102" s="765"/>
      <c r="N102" s="765"/>
      <c r="O102" s="765"/>
      <c r="P102" s="765"/>
      <c r="Q102" s="765"/>
      <c r="R102" s="766"/>
      <c r="S102" s="892">
        <f>予防短期入所療養ロ!T102</f>
        <v>652</v>
      </c>
      <c r="T102" s="893"/>
      <c r="U102" s="426" t="s">
        <v>578</v>
      </c>
      <c r="V102" s="432"/>
      <c r="W102" s="444" t="s">
        <v>442</v>
      </c>
      <c r="X102" s="422"/>
      <c r="Y102" s="422"/>
      <c r="Z102" s="422"/>
      <c r="AA102" s="422"/>
      <c r="AB102" s="422"/>
      <c r="AC102" s="422"/>
      <c r="AD102" s="422"/>
      <c r="AE102" s="417"/>
      <c r="AF102" s="422"/>
      <c r="AG102" s="443"/>
      <c r="AH102" s="443"/>
      <c r="AI102" s="422"/>
      <c r="AJ102" s="422"/>
      <c r="AK102" s="653" t="s">
        <v>806</v>
      </c>
      <c r="AL102" s="515">
        <f>$AL$6</f>
        <v>25</v>
      </c>
      <c r="AM102" s="890" t="s">
        <v>578</v>
      </c>
      <c r="AN102" s="891"/>
      <c r="AO102" s="246"/>
      <c r="AP102" s="898"/>
      <c r="AQ102" s="253"/>
      <c r="AR102" s="248"/>
      <c r="AS102" s="898"/>
      <c r="AT102" s="247"/>
      <c r="AU102" s="12">
        <f>ROUND(ROUND(ROUND(S102-AL102,0)*$AQ$72,0)*$AS$107,0)</f>
        <v>426</v>
      </c>
      <c r="AV102" s="6"/>
    </row>
    <row r="103" spans="1:48" ht="17.25" customHeight="1" x14ac:dyDescent="0.15">
      <c r="A103" s="436">
        <v>26</v>
      </c>
      <c r="B103" s="433">
        <v>1667</v>
      </c>
      <c r="C103" s="120" t="s">
        <v>2501</v>
      </c>
      <c r="D103" s="770"/>
      <c r="E103" s="765"/>
      <c r="F103" s="766"/>
      <c r="G103" s="770"/>
      <c r="H103" s="765"/>
      <c r="I103" s="765"/>
      <c r="J103" s="765"/>
      <c r="K103" s="765"/>
      <c r="L103" s="765"/>
      <c r="M103" s="765"/>
      <c r="N103" s="765"/>
      <c r="O103" s="765"/>
      <c r="P103" s="765"/>
      <c r="Q103" s="765"/>
      <c r="R103" s="766"/>
      <c r="S103" s="453" t="s">
        <v>130</v>
      </c>
      <c r="T103" s="439"/>
      <c r="U103" s="61"/>
      <c r="V103" s="254"/>
      <c r="W103" s="453"/>
      <c r="X103" s="416"/>
      <c r="Y103" s="416"/>
      <c r="Z103" s="37"/>
      <c r="AA103" s="416"/>
      <c r="AB103" s="439"/>
      <c r="AC103" s="37"/>
      <c r="AD103" s="422"/>
      <c r="AE103" s="422"/>
      <c r="AF103" s="422"/>
      <c r="AG103" s="422"/>
      <c r="AH103" s="422"/>
      <c r="AI103" s="37"/>
      <c r="AJ103" s="37"/>
      <c r="AK103" s="416"/>
      <c r="AL103" s="2"/>
      <c r="AM103" s="439"/>
      <c r="AN103" s="36"/>
      <c r="AO103" s="246"/>
      <c r="AP103" s="898"/>
      <c r="AQ103" s="253"/>
      <c r="AR103" s="248"/>
      <c r="AS103" s="898"/>
      <c r="AT103" s="247"/>
      <c r="AU103" s="330">
        <f>ROUND(ROUND(S104*$AQ$72,0)*$AS$107,0)</f>
        <v>554</v>
      </c>
      <c r="AV103" s="6"/>
    </row>
    <row r="104" spans="1:48" ht="17.25" customHeight="1" x14ac:dyDescent="0.15">
      <c r="A104" s="436">
        <v>26</v>
      </c>
      <c r="B104" s="433">
        <v>1672</v>
      </c>
      <c r="C104" s="120" t="s">
        <v>1040</v>
      </c>
      <c r="D104" s="770"/>
      <c r="E104" s="765"/>
      <c r="F104" s="766"/>
      <c r="G104" s="789"/>
      <c r="H104" s="767"/>
      <c r="I104" s="767"/>
      <c r="J104" s="767"/>
      <c r="K104" s="767"/>
      <c r="L104" s="767"/>
      <c r="M104" s="767"/>
      <c r="N104" s="767"/>
      <c r="O104" s="767"/>
      <c r="P104" s="767"/>
      <c r="Q104" s="767"/>
      <c r="R104" s="768"/>
      <c r="S104" s="892">
        <f>予防短期入所療養ロ!T104</f>
        <v>815</v>
      </c>
      <c r="T104" s="893"/>
      <c r="U104" s="426" t="s">
        <v>578</v>
      </c>
      <c r="V104" s="432"/>
      <c r="W104" s="444" t="s">
        <v>442</v>
      </c>
      <c r="X104" s="422"/>
      <c r="Y104" s="422"/>
      <c r="Z104" s="422"/>
      <c r="AA104" s="422"/>
      <c r="AB104" s="422"/>
      <c r="AC104" s="422"/>
      <c r="AD104" s="422"/>
      <c r="AE104" s="417"/>
      <c r="AF104" s="422"/>
      <c r="AG104" s="443"/>
      <c r="AH104" s="443"/>
      <c r="AI104" s="422"/>
      <c r="AJ104" s="422"/>
      <c r="AK104" s="653" t="s">
        <v>806</v>
      </c>
      <c r="AL104" s="515">
        <f>$AL$6</f>
        <v>25</v>
      </c>
      <c r="AM104" s="890" t="s">
        <v>578</v>
      </c>
      <c r="AN104" s="891"/>
      <c r="AO104" s="246"/>
      <c r="AP104" s="898"/>
      <c r="AQ104" s="253"/>
      <c r="AR104" s="248"/>
      <c r="AS104" s="898"/>
      <c r="AT104" s="247"/>
      <c r="AU104" s="12">
        <f>ROUND(ROUND(ROUND(S104-AL104,0)*$AQ$72,0)*$AS$107,0)</f>
        <v>536</v>
      </c>
      <c r="AV104" s="6"/>
    </row>
    <row r="105" spans="1:48" ht="17.25" customHeight="1" x14ac:dyDescent="0.15">
      <c r="A105" s="436">
        <v>26</v>
      </c>
      <c r="B105" s="433">
        <v>8261</v>
      </c>
      <c r="C105" s="120" t="s">
        <v>3078</v>
      </c>
      <c r="D105" s="770"/>
      <c r="E105" s="765"/>
      <c r="F105" s="766"/>
      <c r="G105" s="769" t="s">
        <v>2278</v>
      </c>
      <c r="H105" s="763"/>
      <c r="I105" s="763"/>
      <c r="J105" s="763"/>
      <c r="K105" s="763"/>
      <c r="L105" s="763"/>
      <c r="M105" s="763"/>
      <c r="N105" s="763"/>
      <c r="O105" s="763"/>
      <c r="P105" s="763"/>
      <c r="Q105" s="763"/>
      <c r="R105" s="764"/>
      <c r="S105" s="453" t="s">
        <v>129</v>
      </c>
      <c r="T105" s="439"/>
      <c r="U105" s="61"/>
      <c r="V105" s="254"/>
      <c r="W105" s="453"/>
      <c r="X105" s="416"/>
      <c r="Y105" s="416"/>
      <c r="Z105" s="37"/>
      <c r="AA105" s="416"/>
      <c r="AB105" s="439"/>
      <c r="AC105" s="37"/>
      <c r="AD105" s="422"/>
      <c r="AE105" s="422"/>
      <c r="AF105" s="422"/>
      <c r="AG105" s="422"/>
      <c r="AH105" s="422"/>
      <c r="AI105" s="37"/>
      <c r="AJ105" s="37"/>
      <c r="AK105" s="416"/>
      <c r="AL105" s="2"/>
      <c r="AM105" s="439"/>
      <c r="AN105" s="36"/>
      <c r="AO105" s="442"/>
      <c r="AP105" s="898"/>
      <c r="AQ105" s="202"/>
      <c r="AR105" s="201"/>
      <c r="AS105" s="898"/>
      <c r="AT105" s="637"/>
      <c r="AU105" s="330">
        <f>ROUND(ROUND(S106*$AQ$72,0)*$AS$107,0)</f>
        <v>429</v>
      </c>
      <c r="AV105" s="6"/>
    </row>
    <row r="106" spans="1:48" ht="16.5" customHeight="1" x14ac:dyDescent="0.15">
      <c r="A106" s="436">
        <v>26</v>
      </c>
      <c r="B106" s="433">
        <v>8265</v>
      </c>
      <c r="C106" s="120" t="s">
        <v>3079</v>
      </c>
      <c r="D106" s="770"/>
      <c r="E106" s="765"/>
      <c r="F106" s="766"/>
      <c r="G106" s="770"/>
      <c r="H106" s="765"/>
      <c r="I106" s="765"/>
      <c r="J106" s="765"/>
      <c r="K106" s="765"/>
      <c r="L106" s="765"/>
      <c r="M106" s="765"/>
      <c r="N106" s="765"/>
      <c r="O106" s="765"/>
      <c r="P106" s="765"/>
      <c r="Q106" s="765"/>
      <c r="R106" s="766"/>
      <c r="S106" s="892">
        <f>予防短期入所療養ロ!T106</f>
        <v>632</v>
      </c>
      <c r="T106" s="893"/>
      <c r="U106" s="426" t="s">
        <v>578</v>
      </c>
      <c r="V106" s="432"/>
      <c r="W106" s="444" t="s">
        <v>442</v>
      </c>
      <c r="X106" s="422"/>
      <c r="Y106" s="422"/>
      <c r="Z106" s="422"/>
      <c r="AA106" s="422"/>
      <c r="AB106" s="422"/>
      <c r="AC106" s="422"/>
      <c r="AD106" s="422"/>
      <c r="AE106" s="417"/>
      <c r="AF106" s="422"/>
      <c r="AG106" s="443"/>
      <c r="AH106" s="443"/>
      <c r="AI106" s="422"/>
      <c r="AJ106" s="422"/>
      <c r="AK106" s="653" t="s">
        <v>806</v>
      </c>
      <c r="AL106" s="515">
        <f>$AL$6</f>
        <v>25</v>
      </c>
      <c r="AM106" s="890" t="s">
        <v>578</v>
      </c>
      <c r="AN106" s="891"/>
      <c r="AO106" s="442"/>
      <c r="AP106" s="898"/>
      <c r="AQ106" s="202"/>
      <c r="AR106" s="201"/>
      <c r="AS106" s="898"/>
      <c r="AT106" s="638"/>
      <c r="AU106" s="12">
        <f>ROUND(ROUND(ROUND(S106-AL106,0)*$AQ$72,0)*$AS$107,0)</f>
        <v>412</v>
      </c>
      <c r="AV106" s="6"/>
    </row>
    <row r="107" spans="1:48" ht="17.25" customHeight="1" x14ac:dyDescent="0.15">
      <c r="A107" s="436">
        <v>26</v>
      </c>
      <c r="B107" s="433">
        <v>8271</v>
      </c>
      <c r="C107" s="120" t="s">
        <v>3080</v>
      </c>
      <c r="D107" s="770"/>
      <c r="E107" s="765"/>
      <c r="F107" s="766"/>
      <c r="G107" s="770"/>
      <c r="H107" s="765"/>
      <c r="I107" s="765"/>
      <c r="J107" s="765"/>
      <c r="K107" s="765"/>
      <c r="L107" s="765"/>
      <c r="M107" s="765"/>
      <c r="N107" s="765"/>
      <c r="O107" s="765"/>
      <c r="P107" s="765"/>
      <c r="Q107" s="765"/>
      <c r="R107" s="766"/>
      <c r="S107" s="453" t="s">
        <v>130</v>
      </c>
      <c r="T107" s="439"/>
      <c r="U107" s="61"/>
      <c r="V107" s="254"/>
      <c r="W107" s="453"/>
      <c r="X107" s="416"/>
      <c r="Y107" s="416"/>
      <c r="Z107" s="37"/>
      <c r="AA107" s="416"/>
      <c r="AB107" s="439"/>
      <c r="AC107" s="37"/>
      <c r="AD107" s="422"/>
      <c r="AE107" s="422"/>
      <c r="AF107" s="422"/>
      <c r="AG107" s="422"/>
      <c r="AH107" s="422"/>
      <c r="AI107" s="37"/>
      <c r="AJ107" s="37"/>
      <c r="AK107" s="416"/>
      <c r="AL107" s="2"/>
      <c r="AM107" s="439"/>
      <c r="AN107" s="36"/>
      <c r="AO107" s="277" t="s">
        <v>3093</v>
      </c>
      <c r="AP107" s="718">
        <f>$AQ$8</f>
        <v>0.7</v>
      </c>
      <c r="AQ107" s="744"/>
      <c r="AR107" s="68" t="s">
        <v>248</v>
      </c>
      <c r="AS107" s="718">
        <v>0.97</v>
      </c>
      <c r="AT107" s="744"/>
      <c r="AU107" s="330">
        <f>ROUND(ROUND(S108*$AQ$72,0)*$AS$107,0)</f>
        <v>540</v>
      </c>
      <c r="AV107" s="6"/>
    </row>
    <row r="108" spans="1:48" ht="17.25" customHeight="1" x14ac:dyDescent="0.15">
      <c r="A108" s="436">
        <v>26</v>
      </c>
      <c r="B108" s="433">
        <v>8275</v>
      </c>
      <c r="C108" s="120" t="s">
        <v>3081</v>
      </c>
      <c r="D108" s="770"/>
      <c r="E108" s="765"/>
      <c r="F108" s="766"/>
      <c r="G108" s="789"/>
      <c r="H108" s="767"/>
      <c r="I108" s="767"/>
      <c r="J108" s="767"/>
      <c r="K108" s="767"/>
      <c r="L108" s="767"/>
      <c r="M108" s="767"/>
      <c r="N108" s="767"/>
      <c r="O108" s="767"/>
      <c r="P108" s="767"/>
      <c r="Q108" s="767"/>
      <c r="R108" s="768"/>
      <c r="S108" s="892">
        <f>予防短期入所療養ロ!T108</f>
        <v>796</v>
      </c>
      <c r="T108" s="893"/>
      <c r="U108" s="426" t="s">
        <v>578</v>
      </c>
      <c r="V108" s="432"/>
      <c r="W108" s="444" t="s">
        <v>442</v>
      </c>
      <c r="X108" s="422"/>
      <c r="Y108" s="422"/>
      <c r="Z108" s="422"/>
      <c r="AA108" s="422"/>
      <c r="AB108" s="422"/>
      <c r="AC108" s="422"/>
      <c r="AD108" s="422"/>
      <c r="AE108" s="417"/>
      <c r="AF108" s="422"/>
      <c r="AG108" s="443"/>
      <c r="AH108" s="443"/>
      <c r="AI108" s="422"/>
      <c r="AJ108" s="422"/>
      <c r="AK108" s="653" t="s">
        <v>806</v>
      </c>
      <c r="AL108" s="515">
        <f>$AL$6</f>
        <v>25</v>
      </c>
      <c r="AM108" s="890" t="s">
        <v>578</v>
      </c>
      <c r="AN108" s="891"/>
      <c r="AO108" s="66"/>
      <c r="AP108" s="238"/>
      <c r="AQ108" s="67"/>
      <c r="AR108" s="34"/>
      <c r="AS108" s="34"/>
      <c r="AT108" s="67"/>
      <c r="AU108" s="12">
        <f>ROUND(ROUND(ROUND(S108-AL108,0)*$AQ$72,0)*$AS$107,0)</f>
        <v>524</v>
      </c>
      <c r="AV108" s="6"/>
    </row>
    <row r="109" spans="1:48" ht="17.25" customHeight="1" x14ac:dyDescent="0.15">
      <c r="A109" s="436">
        <v>26</v>
      </c>
      <c r="B109" s="433">
        <v>1673</v>
      </c>
      <c r="C109" s="120" t="s">
        <v>3082</v>
      </c>
      <c r="D109" s="770"/>
      <c r="E109" s="765"/>
      <c r="F109" s="766"/>
      <c r="G109" s="769" t="s">
        <v>2279</v>
      </c>
      <c r="H109" s="763"/>
      <c r="I109" s="763"/>
      <c r="J109" s="763"/>
      <c r="K109" s="763"/>
      <c r="L109" s="763"/>
      <c r="M109" s="763"/>
      <c r="N109" s="763"/>
      <c r="O109" s="763"/>
      <c r="P109" s="763"/>
      <c r="Q109" s="763"/>
      <c r="R109" s="764"/>
      <c r="S109" s="453" t="s">
        <v>129</v>
      </c>
      <c r="T109" s="439"/>
      <c r="U109" s="61"/>
      <c r="V109" s="254"/>
      <c r="W109" s="453"/>
      <c r="X109" s="416"/>
      <c r="Y109" s="416"/>
      <c r="Z109" s="37"/>
      <c r="AA109" s="416"/>
      <c r="AB109" s="439"/>
      <c r="AC109" s="37"/>
      <c r="AD109" s="422"/>
      <c r="AE109" s="422"/>
      <c r="AF109" s="422"/>
      <c r="AG109" s="422"/>
      <c r="AH109" s="422"/>
      <c r="AI109" s="37"/>
      <c r="AJ109" s="37"/>
      <c r="AK109" s="416"/>
      <c r="AL109" s="2"/>
      <c r="AM109" s="439"/>
      <c r="AN109" s="36"/>
      <c r="AO109" s="442"/>
      <c r="AP109" s="637"/>
      <c r="AQ109" s="638"/>
      <c r="AR109" s="637"/>
      <c r="AS109" s="637"/>
      <c r="AT109" s="637"/>
      <c r="AU109" s="330">
        <f>ROUND(ROUND(S110*$AQ$72,0)*$AS$107,0)</f>
        <v>449</v>
      </c>
      <c r="AV109" s="6"/>
    </row>
    <row r="110" spans="1:48" ht="16.5" customHeight="1" x14ac:dyDescent="0.15">
      <c r="A110" s="436">
        <v>26</v>
      </c>
      <c r="B110" s="433">
        <v>1678</v>
      </c>
      <c r="C110" s="120" t="s">
        <v>3083</v>
      </c>
      <c r="D110" s="770"/>
      <c r="E110" s="765"/>
      <c r="F110" s="766"/>
      <c r="G110" s="770"/>
      <c r="H110" s="765"/>
      <c r="I110" s="765"/>
      <c r="J110" s="765"/>
      <c r="K110" s="765"/>
      <c r="L110" s="765"/>
      <c r="M110" s="765"/>
      <c r="N110" s="765"/>
      <c r="O110" s="765"/>
      <c r="P110" s="765"/>
      <c r="Q110" s="765"/>
      <c r="R110" s="766"/>
      <c r="S110" s="892">
        <f>予防短期入所療養ロ!T110</f>
        <v>662</v>
      </c>
      <c r="T110" s="893"/>
      <c r="U110" s="426" t="s">
        <v>578</v>
      </c>
      <c r="V110" s="432"/>
      <c r="W110" s="444" t="s">
        <v>442</v>
      </c>
      <c r="X110" s="422"/>
      <c r="Y110" s="422"/>
      <c r="Z110" s="422"/>
      <c r="AA110" s="422"/>
      <c r="AB110" s="422"/>
      <c r="AC110" s="422"/>
      <c r="AD110" s="422"/>
      <c r="AE110" s="417"/>
      <c r="AF110" s="422"/>
      <c r="AG110" s="443"/>
      <c r="AH110" s="443"/>
      <c r="AI110" s="422"/>
      <c r="AJ110" s="422"/>
      <c r="AK110" s="653" t="s">
        <v>806</v>
      </c>
      <c r="AL110" s="515">
        <f>$AL$6</f>
        <v>25</v>
      </c>
      <c r="AM110" s="890" t="s">
        <v>578</v>
      </c>
      <c r="AN110" s="891"/>
      <c r="AO110" s="442"/>
      <c r="AP110" s="245"/>
      <c r="AQ110" s="638"/>
      <c r="AR110" s="637"/>
      <c r="AS110" s="637"/>
      <c r="AT110" s="638"/>
      <c r="AU110" s="12">
        <f>ROUND(ROUND(ROUND(S110-AL110,0)*$AQ$72,0)*$AS$107,0)</f>
        <v>433</v>
      </c>
      <c r="AV110" s="6"/>
    </row>
    <row r="111" spans="1:48" ht="17.25" customHeight="1" x14ac:dyDescent="0.15">
      <c r="A111" s="436">
        <v>26</v>
      </c>
      <c r="B111" s="433">
        <v>1679</v>
      </c>
      <c r="C111" s="120" t="s">
        <v>3084</v>
      </c>
      <c r="D111" s="770"/>
      <c r="E111" s="765"/>
      <c r="F111" s="766"/>
      <c r="G111" s="770"/>
      <c r="H111" s="765"/>
      <c r="I111" s="765"/>
      <c r="J111" s="765"/>
      <c r="K111" s="765"/>
      <c r="L111" s="765"/>
      <c r="M111" s="765"/>
      <c r="N111" s="765"/>
      <c r="O111" s="765"/>
      <c r="P111" s="765"/>
      <c r="Q111" s="765"/>
      <c r="R111" s="766"/>
      <c r="S111" s="453" t="s">
        <v>130</v>
      </c>
      <c r="T111" s="439"/>
      <c r="U111" s="61"/>
      <c r="V111" s="254"/>
      <c r="W111" s="453"/>
      <c r="X111" s="416"/>
      <c r="Y111" s="416"/>
      <c r="Z111" s="37"/>
      <c r="AA111" s="416"/>
      <c r="AB111" s="439"/>
      <c r="AC111" s="37"/>
      <c r="AD111" s="422"/>
      <c r="AE111" s="422"/>
      <c r="AF111" s="422"/>
      <c r="AG111" s="422"/>
      <c r="AH111" s="422"/>
      <c r="AI111" s="37"/>
      <c r="AJ111" s="37"/>
      <c r="AK111" s="416"/>
      <c r="AL111" s="2"/>
      <c r="AM111" s="439"/>
      <c r="AN111" s="36"/>
      <c r="AO111" s="421"/>
      <c r="AP111" s="238"/>
      <c r="AQ111" s="419"/>
      <c r="AR111" s="418"/>
      <c r="AS111" s="418"/>
      <c r="AT111" s="419"/>
      <c r="AU111" s="330">
        <f>ROUND(ROUND(S112*$AQ$72,0)*$AS$107,0)</f>
        <v>561</v>
      </c>
      <c r="AV111" s="6"/>
    </row>
    <row r="112" spans="1:48" ht="17.25" customHeight="1" x14ac:dyDescent="0.15">
      <c r="A112" s="436">
        <v>26</v>
      </c>
      <c r="B112" s="433">
        <v>1684</v>
      </c>
      <c r="C112" s="120" t="s">
        <v>3085</v>
      </c>
      <c r="D112" s="770"/>
      <c r="E112" s="765"/>
      <c r="F112" s="766"/>
      <c r="G112" s="789"/>
      <c r="H112" s="767"/>
      <c r="I112" s="767"/>
      <c r="J112" s="767"/>
      <c r="K112" s="767"/>
      <c r="L112" s="767"/>
      <c r="M112" s="767"/>
      <c r="N112" s="767"/>
      <c r="O112" s="767"/>
      <c r="P112" s="767"/>
      <c r="Q112" s="767"/>
      <c r="R112" s="768"/>
      <c r="S112" s="892">
        <f>予防短期入所療養ロ!T112</f>
        <v>825</v>
      </c>
      <c r="T112" s="893"/>
      <c r="U112" s="426" t="s">
        <v>578</v>
      </c>
      <c r="V112" s="432"/>
      <c r="W112" s="444" t="s">
        <v>442</v>
      </c>
      <c r="X112" s="422"/>
      <c r="Y112" s="422"/>
      <c r="Z112" s="422"/>
      <c r="AA112" s="422"/>
      <c r="AB112" s="422"/>
      <c r="AC112" s="422"/>
      <c r="AD112" s="422"/>
      <c r="AE112" s="417"/>
      <c r="AF112" s="422"/>
      <c r="AG112" s="443"/>
      <c r="AH112" s="443"/>
      <c r="AI112" s="422"/>
      <c r="AJ112" s="422"/>
      <c r="AK112" s="653" t="s">
        <v>806</v>
      </c>
      <c r="AL112" s="515">
        <f>$AL$6</f>
        <v>25</v>
      </c>
      <c r="AM112" s="890" t="s">
        <v>578</v>
      </c>
      <c r="AN112" s="891"/>
      <c r="AO112" s="66"/>
      <c r="AP112" s="238"/>
      <c r="AQ112" s="67"/>
      <c r="AR112" s="34"/>
      <c r="AS112" s="34"/>
      <c r="AT112" s="67"/>
      <c r="AU112" s="12">
        <f>ROUND(ROUND(ROUND(S112-AL112,0)*$AQ$72,0)*$AS$107,0)</f>
        <v>543</v>
      </c>
      <c r="AV112" s="6"/>
    </row>
    <row r="113" spans="1:48" ht="17.25" customHeight="1" x14ac:dyDescent="0.15">
      <c r="A113" s="436">
        <v>26</v>
      </c>
      <c r="B113" s="433">
        <v>1685</v>
      </c>
      <c r="C113" s="120" t="s">
        <v>3086</v>
      </c>
      <c r="D113" s="770"/>
      <c r="E113" s="765"/>
      <c r="F113" s="766"/>
      <c r="G113" s="769" t="s">
        <v>2280</v>
      </c>
      <c r="H113" s="763"/>
      <c r="I113" s="763"/>
      <c r="J113" s="763"/>
      <c r="K113" s="763"/>
      <c r="L113" s="763"/>
      <c r="M113" s="763"/>
      <c r="N113" s="763"/>
      <c r="O113" s="763"/>
      <c r="P113" s="763"/>
      <c r="Q113" s="763"/>
      <c r="R113" s="764"/>
      <c r="S113" s="453" t="s">
        <v>129</v>
      </c>
      <c r="T113" s="439"/>
      <c r="U113" s="61"/>
      <c r="V113" s="254"/>
      <c r="W113" s="453"/>
      <c r="X113" s="416"/>
      <c r="Y113" s="416"/>
      <c r="Z113" s="37"/>
      <c r="AA113" s="416"/>
      <c r="AB113" s="439"/>
      <c r="AC113" s="37"/>
      <c r="AD113" s="422"/>
      <c r="AE113" s="422"/>
      <c r="AF113" s="422"/>
      <c r="AG113" s="422"/>
      <c r="AH113" s="422"/>
      <c r="AI113" s="37"/>
      <c r="AJ113" s="37"/>
      <c r="AK113" s="416"/>
      <c r="AL113" s="2"/>
      <c r="AM113" s="439"/>
      <c r="AN113" s="36"/>
      <c r="AO113" s="442"/>
      <c r="AP113" s="637"/>
      <c r="AQ113" s="638"/>
      <c r="AR113" s="637"/>
      <c r="AS113" s="637"/>
      <c r="AT113" s="637"/>
      <c r="AU113" s="330">
        <f>ROUND(ROUND(S114*$AQ$72,0)*$AS$107,0)</f>
        <v>442</v>
      </c>
      <c r="AV113" s="6"/>
    </row>
    <row r="114" spans="1:48" ht="16.5" customHeight="1" x14ac:dyDescent="0.15">
      <c r="A114" s="436">
        <v>26</v>
      </c>
      <c r="B114" s="433">
        <v>1690</v>
      </c>
      <c r="C114" s="120" t="s">
        <v>3087</v>
      </c>
      <c r="D114" s="770"/>
      <c r="E114" s="765"/>
      <c r="F114" s="766"/>
      <c r="G114" s="770"/>
      <c r="H114" s="765"/>
      <c r="I114" s="765"/>
      <c r="J114" s="765"/>
      <c r="K114" s="765"/>
      <c r="L114" s="765"/>
      <c r="M114" s="765"/>
      <c r="N114" s="765"/>
      <c r="O114" s="765"/>
      <c r="P114" s="765"/>
      <c r="Q114" s="765"/>
      <c r="R114" s="766"/>
      <c r="S114" s="892">
        <f>予防短期入所療養ロ!T114</f>
        <v>652</v>
      </c>
      <c r="T114" s="893"/>
      <c r="U114" s="426" t="s">
        <v>578</v>
      </c>
      <c r="V114" s="432"/>
      <c r="W114" s="444" t="s">
        <v>442</v>
      </c>
      <c r="X114" s="422"/>
      <c r="Y114" s="422"/>
      <c r="Z114" s="422"/>
      <c r="AA114" s="422"/>
      <c r="AB114" s="422"/>
      <c r="AC114" s="422"/>
      <c r="AD114" s="422"/>
      <c r="AE114" s="417"/>
      <c r="AF114" s="422"/>
      <c r="AG114" s="443"/>
      <c r="AH114" s="443"/>
      <c r="AI114" s="422"/>
      <c r="AJ114" s="422"/>
      <c r="AK114" s="653" t="s">
        <v>806</v>
      </c>
      <c r="AL114" s="515">
        <f>$AL$6</f>
        <v>25</v>
      </c>
      <c r="AM114" s="890" t="s">
        <v>578</v>
      </c>
      <c r="AN114" s="891"/>
      <c r="AO114" s="442"/>
      <c r="AP114" s="245"/>
      <c r="AQ114" s="638"/>
      <c r="AR114" s="637"/>
      <c r="AS114" s="637"/>
      <c r="AT114" s="638"/>
      <c r="AU114" s="12">
        <f>ROUND(ROUND(ROUND(S114-AL114,0)*$AQ$72,0)*$AS$107,0)</f>
        <v>426</v>
      </c>
      <c r="AV114" s="6"/>
    </row>
    <row r="115" spans="1:48" ht="17.25" customHeight="1" x14ac:dyDescent="0.15">
      <c r="A115" s="436">
        <v>26</v>
      </c>
      <c r="B115" s="433">
        <v>1691</v>
      </c>
      <c r="C115" s="120" t="s">
        <v>3088</v>
      </c>
      <c r="D115" s="770"/>
      <c r="E115" s="765"/>
      <c r="F115" s="766"/>
      <c r="G115" s="770"/>
      <c r="H115" s="765"/>
      <c r="I115" s="765"/>
      <c r="J115" s="765"/>
      <c r="K115" s="765"/>
      <c r="L115" s="765"/>
      <c r="M115" s="765"/>
      <c r="N115" s="765"/>
      <c r="O115" s="765"/>
      <c r="P115" s="765"/>
      <c r="Q115" s="765"/>
      <c r="R115" s="766"/>
      <c r="S115" s="453" t="s">
        <v>130</v>
      </c>
      <c r="T115" s="439"/>
      <c r="U115" s="61"/>
      <c r="V115" s="254"/>
      <c r="W115" s="453"/>
      <c r="X115" s="416"/>
      <c r="Y115" s="416"/>
      <c r="Z115" s="37"/>
      <c r="AA115" s="416"/>
      <c r="AB115" s="439"/>
      <c r="AC115" s="37"/>
      <c r="AD115" s="422"/>
      <c r="AE115" s="422"/>
      <c r="AF115" s="422"/>
      <c r="AG115" s="422"/>
      <c r="AH115" s="422"/>
      <c r="AI115" s="37"/>
      <c r="AJ115" s="37"/>
      <c r="AK115" s="416"/>
      <c r="AL115" s="2"/>
      <c r="AM115" s="439"/>
      <c r="AN115" s="36"/>
      <c r="AO115" s="421"/>
      <c r="AP115" s="238"/>
      <c r="AQ115" s="419"/>
      <c r="AR115" s="418"/>
      <c r="AS115" s="418"/>
      <c r="AT115" s="419"/>
      <c r="AU115" s="330">
        <f>ROUND(ROUND(S116*$AQ$72,0)*$AS$107,0)</f>
        <v>554</v>
      </c>
      <c r="AV115" s="6"/>
    </row>
    <row r="116" spans="1:48" ht="17.25" customHeight="1" x14ac:dyDescent="0.15">
      <c r="A116" s="436">
        <v>26</v>
      </c>
      <c r="B116" s="433">
        <v>1696</v>
      </c>
      <c r="C116" s="120" t="s">
        <v>3089</v>
      </c>
      <c r="D116" s="789"/>
      <c r="E116" s="767"/>
      <c r="F116" s="768"/>
      <c r="G116" s="789"/>
      <c r="H116" s="767"/>
      <c r="I116" s="767"/>
      <c r="J116" s="767"/>
      <c r="K116" s="767"/>
      <c r="L116" s="767"/>
      <c r="M116" s="767"/>
      <c r="N116" s="767"/>
      <c r="O116" s="767"/>
      <c r="P116" s="767"/>
      <c r="Q116" s="767"/>
      <c r="R116" s="768"/>
      <c r="S116" s="892">
        <f>予防短期入所療養ロ!T116</f>
        <v>815</v>
      </c>
      <c r="T116" s="893"/>
      <c r="U116" s="426" t="s">
        <v>578</v>
      </c>
      <c r="V116" s="432"/>
      <c r="W116" s="444" t="s">
        <v>442</v>
      </c>
      <c r="X116" s="422"/>
      <c r="Y116" s="422"/>
      <c r="Z116" s="422"/>
      <c r="AA116" s="422"/>
      <c r="AB116" s="422"/>
      <c r="AC116" s="422"/>
      <c r="AD116" s="422"/>
      <c r="AE116" s="417"/>
      <c r="AF116" s="422"/>
      <c r="AG116" s="443"/>
      <c r="AH116" s="443"/>
      <c r="AI116" s="422"/>
      <c r="AJ116" s="422"/>
      <c r="AK116" s="653" t="s">
        <v>806</v>
      </c>
      <c r="AL116" s="515">
        <f>$AL$6</f>
        <v>25</v>
      </c>
      <c r="AM116" s="890" t="s">
        <v>578</v>
      </c>
      <c r="AN116" s="891"/>
      <c r="AO116" s="78"/>
      <c r="AP116" s="236"/>
      <c r="AQ116" s="43"/>
      <c r="AR116" s="46"/>
      <c r="AS116" s="46"/>
      <c r="AT116" s="43"/>
      <c r="AU116" s="12">
        <f>ROUND(ROUND(ROUND(S116-AL116,0)*$AQ$72,0)*$AS$107,0)</f>
        <v>536</v>
      </c>
      <c r="AV116" s="6"/>
    </row>
    <row r="117" spans="1:48" ht="17.25" customHeight="1" x14ac:dyDescent="0.15">
      <c r="A117" s="436">
        <v>26</v>
      </c>
      <c r="B117" s="433">
        <v>1081</v>
      </c>
      <c r="C117" s="120" t="s">
        <v>2287</v>
      </c>
      <c r="D117" s="769" t="s">
        <v>2038</v>
      </c>
      <c r="E117" s="763"/>
      <c r="F117" s="764"/>
      <c r="G117" s="769" t="s">
        <v>2281</v>
      </c>
      <c r="H117" s="763"/>
      <c r="I117" s="763"/>
      <c r="J117" s="763"/>
      <c r="K117" s="763"/>
      <c r="L117" s="763"/>
      <c r="M117" s="763"/>
      <c r="N117" s="763"/>
      <c r="O117" s="763"/>
      <c r="P117" s="763"/>
      <c r="Q117" s="763"/>
      <c r="R117" s="764"/>
      <c r="S117" s="453" t="s">
        <v>129</v>
      </c>
      <c r="T117" s="439"/>
      <c r="U117" s="61"/>
      <c r="V117" s="254"/>
      <c r="W117" s="453"/>
      <c r="X117" s="416"/>
      <c r="Y117" s="416"/>
      <c r="Z117" s="37"/>
      <c r="AA117" s="416"/>
      <c r="AB117" s="439"/>
      <c r="AC117" s="37"/>
      <c r="AD117" s="422"/>
      <c r="AE117" s="422"/>
      <c r="AF117" s="422"/>
      <c r="AG117" s="422"/>
      <c r="AH117" s="422"/>
      <c r="AI117" s="37"/>
      <c r="AJ117" s="37"/>
      <c r="AK117" s="416"/>
      <c r="AL117" s="2"/>
      <c r="AM117" s="439"/>
      <c r="AN117" s="36"/>
      <c r="AO117" s="427"/>
      <c r="AP117" s="438"/>
      <c r="AQ117" s="416"/>
      <c r="AR117" s="416"/>
      <c r="AS117" s="416"/>
      <c r="AT117" s="36"/>
      <c r="AU117" s="330">
        <f>ROUND(S118*$AQ$72,0)</f>
        <v>442</v>
      </c>
      <c r="AV117" s="6"/>
    </row>
    <row r="118" spans="1:48" ht="17.25" customHeight="1" x14ac:dyDescent="0.15">
      <c r="A118" s="436">
        <v>26</v>
      </c>
      <c r="B118" s="433">
        <v>1085</v>
      </c>
      <c r="C118" s="120" t="s">
        <v>2288</v>
      </c>
      <c r="D118" s="770"/>
      <c r="E118" s="765"/>
      <c r="F118" s="766"/>
      <c r="G118" s="770"/>
      <c r="H118" s="765"/>
      <c r="I118" s="765"/>
      <c r="J118" s="765"/>
      <c r="K118" s="765"/>
      <c r="L118" s="765"/>
      <c r="M118" s="765"/>
      <c r="N118" s="765"/>
      <c r="O118" s="765"/>
      <c r="P118" s="765"/>
      <c r="Q118" s="765"/>
      <c r="R118" s="766"/>
      <c r="S118" s="892">
        <f>予防短期入所療養ロ!T118</f>
        <v>632</v>
      </c>
      <c r="T118" s="893"/>
      <c r="U118" s="426" t="s">
        <v>578</v>
      </c>
      <c r="V118" s="432"/>
      <c r="W118" s="444" t="s">
        <v>442</v>
      </c>
      <c r="X118" s="422"/>
      <c r="Y118" s="422"/>
      <c r="Z118" s="422"/>
      <c r="AA118" s="422"/>
      <c r="AB118" s="422"/>
      <c r="AC118" s="422"/>
      <c r="AD118" s="422"/>
      <c r="AE118" s="417"/>
      <c r="AF118" s="422"/>
      <c r="AG118" s="443"/>
      <c r="AH118" s="443"/>
      <c r="AI118" s="422"/>
      <c r="AJ118" s="422"/>
      <c r="AK118" s="653" t="s">
        <v>806</v>
      </c>
      <c r="AL118" s="515">
        <f>$AL$6</f>
        <v>25</v>
      </c>
      <c r="AM118" s="890" t="s">
        <v>578</v>
      </c>
      <c r="AN118" s="891"/>
      <c r="AO118" s="421"/>
      <c r="AP118" s="895" t="s">
        <v>159</v>
      </c>
      <c r="AQ118" s="896"/>
      <c r="AR118" s="896"/>
      <c r="AS118" s="418"/>
      <c r="AT118" s="419"/>
      <c r="AU118" s="12">
        <f>ROUND(ROUND(S118-AL118,0)*$AQ$72,0)</f>
        <v>425</v>
      </c>
      <c r="AV118" s="6"/>
    </row>
    <row r="119" spans="1:48" ht="17.25" customHeight="1" x14ac:dyDescent="0.15">
      <c r="A119" s="436">
        <v>26</v>
      </c>
      <c r="B119" s="433">
        <v>1086</v>
      </c>
      <c r="C119" s="120" t="s">
        <v>2289</v>
      </c>
      <c r="D119" s="770"/>
      <c r="E119" s="765"/>
      <c r="F119" s="766"/>
      <c r="G119" s="770"/>
      <c r="H119" s="765"/>
      <c r="I119" s="765"/>
      <c r="J119" s="765"/>
      <c r="K119" s="765"/>
      <c r="L119" s="765"/>
      <c r="M119" s="765"/>
      <c r="N119" s="765"/>
      <c r="O119" s="765"/>
      <c r="P119" s="765"/>
      <c r="Q119" s="765"/>
      <c r="R119" s="766"/>
      <c r="S119" s="453" t="s">
        <v>130</v>
      </c>
      <c r="T119" s="439"/>
      <c r="U119" s="61"/>
      <c r="V119" s="254"/>
      <c r="W119" s="453"/>
      <c r="X119" s="416"/>
      <c r="Y119" s="416"/>
      <c r="Z119" s="37"/>
      <c r="AA119" s="416"/>
      <c r="AB119" s="439"/>
      <c r="AC119" s="37"/>
      <c r="AD119" s="422"/>
      <c r="AE119" s="422"/>
      <c r="AF119" s="422"/>
      <c r="AG119" s="422"/>
      <c r="AH119" s="422"/>
      <c r="AI119" s="37"/>
      <c r="AJ119" s="37"/>
      <c r="AK119" s="416"/>
      <c r="AL119" s="2"/>
      <c r="AM119" s="439"/>
      <c r="AN119" s="36"/>
      <c r="AO119" s="246"/>
      <c r="AP119" s="895"/>
      <c r="AQ119" s="896"/>
      <c r="AR119" s="896"/>
      <c r="AS119" s="245"/>
      <c r="AT119" s="247"/>
      <c r="AU119" s="330">
        <f>ROUND(S120*$AQ$72,0)</f>
        <v>557</v>
      </c>
      <c r="AV119" s="6"/>
    </row>
    <row r="120" spans="1:48" ht="17.25" customHeight="1" x14ac:dyDescent="0.15">
      <c r="A120" s="436">
        <v>26</v>
      </c>
      <c r="B120" s="433">
        <v>1090</v>
      </c>
      <c r="C120" s="120" t="s">
        <v>2290</v>
      </c>
      <c r="D120" s="770"/>
      <c r="E120" s="765"/>
      <c r="F120" s="766"/>
      <c r="G120" s="789"/>
      <c r="H120" s="767"/>
      <c r="I120" s="767"/>
      <c r="J120" s="767"/>
      <c r="K120" s="767"/>
      <c r="L120" s="767"/>
      <c r="M120" s="767"/>
      <c r="N120" s="767"/>
      <c r="O120" s="767"/>
      <c r="P120" s="767"/>
      <c r="Q120" s="767"/>
      <c r="R120" s="768"/>
      <c r="S120" s="892">
        <f>予防短期入所療養ロ!T120</f>
        <v>796</v>
      </c>
      <c r="T120" s="893"/>
      <c r="U120" s="426" t="s">
        <v>578</v>
      </c>
      <c r="V120" s="432"/>
      <c r="W120" s="444" t="s">
        <v>442</v>
      </c>
      <c r="X120" s="422"/>
      <c r="Y120" s="422"/>
      <c r="Z120" s="422"/>
      <c r="AA120" s="422"/>
      <c r="AB120" s="422"/>
      <c r="AC120" s="422"/>
      <c r="AD120" s="422"/>
      <c r="AE120" s="417"/>
      <c r="AF120" s="422"/>
      <c r="AG120" s="443"/>
      <c r="AH120" s="443"/>
      <c r="AI120" s="422"/>
      <c r="AJ120" s="422"/>
      <c r="AK120" s="653" t="s">
        <v>806</v>
      </c>
      <c r="AL120" s="515">
        <f>$AL$6</f>
        <v>25</v>
      </c>
      <c r="AM120" s="890" t="s">
        <v>578</v>
      </c>
      <c r="AN120" s="891"/>
      <c r="AO120" s="421"/>
      <c r="AP120" s="77"/>
      <c r="AQ120" s="418"/>
      <c r="AR120" s="418"/>
      <c r="AS120" s="418"/>
      <c r="AT120" s="419"/>
      <c r="AU120" s="12">
        <f>ROUND(ROUND(S120-AL120,0)*$AQ$72,0)</f>
        <v>540</v>
      </c>
      <c r="AV120" s="6"/>
    </row>
    <row r="121" spans="1:48" ht="17.25" customHeight="1" x14ac:dyDescent="0.15">
      <c r="A121" s="436">
        <v>26</v>
      </c>
      <c r="B121" s="433">
        <v>1091</v>
      </c>
      <c r="C121" s="120" t="s">
        <v>2758</v>
      </c>
      <c r="D121" s="770"/>
      <c r="E121" s="765"/>
      <c r="F121" s="766"/>
      <c r="G121" s="769" t="s">
        <v>2282</v>
      </c>
      <c r="H121" s="763"/>
      <c r="I121" s="763"/>
      <c r="J121" s="763"/>
      <c r="K121" s="763"/>
      <c r="L121" s="763"/>
      <c r="M121" s="763"/>
      <c r="N121" s="763"/>
      <c r="O121" s="763"/>
      <c r="P121" s="763"/>
      <c r="Q121" s="763"/>
      <c r="R121" s="764"/>
      <c r="S121" s="453" t="s">
        <v>129</v>
      </c>
      <c r="T121" s="439"/>
      <c r="U121" s="61"/>
      <c r="V121" s="254"/>
      <c r="W121" s="453"/>
      <c r="X121" s="416"/>
      <c r="Y121" s="416"/>
      <c r="Z121" s="37"/>
      <c r="AA121" s="416"/>
      <c r="AB121" s="439"/>
      <c r="AC121" s="37"/>
      <c r="AD121" s="422"/>
      <c r="AE121" s="422"/>
      <c r="AF121" s="422"/>
      <c r="AG121" s="422"/>
      <c r="AH121" s="422"/>
      <c r="AI121" s="37"/>
      <c r="AJ121" s="37"/>
      <c r="AK121" s="416"/>
      <c r="AL121" s="2"/>
      <c r="AM121" s="439"/>
      <c r="AN121" s="36"/>
      <c r="AO121" s="442"/>
      <c r="AP121" s="521" t="s">
        <v>1407</v>
      </c>
      <c r="AQ121" s="718">
        <f>$AQ$8</f>
        <v>0.7</v>
      </c>
      <c r="AR121" s="718"/>
      <c r="AS121" s="637"/>
      <c r="AT121" s="638"/>
      <c r="AU121" s="330">
        <f>ROUND(S122*$AQ$72,0)</f>
        <v>442</v>
      </c>
      <c r="AV121" s="6"/>
    </row>
    <row r="122" spans="1:48" ht="16.5" customHeight="1" x14ac:dyDescent="0.15">
      <c r="A122" s="436">
        <v>26</v>
      </c>
      <c r="B122" s="433">
        <v>1095</v>
      </c>
      <c r="C122" s="120" t="s">
        <v>2759</v>
      </c>
      <c r="D122" s="770"/>
      <c r="E122" s="765"/>
      <c r="F122" s="766"/>
      <c r="G122" s="770"/>
      <c r="H122" s="765"/>
      <c r="I122" s="765"/>
      <c r="J122" s="765"/>
      <c r="K122" s="765"/>
      <c r="L122" s="765"/>
      <c r="M122" s="765"/>
      <c r="N122" s="765"/>
      <c r="O122" s="765"/>
      <c r="P122" s="765"/>
      <c r="Q122" s="765"/>
      <c r="R122" s="766"/>
      <c r="S122" s="892">
        <f>予防短期入所療養ロ!T122</f>
        <v>632</v>
      </c>
      <c r="T122" s="893"/>
      <c r="U122" s="426" t="s">
        <v>578</v>
      </c>
      <c r="V122" s="432"/>
      <c r="W122" s="444" t="s">
        <v>442</v>
      </c>
      <c r="X122" s="422"/>
      <c r="Y122" s="422"/>
      <c r="Z122" s="422"/>
      <c r="AA122" s="422"/>
      <c r="AB122" s="422"/>
      <c r="AC122" s="422"/>
      <c r="AD122" s="422"/>
      <c r="AE122" s="417"/>
      <c r="AF122" s="422"/>
      <c r="AG122" s="443"/>
      <c r="AH122" s="443"/>
      <c r="AI122" s="422"/>
      <c r="AJ122" s="422"/>
      <c r="AK122" s="653" t="s">
        <v>806</v>
      </c>
      <c r="AL122" s="515">
        <f>$AL$6</f>
        <v>25</v>
      </c>
      <c r="AM122" s="890" t="s">
        <v>578</v>
      </c>
      <c r="AN122" s="891"/>
      <c r="AO122" s="442"/>
      <c r="AP122" s="245"/>
      <c r="AQ122" s="637"/>
      <c r="AR122" s="637"/>
      <c r="AS122" s="637"/>
      <c r="AT122" s="638"/>
      <c r="AU122" s="12">
        <f>ROUND(ROUND(S122-AL122,0)*$AQ$72,0)</f>
        <v>425</v>
      </c>
      <c r="AV122" s="6"/>
    </row>
    <row r="123" spans="1:48" ht="17.25" customHeight="1" x14ac:dyDescent="0.15">
      <c r="A123" s="436">
        <v>26</v>
      </c>
      <c r="B123" s="433">
        <v>1096</v>
      </c>
      <c r="C123" s="120" t="s">
        <v>2760</v>
      </c>
      <c r="D123" s="770"/>
      <c r="E123" s="765"/>
      <c r="F123" s="766"/>
      <c r="G123" s="770"/>
      <c r="H123" s="765"/>
      <c r="I123" s="765"/>
      <c r="J123" s="765"/>
      <c r="K123" s="765"/>
      <c r="L123" s="765"/>
      <c r="M123" s="765"/>
      <c r="N123" s="765"/>
      <c r="O123" s="765"/>
      <c r="P123" s="765"/>
      <c r="Q123" s="765"/>
      <c r="R123" s="766"/>
      <c r="S123" s="453" t="s">
        <v>130</v>
      </c>
      <c r="T123" s="439"/>
      <c r="U123" s="61"/>
      <c r="V123" s="254"/>
      <c r="W123" s="453"/>
      <c r="X123" s="416"/>
      <c r="Y123" s="416"/>
      <c r="Z123" s="37"/>
      <c r="AA123" s="416"/>
      <c r="AB123" s="439"/>
      <c r="AC123" s="37"/>
      <c r="AD123" s="422"/>
      <c r="AE123" s="422"/>
      <c r="AF123" s="422"/>
      <c r="AG123" s="422"/>
      <c r="AH123" s="422"/>
      <c r="AI123" s="37"/>
      <c r="AJ123" s="37"/>
      <c r="AK123" s="416"/>
      <c r="AL123" s="2"/>
      <c r="AM123" s="439"/>
      <c r="AN123" s="36"/>
      <c r="AO123" s="421"/>
      <c r="AP123" s="238"/>
      <c r="AQ123" s="418"/>
      <c r="AR123" s="418"/>
      <c r="AS123" s="418"/>
      <c r="AT123" s="419"/>
      <c r="AU123" s="330">
        <f>ROUND(S124*$AQ$72,0)</f>
        <v>557</v>
      </c>
      <c r="AV123" s="6"/>
    </row>
    <row r="124" spans="1:48" ht="17.25" customHeight="1" x14ac:dyDescent="0.15">
      <c r="A124" s="436">
        <v>26</v>
      </c>
      <c r="B124" s="433">
        <v>1100</v>
      </c>
      <c r="C124" s="120" t="s">
        <v>2761</v>
      </c>
      <c r="D124" s="770"/>
      <c r="E124" s="765"/>
      <c r="F124" s="766"/>
      <c r="G124" s="789"/>
      <c r="H124" s="767"/>
      <c r="I124" s="767"/>
      <c r="J124" s="767"/>
      <c r="K124" s="767"/>
      <c r="L124" s="767"/>
      <c r="M124" s="767"/>
      <c r="N124" s="767"/>
      <c r="O124" s="767"/>
      <c r="P124" s="767"/>
      <c r="Q124" s="767"/>
      <c r="R124" s="768"/>
      <c r="S124" s="892">
        <f>予防短期入所療養ロ!T124</f>
        <v>796</v>
      </c>
      <c r="T124" s="893"/>
      <c r="U124" s="426" t="s">
        <v>578</v>
      </c>
      <c r="V124" s="432"/>
      <c r="W124" s="444" t="s">
        <v>442</v>
      </c>
      <c r="X124" s="422"/>
      <c r="Y124" s="422"/>
      <c r="Z124" s="422"/>
      <c r="AA124" s="422"/>
      <c r="AB124" s="422"/>
      <c r="AC124" s="422"/>
      <c r="AD124" s="422"/>
      <c r="AE124" s="417"/>
      <c r="AF124" s="422"/>
      <c r="AG124" s="443"/>
      <c r="AH124" s="443"/>
      <c r="AI124" s="422"/>
      <c r="AJ124" s="422"/>
      <c r="AK124" s="653" t="s">
        <v>806</v>
      </c>
      <c r="AL124" s="515">
        <f>$AL$6</f>
        <v>25</v>
      </c>
      <c r="AM124" s="890" t="s">
        <v>578</v>
      </c>
      <c r="AN124" s="891"/>
      <c r="AO124" s="66"/>
      <c r="AP124" s="238"/>
      <c r="AQ124" s="34"/>
      <c r="AR124" s="46"/>
      <c r="AS124" s="46"/>
      <c r="AT124" s="67"/>
      <c r="AU124" s="12">
        <f>ROUND(ROUND(S124-AL124,0)*$AQ$72,0)</f>
        <v>540</v>
      </c>
      <c r="AV124" s="6"/>
    </row>
    <row r="125" spans="1:48" ht="17.25" customHeight="1" x14ac:dyDescent="0.15">
      <c r="A125" s="436">
        <v>26</v>
      </c>
      <c r="B125" s="433">
        <v>1101</v>
      </c>
      <c r="C125" s="120" t="s">
        <v>2291</v>
      </c>
      <c r="D125" s="770"/>
      <c r="E125" s="765"/>
      <c r="F125" s="766"/>
      <c r="G125" s="769" t="s">
        <v>2281</v>
      </c>
      <c r="H125" s="763"/>
      <c r="I125" s="763"/>
      <c r="J125" s="763"/>
      <c r="K125" s="763"/>
      <c r="L125" s="763"/>
      <c r="M125" s="763"/>
      <c r="N125" s="763"/>
      <c r="O125" s="763"/>
      <c r="P125" s="763"/>
      <c r="Q125" s="763"/>
      <c r="R125" s="764"/>
      <c r="S125" s="453" t="s">
        <v>129</v>
      </c>
      <c r="T125" s="439"/>
      <c r="U125" s="61"/>
      <c r="V125" s="254"/>
      <c r="W125" s="453"/>
      <c r="X125" s="416"/>
      <c r="Y125" s="416"/>
      <c r="Z125" s="37"/>
      <c r="AA125" s="416"/>
      <c r="AB125" s="439"/>
      <c r="AC125" s="37"/>
      <c r="AD125" s="417"/>
      <c r="AE125" s="422"/>
      <c r="AF125" s="417"/>
      <c r="AG125" s="417"/>
      <c r="AH125" s="417"/>
      <c r="AI125" s="37"/>
      <c r="AJ125" s="37"/>
      <c r="AK125" s="416"/>
      <c r="AL125" s="2"/>
      <c r="AM125" s="439"/>
      <c r="AN125" s="36"/>
      <c r="AO125" s="720" t="s">
        <v>159</v>
      </c>
      <c r="AP125" s="897"/>
      <c r="AQ125" s="897"/>
      <c r="AR125" s="720" t="s">
        <v>1403</v>
      </c>
      <c r="AS125" s="897"/>
      <c r="AT125" s="721"/>
      <c r="AU125" s="330">
        <f>ROUND(ROUND(S126*$AQ$72,0)*$AS$107,0)</f>
        <v>429</v>
      </c>
      <c r="AV125" s="6"/>
    </row>
    <row r="126" spans="1:48" ht="17.25" customHeight="1" x14ac:dyDescent="0.15">
      <c r="A126" s="436">
        <v>26</v>
      </c>
      <c r="B126" s="433">
        <v>1105</v>
      </c>
      <c r="C126" s="120" t="s">
        <v>2292</v>
      </c>
      <c r="D126" s="770"/>
      <c r="E126" s="765"/>
      <c r="F126" s="766"/>
      <c r="G126" s="770"/>
      <c r="H126" s="765"/>
      <c r="I126" s="765"/>
      <c r="J126" s="765"/>
      <c r="K126" s="765"/>
      <c r="L126" s="765"/>
      <c r="M126" s="765"/>
      <c r="N126" s="765"/>
      <c r="O126" s="765"/>
      <c r="P126" s="765"/>
      <c r="Q126" s="765"/>
      <c r="R126" s="766"/>
      <c r="S126" s="892">
        <f>予防短期入所療養ロ!T126</f>
        <v>632</v>
      </c>
      <c r="T126" s="893"/>
      <c r="U126" s="426" t="s">
        <v>578</v>
      </c>
      <c r="V126" s="432"/>
      <c r="W126" s="444" t="s">
        <v>442</v>
      </c>
      <c r="X126" s="422"/>
      <c r="Y126" s="422"/>
      <c r="Z126" s="422"/>
      <c r="AA126" s="422"/>
      <c r="AB126" s="422"/>
      <c r="AC126" s="422"/>
      <c r="AD126" s="422"/>
      <c r="AE126" s="417"/>
      <c r="AF126" s="422"/>
      <c r="AG126" s="443"/>
      <c r="AH126" s="443"/>
      <c r="AI126" s="422"/>
      <c r="AJ126" s="422"/>
      <c r="AK126" s="653" t="s">
        <v>806</v>
      </c>
      <c r="AL126" s="515">
        <f>$AL$6</f>
        <v>25</v>
      </c>
      <c r="AM126" s="890" t="s">
        <v>578</v>
      </c>
      <c r="AN126" s="891"/>
      <c r="AO126" s="722"/>
      <c r="AP126" s="898"/>
      <c r="AQ126" s="898"/>
      <c r="AR126" s="722"/>
      <c r="AS126" s="898"/>
      <c r="AT126" s="723"/>
      <c r="AU126" s="12">
        <f>ROUND(ROUND(ROUND(S126-AL126,0)*$AQ$72,0)*$AS$107,0)</f>
        <v>412</v>
      </c>
      <c r="AV126" s="6"/>
    </row>
    <row r="127" spans="1:48" ht="17.25" customHeight="1" x14ac:dyDescent="0.15">
      <c r="A127" s="436">
        <v>26</v>
      </c>
      <c r="B127" s="433">
        <v>1106</v>
      </c>
      <c r="C127" s="120" t="s">
        <v>2293</v>
      </c>
      <c r="D127" s="770"/>
      <c r="E127" s="765"/>
      <c r="F127" s="766"/>
      <c r="G127" s="770"/>
      <c r="H127" s="765"/>
      <c r="I127" s="765"/>
      <c r="J127" s="765"/>
      <c r="K127" s="765"/>
      <c r="L127" s="765"/>
      <c r="M127" s="765"/>
      <c r="N127" s="765"/>
      <c r="O127" s="765"/>
      <c r="P127" s="765"/>
      <c r="Q127" s="765"/>
      <c r="R127" s="766"/>
      <c r="S127" s="453" t="s">
        <v>130</v>
      </c>
      <c r="T127" s="439"/>
      <c r="U127" s="61"/>
      <c r="V127" s="254"/>
      <c r="W127" s="453"/>
      <c r="X127" s="416"/>
      <c r="Y127" s="416"/>
      <c r="Z127" s="37"/>
      <c r="AA127" s="416"/>
      <c r="AB127" s="439"/>
      <c r="AC127" s="37"/>
      <c r="AD127" s="422"/>
      <c r="AE127" s="422"/>
      <c r="AF127" s="422"/>
      <c r="AG127" s="422"/>
      <c r="AH127" s="422"/>
      <c r="AI127" s="37"/>
      <c r="AJ127" s="37"/>
      <c r="AK127" s="416"/>
      <c r="AL127" s="2"/>
      <c r="AM127" s="439"/>
      <c r="AN127" s="36"/>
      <c r="AO127" s="722"/>
      <c r="AP127" s="898"/>
      <c r="AQ127" s="898"/>
      <c r="AR127" s="722"/>
      <c r="AS127" s="898"/>
      <c r="AT127" s="723"/>
      <c r="AU127" s="330">
        <f>ROUND(ROUND(S128*$AQ$72,0)*$AS$107,0)</f>
        <v>540</v>
      </c>
      <c r="AV127" s="6"/>
    </row>
    <row r="128" spans="1:48" ht="17.25" customHeight="1" x14ac:dyDescent="0.15">
      <c r="A128" s="436">
        <v>26</v>
      </c>
      <c r="B128" s="433">
        <v>1110</v>
      </c>
      <c r="C128" s="120" t="s">
        <v>2294</v>
      </c>
      <c r="D128" s="770"/>
      <c r="E128" s="765"/>
      <c r="F128" s="766"/>
      <c r="G128" s="789"/>
      <c r="H128" s="767"/>
      <c r="I128" s="767"/>
      <c r="J128" s="767"/>
      <c r="K128" s="767"/>
      <c r="L128" s="767"/>
      <c r="M128" s="767"/>
      <c r="N128" s="767"/>
      <c r="O128" s="767"/>
      <c r="P128" s="767"/>
      <c r="Q128" s="767"/>
      <c r="R128" s="768"/>
      <c r="S128" s="892">
        <f>予防短期入所療養ロ!T128</f>
        <v>796</v>
      </c>
      <c r="T128" s="893"/>
      <c r="U128" s="426" t="s">
        <v>578</v>
      </c>
      <c r="V128" s="432"/>
      <c r="W128" s="444" t="s">
        <v>442</v>
      </c>
      <c r="X128" s="422"/>
      <c r="Y128" s="422"/>
      <c r="Z128" s="422"/>
      <c r="AA128" s="422"/>
      <c r="AB128" s="422"/>
      <c r="AC128" s="422"/>
      <c r="AD128" s="422"/>
      <c r="AE128" s="417"/>
      <c r="AF128" s="422"/>
      <c r="AG128" s="443"/>
      <c r="AH128" s="443"/>
      <c r="AI128" s="422"/>
      <c r="AJ128" s="422"/>
      <c r="AK128" s="653" t="s">
        <v>806</v>
      </c>
      <c r="AL128" s="515">
        <f>$AL$6</f>
        <v>25</v>
      </c>
      <c r="AM128" s="890" t="s">
        <v>578</v>
      </c>
      <c r="AN128" s="891"/>
      <c r="AO128" s="722"/>
      <c r="AP128" s="898"/>
      <c r="AQ128" s="898"/>
      <c r="AR128" s="722"/>
      <c r="AS128" s="898"/>
      <c r="AT128" s="723"/>
      <c r="AU128" s="12">
        <f>ROUND(ROUND(ROUND(S128-AL128,0)*$AQ$72,0)*$AS$107,0)</f>
        <v>524</v>
      </c>
      <c r="AV128" s="6"/>
    </row>
    <row r="129" spans="1:48" ht="17.25" customHeight="1" x14ac:dyDescent="0.15">
      <c r="A129" s="436">
        <v>26</v>
      </c>
      <c r="B129" s="433">
        <v>1111</v>
      </c>
      <c r="C129" s="120" t="s">
        <v>2762</v>
      </c>
      <c r="D129" s="770"/>
      <c r="E129" s="765"/>
      <c r="F129" s="766"/>
      <c r="G129" s="769" t="s">
        <v>2282</v>
      </c>
      <c r="H129" s="763"/>
      <c r="I129" s="763"/>
      <c r="J129" s="763"/>
      <c r="K129" s="763"/>
      <c r="L129" s="763"/>
      <c r="M129" s="763"/>
      <c r="N129" s="763"/>
      <c r="O129" s="763"/>
      <c r="P129" s="763"/>
      <c r="Q129" s="763"/>
      <c r="R129" s="764"/>
      <c r="S129" s="453" t="s">
        <v>129</v>
      </c>
      <c r="T129" s="439"/>
      <c r="U129" s="61"/>
      <c r="V129" s="254"/>
      <c r="W129" s="453"/>
      <c r="X129" s="416"/>
      <c r="Y129" s="416"/>
      <c r="Z129" s="37"/>
      <c r="AA129" s="416"/>
      <c r="AB129" s="439"/>
      <c r="AC129" s="37"/>
      <c r="AD129" s="422"/>
      <c r="AE129" s="422"/>
      <c r="AF129" s="422"/>
      <c r="AG129" s="422"/>
      <c r="AH129" s="422"/>
      <c r="AI129" s="37"/>
      <c r="AJ129" s="37"/>
      <c r="AK129" s="416"/>
      <c r="AL129" s="2"/>
      <c r="AM129" s="439"/>
      <c r="AN129" s="36"/>
      <c r="AO129" s="722"/>
      <c r="AP129" s="898"/>
      <c r="AQ129" s="898"/>
      <c r="AR129" s="722"/>
      <c r="AS129" s="898"/>
      <c r="AT129" s="723"/>
      <c r="AU129" s="330">
        <f>ROUND(ROUND(S130*$AQ$72,0)*$AS$107,0)</f>
        <v>429</v>
      </c>
      <c r="AV129" s="6"/>
    </row>
    <row r="130" spans="1:48" ht="16.5" customHeight="1" x14ac:dyDescent="0.15">
      <c r="A130" s="436">
        <v>26</v>
      </c>
      <c r="B130" s="433">
        <v>1115</v>
      </c>
      <c r="C130" s="120" t="s">
        <v>2763</v>
      </c>
      <c r="D130" s="770"/>
      <c r="E130" s="765"/>
      <c r="F130" s="766"/>
      <c r="G130" s="770"/>
      <c r="H130" s="765"/>
      <c r="I130" s="765"/>
      <c r="J130" s="765"/>
      <c r="K130" s="765"/>
      <c r="L130" s="765"/>
      <c r="M130" s="765"/>
      <c r="N130" s="765"/>
      <c r="O130" s="765"/>
      <c r="P130" s="765"/>
      <c r="Q130" s="765"/>
      <c r="R130" s="766"/>
      <c r="S130" s="892">
        <f>予防短期入所療養ロ!T130</f>
        <v>632</v>
      </c>
      <c r="T130" s="893"/>
      <c r="U130" s="426" t="s">
        <v>578</v>
      </c>
      <c r="V130" s="432"/>
      <c r="W130" s="444" t="s">
        <v>442</v>
      </c>
      <c r="X130" s="422"/>
      <c r="Y130" s="422"/>
      <c r="Z130" s="422"/>
      <c r="AA130" s="422"/>
      <c r="AB130" s="422"/>
      <c r="AC130" s="422"/>
      <c r="AD130" s="422"/>
      <c r="AE130" s="417"/>
      <c r="AF130" s="422"/>
      <c r="AG130" s="443"/>
      <c r="AH130" s="443"/>
      <c r="AI130" s="422"/>
      <c r="AJ130" s="422"/>
      <c r="AK130" s="653" t="s">
        <v>806</v>
      </c>
      <c r="AL130" s="515">
        <f>$AL$6</f>
        <v>25</v>
      </c>
      <c r="AM130" s="890" t="s">
        <v>578</v>
      </c>
      <c r="AN130" s="891"/>
      <c r="AO130" s="722"/>
      <c r="AP130" s="898"/>
      <c r="AQ130" s="898"/>
      <c r="AR130" s="722"/>
      <c r="AS130" s="898"/>
      <c r="AT130" s="723"/>
      <c r="AU130" s="12">
        <f>ROUND(ROUND(ROUND(S130-AL130,0)*$AQ$72,0)*$AS$107,0)</f>
        <v>412</v>
      </c>
      <c r="AV130" s="6"/>
    </row>
    <row r="131" spans="1:48" ht="17.25" customHeight="1" x14ac:dyDescent="0.15">
      <c r="A131" s="436">
        <v>26</v>
      </c>
      <c r="B131" s="433">
        <v>1116</v>
      </c>
      <c r="C131" s="120" t="s">
        <v>2764</v>
      </c>
      <c r="D131" s="770"/>
      <c r="E131" s="765"/>
      <c r="F131" s="766"/>
      <c r="G131" s="770"/>
      <c r="H131" s="765"/>
      <c r="I131" s="765"/>
      <c r="J131" s="765"/>
      <c r="K131" s="765"/>
      <c r="L131" s="765"/>
      <c r="M131" s="765"/>
      <c r="N131" s="765"/>
      <c r="O131" s="765"/>
      <c r="P131" s="765"/>
      <c r="Q131" s="765"/>
      <c r="R131" s="766"/>
      <c r="S131" s="453" t="s">
        <v>130</v>
      </c>
      <c r="T131" s="439"/>
      <c r="U131" s="61"/>
      <c r="V131" s="254"/>
      <c r="W131" s="453"/>
      <c r="X131" s="416"/>
      <c r="Y131" s="416"/>
      <c r="Z131" s="37"/>
      <c r="AA131" s="416"/>
      <c r="AB131" s="439"/>
      <c r="AC131" s="37"/>
      <c r="AD131" s="422"/>
      <c r="AE131" s="422"/>
      <c r="AF131" s="422"/>
      <c r="AG131" s="422"/>
      <c r="AH131" s="422"/>
      <c r="AI131" s="37"/>
      <c r="AJ131" s="37"/>
      <c r="AK131" s="416"/>
      <c r="AL131" s="2"/>
      <c r="AM131" s="439"/>
      <c r="AN131" s="36"/>
      <c r="AO131" s="277" t="s">
        <v>1407</v>
      </c>
      <c r="AP131" s="718">
        <f>$AQ$8</f>
        <v>0.7</v>
      </c>
      <c r="AQ131" s="744"/>
      <c r="AR131" s="68" t="s">
        <v>248</v>
      </c>
      <c r="AS131" s="718">
        <f>$AS$107</f>
        <v>0.97</v>
      </c>
      <c r="AT131" s="744"/>
      <c r="AU131" s="330">
        <f>ROUND(ROUND(S132*$AQ$72,0)*$AS$107,0)</f>
        <v>540</v>
      </c>
      <c r="AV131" s="6"/>
    </row>
    <row r="132" spans="1:48" ht="17.25" customHeight="1" x14ac:dyDescent="0.15">
      <c r="A132" s="436">
        <v>26</v>
      </c>
      <c r="B132" s="433">
        <v>1120</v>
      </c>
      <c r="C132" s="120" t="s">
        <v>2765</v>
      </c>
      <c r="D132" s="789"/>
      <c r="E132" s="767"/>
      <c r="F132" s="768"/>
      <c r="G132" s="789"/>
      <c r="H132" s="767"/>
      <c r="I132" s="767"/>
      <c r="J132" s="767"/>
      <c r="K132" s="767"/>
      <c r="L132" s="767"/>
      <c r="M132" s="767"/>
      <c r="N132" s="767"/>
      <c r="O132" s="767"/>
      <c r="P132" s="767"/>
      <c r="Q132" s="767"/>
      <c r="R132" s="768"/>
      <c r="S132" s="892">
        <f>予防短期入所療養ロ!T132</f>
        <v>796</v>
      </c>
      <c r="T132" s="893"/>
      <c r="U132" s="426" t="s">
        <v>578</v>
      </c>
      <c r="V132" s="432"/>
      <c r="W132" s="444" t="s">
        <v>442</v>
      </c>
      <c r="X132" s="422"/>
      <c r="Y132" s="422"/>
      <c r="Z132" s="422"/>
      <c r="AA132" s="422"/>
      <c r="AB132" s="422"/>
      <c r="AC132" s="422"/>
      <c r="AD132" s="422"/>
      <c r="AE132" s="417"/>
      <c r="AF132" s="422"/>
      <c r="AG132" s="443"/>
      <c r="AH132" s="443"/>
      <c r="AI132" s="422"/>
      <c r="AJ132" s="422"/>
      <c r="AK132" s="653" t="s">
        <v>806</v>
      </c>
      <c r="AL132" s="515">
        <f>$AL$6</f>
        <v>25</v>
      </c>
      <c r="AM132" s="890" t="s">
        <v>578</v>
      </c>
      <c r="AN132" s="891"/>
      <c r="AO132" s="78"/>
      <c r="AP132" s="236"/>
      <c r="AQ132" s="43"/>
      <c r="AR132" s="46"/>
      <c r="AS132" s="46"/>
      <c r="AT132" s="43"/>
      <c r="AU132" s="12">
        <f>ROUND(ROUND(ROUND(S132-AL132,0)*$AQ$72,0)*$AS$107,0)</f>
        <v>524</v>
      </c>
      <c r="AV132" s="11"/>
    </row>
  </sheetData>
  <mergeCells count="196">
    <mergeCell ref="D69:F116"/>
    <mergeCell ref="D117:F132"/>
    <mergeCell ref="D53:F68"/>
    <mergeCell ref="L17:R20"/>
    <mergeCell ref="L21:R24"/>
    <mergeCell ref="L25:R28"/>
    <mergeCell ref="L29:R32"/>
    <mergeCell ref="L33:R36"/>
    <mergeCell ref="L37:R40"/>
    <mergeCell ref="L41:R44"/>
    <mergeCell ref="L45:R48"/>
    <mergeCell ref="L49:R52"/>
    <mergeCell ref="G29:K36"/>
    <mergeCell ref="G45:K52"/>
    <mergeCell ref="G93:R96"/>
    <mergeCell ref="G97:R100"/>
    <mergeCell ref="G101:R104"/>
    <mergeCell ref="G105:R108"/>
    <mergeCell ref="G109:R112"/>
    <mergeCell ref="G113:R116"/>
    <mergeCell ref="G117:R120"/>
    <mergeCell ref="G121:R124"/>
    <mergeCell ref="G125:R128"/>
    <mergeCell ref="G89:R92"/>
    <mergeCell ref="G53:K60"/>
    <mergeCell ref="G61:K68"/>
    <mergeCell ref="S58:T58"/>
    <mergeCell ref="S74:T74"/>
    <mergeCell ref="S76:T76"/>
    <mergeCell ref="S78:T78"/>
    <mergeCell ref="S80:T80"/>
    <mergeCell ref="AM74:AN74"/>
    <mergeCell ref="AM76:AN76"/>
    <mergeCell ref="AM78:AN78"/>
    <mergeCell ref="L53:R56"/>
    <mergeCell ref="L57:R60"/>
    <mergeCell ref="L61:R64"/>
    <mergeCell ref="L65:R68"/>
    <mergeCell ref="G69:R72"/>
    <mergeCell ref="G73:R76"/>
    <mergeCell ref="G77:R80"/>
    <mergeCell ref="G81:R84"/>
    <mergeCell ref="G85:R88"/>
    <mergeCell ref="A3:B3"/>
    <mergeCell ref="S6:T6"/>
    <mergeCell ref="AP6:AR7"/>
    <mergeCell ref="S8:T8"/>
    <mergeCell ref="AQ8:AR8"/>
    <mergeCell ref="AM6:AN6"/>
    <mergeCell ref="AM8:AN8"/>
    <mergeCell ref="AM10:AN10"/>
    <mergeCell ref="AM12:AN12"/>
    <mergeCell ref="L5:R8"/>
    <mergeCell ref="L9:R12"/>
    <mergeCell ref="G5:K16"/>
    <mergeCell ref="S14:T14"/>
    <mergeCell ref="S16:T16"/>
    <mergeCell ref="S10:T10"/>
    <mergeCell ref="S12:T12"/>
    <mergeCell ref="L13:R16"/>
    <mergeCell ref="AM14:AN14"/>
    <mergeCell ref="AM16:AN16"/>
    <mergeCell ref="D5:F52"/>
    <mergeCell ref="S24:T24"/>
    <mergeCell ref="S26:T26"/>
    <mergeCell ref="S28:T28"/>
    <mergeCell ref="S18:T18"/>
    <mergeCell ref="S20:T20"/>
    <mergeCell ref="S22:T22"/>
    <mergeCell ref="AM18:AN18"/>
    <mergeCell ref="AM20:AN20"/>
    <mergeCell ref="AM22:AN22"/>
    <mergeCell ref="AM24:AN24"/>
    <mergeCell ref="AM26:AN26"/>
    <mergeCell ref="AM28:AN28"/>
    <mergeCell ref="S30:T30"/>
    <mergeCell ref="AP30:AR31"/>
    <mergeCell ref="S32:T32"/>
    <mergeCell ref="AQ32:AR32"/>
    <mergeCell ref="S34:T34"/>
    <mergeCell ref="AP34:AR35"/>
    <mergeCell ref="S36:T36"/>
    <mergeCell ref="AQ36:AR36"/>
    <mergeCell ref="S42:T42"/>
    <mergeCell ref="AP42:AR43"/>
    <mergeCell ref="S38:T38"/>
    <mergeCell ref="S40:T40"/>
    <mergeCell ref="AM36:AN36"/>
    <mergeCell ref="AM30:AN30"/>
    <mergeCell ref="AM32:AN32"/>
    <mergeCell ref="AM34:AN34"/>
    <mergeCell ref="AM38:AN38"/>
    <mergeCell ref="AM40:AN40"/>
    <mergeCell ref="AM42:AN42"/>
    <mergeCell ref="AP70:AR71"/>
    <mergeCell ref="S72:T72"/>
    <mergeCell ref="AQ57:AR57"/>
    <mergeCell ref="S60:T60"/>
    <mergeCell ref="S62:T62"/>
    <mergeCell ref="AP62:AR63"/>
    <mergeCell ref="S64:T64"/>
    <mergeCell ref="S54:T54"/>
    <mergeCell ref="AP54:AR55"/>
    <mergeCell ref="S56:T56"/>
    <mergeCell ref="AQ72:AR72"/>
    <mergeCell ref="S66:T66"/>
    <mergeCell ref="AQ65:AR65"/>
    <mergeCell ref="S68:T68"/>
    <mergeCell ref="AM86:AN86"/>
    <mergeCell ref="AM88:AN88"/>
    <mergeCell ref="AM90:AN90"/>
    <mergeCell ref="AM92:AN92"/>
    <mergeCell ref="AM94:AN94"/>
    <mergeCell ref="S48:T48"/>
    <mergeCell ref="S50:T50"/>
    <mergeCell ref="S52:T52"/>
    <mergeCell ref="S46:T46"/>
    <mergeCell ref="S70:T70"/>
    <mergeCell ref="AP107:AQ107"/>
    <mergeCell ref="AS107:AT107"/>
    <mergeCell ref="S98:T98"/>
    <mergeCell ref="S100:T100"/>
    <mergeCell ref="AM100:AN100"/>
    <mergeCell ref="AM102:AN102"/>
    <mergeCell ref="AM104:AN104"/>
    <mergeCell ref="AM106:AN106"/>
    <mergeCell ref="AM96:AN96"/>
    <mergeCell ref="AM98:AN98"/>
    <mergeCell ref="AP93:AP106"/>
    <mergeCell ref="AS93:AS106"/>
    <mergeCell ref="G129:R132"/>
    <mergeCell ref="S132:T132"/>
    <mergeCell ref="S126:T126"/>
    <mergeCell ref="S128:T128"/>
    <mergeCell ref="AP131:AQ131"/>
    <mergeCell ref="AS131:AT131"/>
    <mergeCell ref="S118:T118"/>
    <mergeCell ref="AP118:AR119"/>
    <mergeCell ref="S120:T120"/>
    <mergeCell ref="S122:T122"/>
    <mergeCell ref="AQ121:AR121"/>
    <mergeCell ref="S124:T124"/>
    <mergeCell ref="AM126:AN126"/>
    <mergeCell ref="AM128:AN128"/>
    <mergeCell ref="AM130:AN130"/>
    <mergeCell ref="AM132:AN132"/>
    <mergeCell ref="AO125:AQ130"/>
    <mergeCell ref="AR125:AT130"/>
    <mergeCell ref="AQ44:AR44"/>
    <mergeCell ref="AP46:AR47"/>
    <mergeCell ref="AQ49:AR49"/>
    <mergeCell ref="S130:T130"/>
    <mergeCell ref="S110:T110"/>
    <mergeCell ref="S112:T112"/>
    <mergeCell ref="S114:T114"/>
    <mergeCell ref="S116:T116"/>
    <mergeCell ref="S102:T102"/>
    <mergeCell ref="S104:T104"/>
    <mergeCell ref="S106:T106"/>
    <mergeCell ref="AM44:AN44"/>
    <mergeCell ref="AM46:AN46"/>
    <mergeCell ref="AM48:AN48"/>
    <mergeCell ref="AM50:AN50"/>
    <mergeCell ref="AM52:AN52"/>
    <mergeCell ref="AM54:AN54"/>
    <mergeCell ref="AM56:AN56"/>
    <mergeCell ref="AM58:AN58"/>
    <mergeCell ref="AM60:AN60"/>
    <mergeCell ref="AM62:AN62"/>
    <mergeCell ref="AM64:AN64"/>
    <mergeCell ref="AM82:AN82"/>
    <mergeCell ref="S108:T108"/>
    <mergeCell ref="AM110:AN110"/>
    <mergeCell ref="AM112:AN112"/>
    <mergeCell ref="AM114:AN114"/>
    <mergeCell ref="AM116:AN116"/>
    <mergeCell ref="AM118:AN118"/>
    <mergeCell ref="AM120:AN120"/>
    <mergeCell ref="AM122:AN122"/>
    <mergeCell ref="AM124:AN124"/>
    <mergeCell ref="S44:T44"/>
    <mergeCell ref="S96:T96"/>
    <mergeCell ref="AM108:AN108"/>
    <mergeCell ref="AM80:AN80"/>
    <mergeCell ref="AM66:AN66"/>
    <mergeCell ref="AM68:AN68"/>
    <mergeCell ref="AM70:AN70"/>
    <mergeCell ref="AM72:AN72"/>
    <mergeCell ref="S90:T90"/>
    <mergeCell ref="S92:T92"/>
    <mergeCell ref="S94:T94"/>
    <mergeCell ref="S82:T82"/>
    <mergeCell ref="S84:T84"/>
    <mergeCell ref="S86:T86"/>
    <mergeCell ref="S88:T88"/>
    <mergeCell ref="AM84:AN84"/>
  </mergeCells>
  <phoneticPr fontId="3"/>
  <printOptions horizontalCentered="1"/>
  <pageMargins left="0.39370078740157483" right="0.35433070866141736" top="0.78740157480314965" bottom="0.47244094488188981" header="0.51181102362204722" footer="0.31496062992125984"/>
  <pageSetup paperSize="9" scale="61" firstPageNumber="53" orientation="portrait" useFirstPageNumber="1" r:id="rId1"/>
  <headerFooter alignWithMargins="0">
    <oddHeader>&amp;R&amp;9介護予防短期入所療養介護</oddHeader>
    <oddFooter>&amp;C&amp;14&amp;P</oddFooter>
  </headerFooter>
  <rowBreaks count="1" manualBreakCount="1">
    <brk id="68" max="4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AW84"/>
  <sheetViews>
    <sheetView view="pageBreakPreview" zoomScaleNormal="75" zoomScaleSheetLayoutView="100" workbookViewId="0"/>
  </sheetViews>
  <sheetFormatPr defaultColWidth="9" defaultRowHeight="13.5" x14ac:dyDescent="0.15"/>
  <cols>
    <col min="1" max="1" width="4.125" style="251" customWidth="1"/>
    <col min="2" max="2" width="6.625" style="251" customWidth="1"/>
    <col min="3" max="3" width="27.5" style="251" customWidth="1"/>
    <col min="4" max="4" width="2.875" style="251" customWidth="1"/>
    <col min="5" max="5" width="2.125" style="251" customWidth="1"/>
    <col min="6" max="8" width="2.375" style="251" customWidth="1"/>
    <col min="9" max="9" width="2.125" style="251" customWidth="1"/>
    <col min="10" max="10" width="2.375" style="251" customWidth="1"/>
    <col min="11" max="11" width="2.125" style="251" customWidth="1"/>
    <col min="12" max="13" width="2.375" style="251" customWidth="1"/>
    <col min="14" max="16" width="2.125" style="251" customWidth="1"/>
    <col min="17" max="17" width="4.5" style="28" customWidth="1"/>
    <col min="18" max="18" width="2.375" style="251" customWidth="1"/>
    <col min="19" max="19" width="2.125" style="251" customWidth="1"/>
    <col min="20" max="20" width="2.625" style="251" customWidth="1"/>
    <col min="21" max="21" width="2.125" style="251" customWidth="1"/>
    <col min="22" max="22" width="1.625" style="251" customWidth="1"/>
    <col min="23" max="32" width="2.125" style="251" customWidth="1"/>
    <col min="33" max="33" width="3.625" style="24" customWidth="1"/>
    <col min="34" max="34" width="2.125" style="251" customWidth="1"/>
    <col min="35" max="35" width="1.5" style="251" customWidth="1"/>
    <col min="36" max="36" width="2" style="251" customWidth="1"/>
    <col min="37" max="37" width="2.125" style="251" customWidth="1"/>
    <col min="38" max="38" width="3.125" style="24" customWidth="1"/>
    <col min="39" max="40" width="2.125" style="251" customWidth="1"/>
    <col min="41" max="41" width="2.375" style="251" customWidth="1"/>
    <col min="42" max="42" width="2.125" style="24" customWidth="1"/>
    <col min="43" max="43" width="1.875" style="24" customWidth="1"/>
    <col min="44" max="44" width="2.375" style="24" customWidth="1"/>
    <col min="45" max="45" width="1.875" style="24" customWidth="1"/>
    <col min="46" max="46" width="2.375" style="24" customWidth="1"/>
    <col min="47" max="47" width="6.375" style="251" customWidth="1"/>
    <col min="48" max="48" width="7.5" style="251" customWidth="1"/>
    <col min="49" max="49" width="2.875" style="251" customWidth="1"/>
    <col min="50" max="16384" width="9" style="251"/>
  </cols>
  <sheetData>
    <row r="1" spans="1:49" ht="17.25" x14ac:dyDescent="0.2">
      <c r="B1" s="15" t="s">
        <v>238</v>
      </c>
    </row>
    <row r="2" spans="1:49" ht="8.25" customHeight="1" x14ac:dyDescent="0.2">
      <c r="A2" s="15"/>
    </row>
    <row r="3" spans="1:49" ht="17.25" customHeight="1" x14ac:dyDescent="0.15">
      <c r="A3" s="703" t="s">
        <v>582</v>
      </c>
      <c r="B3" s="704"/>
      <c r="C3" s="1" t="s">
        <v>583</v>
      </c>
      <c r="D3" s="415"/>
      <c r="E3" s="633"/>
      <c r="F3" s="633"/>
      <c r="G3" s="633"/>
      <c r="H3" s="633"/>
      <c r="I3" s="633"/>
      <c r="J3" s="633"/>
      <c r="K3" s="633"/>
      <c r="L3" s="633"/>
      <c r="M3" s="633"/>
      <c r="N3" s="633"/>
      <c r="O3" s="633"/>
      <c r="P3" s="633"/>
      <c r="Q3" s="182"/>
      <c r="R3" s="633"/>
      <c r="S3" s="633"/>
      <c r="T3" s="633"/>
      <c r="U3" s="633"/>
      <c r="V3" s="633"/>
      <c r="W3" s="633"/>
      <c r="X3" s="633"/>
      <c r="Y3" s="633"/>
      <c r="Z3" s="2" t="s">
        <v>584</v>
      </c>
      <c r="AA3" s="633"/>
      <c r="AB3" s="633"/>
      <c r="AC3" s="633"/>
      <c r="AD3" s="633"/>
      <c r="AE3" s="633"/>
      <c r="AF3" s="633"/>
      <c r="AG3" s="416"/>
      <c r="AH3" s="416"/>
      <c r="AI3" s="416"/>
      <c r="AJ3" s="416"/>
      <c r="AK3" s="633"/>
      <c r="AL3" s="416"/>
      <c r="AM3" s="633"/>
      <c r="AN3" s="633"/>
      <c r="AO3" s="633"/>
      <c r="AP3" s="416"/>
      <c r="AQ3" s="416"/>
      <c r="AR3" s="416"/>
      <c r="AS3" s="416"/>
      <c r="AT3" s="416"/>
      <c r="AU3" s="406" t="s">
        <v>28</v>
      </c>
      <c r="AV3" s="406" t="s">
        <v>29</v>
      </c>
      <c r="AW3" s="637"/>
    </row>
    <row r="4" spans="1:49" ht="17.25" customHeight="1" x14ac:dyDescent="0.15">
      <c r="A4" s="3" t="s">
        <v>585</v>
      </c>
      <c r="B4" s="4" t="s">
        <v>586</v>
      </c>
      <c r="C4" s="432"/>
      <c r="D4" s="446"/>
      <c r="E4" s="607"/>
      <c r="F4" s="607"/>
      <c r="G4" s="607"/>
      <c r="H4" s="607"/>
      <c r="I4" s="607"/>
      <c r="J4" s="607"/>
      <c r="K4" s="607"/>
      <c r="L4" s="607"/>
      <c r="M4" s="607"/>
      <c r="N4" s="607"/>
      <c r="O4" s="607"/>
      <c r="P4" s="607"/>
      <c r="Q4" s="183"/>
      <c r="R4" s="607"/>
      <c r="S4" s="607"/>
      <c r="T4" s="607"/>
      <c r="U4" s="607"/>
      <c r="V4" s="607"/>
      <c r="W4" s="607"/>
      <c r="X4" s="607"/>
      <c r="Y4" s="607"/>
      <c r="Z4" s="607"/>
      <c r="AA4" s="607"/>
      <c r="AB4" s="607"/>
      <c r="AC4" s="607"/>
      <c r="AD4" s="607"/>
      <c r="AE4" s="607"/>
      <c r="AF4" s="607"/>
      <c r="AG4" s="417"/>
      <c r="AH4" s="417"/>
      <c r="AI4" s="417"/>
      <c r="AJ4" s="417"/>
      <c r="AK4" s="607"/>
      <c r="AL4" s="417"/>
      <c r="AM4" s="607"/>
      <c r="AN4" s="607"/>
      <c r="AO4" s="607"/>
      <c r="AP4" s="417"/>
      <c r="AQ4" s="417"/>
      <c r="AR4" s="417"/>
      <c r="AS4" s="417"/>
      <c r="AT4" s="417"/>
      <c r="AU4" s="5" t="s">
        <v>577</v>
      </c>
      <c r="AV4" s="5" t="s">
        <v>578</v>
      </c>
      <c r="AW4" s="637"/>
    </row>
    <row r="5" spans="1:49" ht="17.25" customHeight="1" x14ac:dyDescent="0.15">
      <c r="A5" s="436">
        <v>26</v>
      </c>
      <c r="B5" s="433">
        <v>9011</v>
      </c>
      <c r="C5" s="120" t="s">
        <v>535</v>
      </c>
      <c r="D5" s="769" t="s">
        <v>2040</v>
      </c>
      <c r="E5" s="763"/>
      <c r="F5" s="764"/>
      <c r="G5" s="677" t="s">
        <v>2093</v>
      </c>
      <c r="H5" s="678"/>
      <c r="I5" s="678"/>
      <c r="J5" s="678"/>
      <c r="K5" s="679"/>
      <c r="L5" s="677" t="s">
        <v>2013</v>
      </c>
      <c r="M5" s="678"/>
      <c r="N5" s="678"/>
      <c r="O5" s="678"/>
      <c r="P5" s="678"/>
      <c r="Q5" s="678"/>
      <c r="R5" s="679"/>
      <c r="S5" s="453" t="s">
        <v>129</v>
      </c>
      <c r="T5" s="167"/>
      <c r="U5" s="167"/>
      <c r="V5" s="172"/>
      <c r="W5" s="453"/>
      <c r="X5" s="416"/>
      <c r="Y5" s="416"/>
      <c r="Z5" s="37"/>
      <c r="AA5" s="416"/>
      <c r="AB5" s="439"/>
      <c r="AC5" s="37"/>
      <c r="AD5" s="37"/>
      <c r="AE5" s="422"/>
      <c r="AF5" s="422"/>
      <c r="AG5" s="422"/>
      <c r="AH5" s="422"/>
      <c r="AI5" s="422"/>
      <c r="AJ5" s="37"/>
      <c r="AK5" s="416"/>
      <c r="AL5" s="2"/>
      <c r="AM5" s="439"/>
      <c r="AN5" s="36"/>
      <c r="AO5" s="427"/>
      <c r="AP5" s="416"/>
      <c r="AQ5" s="439"/>
      <c r="AR5" s="439"/>
      <c r="AS5" s="439"/>
      <c r="AT5" s="439"/>
      <c r="AU5" s="330">
        <f>ROUND(S6*$AQ$10,0)</f>
        <v>348</v>
      </c>
      <c r="AV5" s="7" t="s">
        <v>0</v>
      </c>
    </row>
    <row r="6" spans="1:49" ht="17.25" customHeight="1" x14ac:dyDescent="0.15">
      <c r="A6" s="436">
        <v>26</v>
      </c>
      <c r="B6" s="433">
        <v>9015</v>
      </c>
      <c r="C6" s="120" t="s">
        <v>320</v>
      </c>
      <c r="D6" s="770"/>
      <c r="E6" s="765"/>
      <c r="F6" s="766"/>
      <c r="G6" s="680"/>
      <c r="H6" s="681"/>
      <c r="I6" s="681"/>
      <c r="J6" s="681"/>
      <c r="K6" s="682"/>
      <c r="L6" s="680"/>
      <c r="M6" s="681"/>
      <c r="N6" s="681"/>
      <c r="O6" s="681"/>
      <c r="P6" s="681"/>
      <c r="Q6" s="681"/>
      <c r="R6" s="682"/>
      <c r="S6" s="892">
        <f>予防短期入所療養ロ!T46</f>
        <v>497</v>
      </c>
      <c r="T6" s="829"/>
      <c r="U6" s="426" t="s">
        <v>578</v>
      </c>
      <c r="V6" s="432"/>
      <c r="W6" s="444" t="s">
        <v>442</v>
      </c>
      <c r="X6" s="422"/>
      <c r="Y6" s="422"/>
      <c r="Z6" s="422"/>
      <c r="AA6" s="422"/>
      <c r="AB6" s="422"/>
      <c r="AC6" s="422"/>
      <c r="AD6" s="422"/>
      <c r="AE6" s="417"/>
      <c r="AF6" s="417"/>
      <c r="AG6" s="425"/>
      <c r="AH6" s="422"/>
      <c r="AI6" s="422"/>
      <c r="AJ6" s="422"/>
      <c r="AK6" s="80" t="s">
        <v>806</v>
      </c>
      <c r="AL6" s="515">
        <f>予防短期入所療養ロ!AL6</f>
        <v>25</v>
      </c>
      <c r="AM6" s="81" t="s">
        <v>578</v>
      </c>
      <c r="AN6" s="82"/>
      <c r="AO6" s="421"/>
      <c r="AP6" s="681" t="s">
        <v>571</v>
      </c>
      <c r="AQ6" s="681"/>
      <c r="AR6" s="681"/>
      <c r="AS6" s="681"/>
      <c r="AT6" s="245"/>
      <c r="AU6" s="12">
        <f>ROUND(ROUND(S6-AL6,0)*$AQ$10,0)</f>
        <v>330</v>
      </c>
      <c r="AV6" s="6"/>
    </row>
    <row r="7" spans="1:49" ht="17.25" customHeight="1" x14ac:dyDescent="0.15">
      <c r="A7" s="436">
        <v>26</v>
      </c>
      <c r="B7" s="433">
        <v>9016</v>
      </c>
      <c r="C7" s="210" t="s">
        <v>310</v>
      </c>
      <c r="D7" s="770"/>
      <c r="E7" s="765"/>
      <c r="F7" s="766"/>
      <c r="G7" s="680"/>
      <c r="H7" s="681"/>
      <c r="I7" s="681"/>
      <c r="J7" s="681"/>
      <c r="K7" s="682"/>
      <c r="L7" s="680"/>
      <c r="M7" s="681"/>
      <c r="N7" s="681"/>
      <c r="O7" s="681"/>
      <c r="P7" s="681"/>
      <c r="Q7" s="681"/>
      <c r="R7" s="682"/>
      <c r="S7" s="453" t="s">
        <v>130</v>
      </c>
      <c r="T7" s="167"/>
      <c r="U7" s="167"/>
      <c r="V7" s="172"/>
      <c r="W7" s="453"/>
      <c r="X7" s="418"/>
      <c r="Y7" s="416"/>
      <c r="Z7" s="37"/>
      <c r="AA7" s="418"/>
      <c r="AB7" s="439"/>
      <c r="AC7" s="37"/>
      <c r="AD7" s="37"/>
      <c r="AE7" s="422"/>
      <c r="AF7" s="422"/>
      <c r="AG7" s="422"/>
      <c r="AH7" s="422"/>
      <c r="AI7" s="422"/>
      <c r="AJ7" s="37"/>
      <c r="AK7" s="416"/>
      <c r="AL7" s="34"/>
      <c r="AM7" s="439"/>
      <c r="AN7" s="36"/>
      <c r="AO7" s="246"/>
      <c r="AP7" s="681"/>
      <c r="AQ7" s="681"/>
      <c r="AR7" s="681"/>
      <c r="AS7" s="681"/>
      <c r="AT7" s="245"/>
      <c r="AU7" s="330">
        <f>ROUND(S8*$AQ$10,0)</f>
        <v>435</v>
      </c>
      <c r="AV7" s="6"/>
    </row>
    <row r="8" spans="1:49" ht="17.25" customHeight="1" x14ac:dyDescent="0.15">
      <c r="A8" s="436">
        <v>26</v>
      </c>
      <c r="B8" s="433">
        <v>9020</v>
      </c>
      <c r="C8" s="120" t="s">
        <v>321</v>
      </c>
      <c r="D8" s="770"/>
      <c r="E8" s="765"/>
      <c r="F8" s="766"/>
      <c r="G8" s="680"/>
      <c r="H8" s="681"/>
      <c r="I8" s="681"/>
      <c r="J8" s="681"/>
      <c r="K8" s="682"/>
      <c r="L8" s="759"/>
      <c r="M8" s="760"/>
      <c r="N8" s="760"/>
      <c r="O8" s="760"/>
      <c r="P8" s="760"/>
      <c r="Q8" s="760"/>
      <c r="R8" s="761"/>
      <c r="S8" s="892">
        <f>予防短期入所療養ロ!T48</f>
        <v>621</v>
      </c>
      <c r="T8" s="829"/>
      <c r="U8" s="426" t="s">
        <v>578</v>
      </c>
      <c r="V8" s="432"/>
      <c r="W8" s="444" t="s">
        <v>442</v>
      </c>
      <c r="X8" s="422"/>
      <c r="Y8" s="422"/>
      <c r="Z8" s="422"/>
      <c r="AA8" s="422"/>
      <c r="AB8" s="422"/>
      <c r="AC8" s="422"/>
      <c r="AD8" s="422"/>
      <c r="AE8" s="417"/>
      <c r="AF8" s="417"/>
      <c r="AG8" s="425"/>
      <c r="AH8" s="422"/>
      <c r="AI8" s="422"/>
      <c r="AJ8" s="422"/>
      <c r="AK8" s="80" t="s">
        <v>806</v>
      </c>
      <c r="AL8" s="515">
        <f>$AL$6</f>
        <v>25</v>
      </c>
      <c r="AM8" s="81" t="s">
        <v>578</v>
      </c>
      <c r="AN8" s="82"/>
      <c r="AO8" s="68"/>
      <c r="AP8" s="681"/>
      <c r="AQ8" s="681"/>
      <c r="AR8" s="681"/>
      <c r="AS8" s="681"/>
      <c r="AT8" s="245"/>
      <c r="AU8" s="12">
        <f>ROUND(ROUND(S8-AL8,0)*$AQ$10,0)</f>
        <v>417</v>
      </c>
      <c r="AV8" s="6"/>
    </row>
    <row r="9" spans="1:49" ht="17.25" customHeight="1" x14ac:dyDescent="0.15">
      <c r="A9" s="436">
        <v>26</v>
      </c>
      <c r="B9" s="433">
        <v>9021</v>
      </c>
      <c r="C9" s="120" t="s">
        <v>311</v>
      </c>
      <c r="D9" s="770"/>
      <c r="E9" s="765"/>
      <c r="F9" s="766"/>
      <c r="G9" s="680"/>
      <c r="H9" s="681"/>
      <c r="I9" s="681"/>
      <c r="J9" s="681"/>
      <c r="K9" s="682"/>
      <c r="L9" s="677" t="s">
        <v>2022</v>
      </c>
      <c r="M9" s="678"/>
      <c r="N9" s="678"/>
      <c r="O9" s="678"/>
      <c r="P9" s="678"/>
      <c r="Q9" s="678"/>
      <c r="R9" s="679"/>
      <c r="S9" s="453" t="s">
        <v>129</v>
      </c>
      <c r="T9" s="167"/>
      <c r="U9" s="167"/>
      <c r="V9" s="172"/>
      <c r="W9" s="453"/>
      <c r="X9" s="416"/>
      <c r="Y9" s="416"/>
      <c r="Z9" s="37"/>
      <c r="AA9" s="416"/>
      <c r="AB9" s="439"/>
      <c r="AC9" s="37"/>
      <c r="AD9" s="37"/>
      <c r="AE9" s="422"/>
      <c r="AF9" s="422"/>
      <c r="AG9" s="422"/>
      <c r="AH9" s="422"/>
      <c r="AI9" s="422"/>
      <c r="AJ9" s="37"/>
      <c r="AK9" s="416"/>
      <c r="AL9" s="2"/>
      <c r="AM9" s="439"/>
      <c r="AN9" s="36"/>
      <c r="AO9" s="65"/>
      <c r="AP9" s="418"/>
      <c r="AQ9" s="418"/>
      <c r="AR9" s="418"/>
      <c r="AS9" s="610"/>
      <c r="AT9" s="45"/>
      <c r="AU9" s="330">
        <f>ROUND(S10*$AQ$10,0)</f>
        <v>391</v>
      </c>
      <c r="AV9" s="419"/>
    </row>
    <row r="10" spans="1:49" ht="17.25" customHeight="1" x14ac:dyDescent="0.15">
      <c r="A10" s="436">
        <v>26</v>
      </c>
      <c r="B10" s="433">
        <v>9025</v>
      </c>
      <c r="C10" s="120" t="s">
        <v>322</v>
      </c>
      <c r="D10" s="770"/>
      <c r="E10" s="765"/>
      <c r="F10" s="766"/>
      <c r="G10" s="680"/>
      <c r="H10" s="681"/>
      <c r="I10" s="681"/>
      <c r="J10" s="681"/>
      <c r="K10" s="682"/>
      <c r="L10" s="680"/>
      <c r="M10" s="681"/>
      <c r="N10" s="681"/>
      <c r="O10" s="681"/>
      <c r="P10" s="681"/>
      <c r="Q10" s="681"/>
      <c r="R10" s="682"/>
      <c r="S10" s="892">
        <f>予防短期入所療養ロ!T50</f>
        <v>559</v>
      </c>
      <c r="T10" s="829"/>
      <c r="U10" s="426" t="s">
        <v>578</v>
      </c>
      <c r="V10" s="432"/>
      <c r="W10" s="444" t="s">
        <v>442</v>
      </c>
      <c r="X10" s="422"/>
      <c r="Y10" s="422"/>
      <c r="Z10" s="422"/>
      <c r="AA10" s="422"/>
      <c r="AB10" s="422"/>
      <c r="AC10" s="422"/>
      <c r="AD10" s="422"/>
      <c r="AE10" s="417"/>
      <c r="AF10" s="417"/>
      <c r="AG10" s="425"/>
      <c r="AH10" s="422"/>
      <c r="AI10" s="422"/>
      <c r="AJ10" s="422"/>
      <c r="AK10" s="80" t="s">
        <v>806</v>
      </c>
      <c r="AL10" s="515">
        <f>$AL$6</f>
        <v>25</v>
      </c>
      <c r="AM10" s="81" t="s">
        <v>578</v>
      </c>
      <c r="AN10" s="82"/>
      <c r="AO10" s="65"/>
      <c r="AP10" s="521" t="s">
        <v>27</v>
      </c>
      <c r="AQ10" s="718">
        <v>0.7</v>
      </c>
      <c r="AR10" s="718"/>
      <c r="AS10" s="608"/>
      <c r="AT10" s="45"/>
      <c r="AU10" s="12">
        <f>ROUND(ROUND(S10-AL10,0)*$AQ$10,0)</f>
        <v>374</v>
      </c>
      <c r="AV10" s="419"/>
    </row>
    <row r="11" spans="1:49" ht="17.25" customHeight="1" x14ac:dyDescent="0.15">
      <c r="A11" s="436">
        <v>26</v>
      </c>
      <c r="B11" s="433">
        <v>9026</v>
      </c>
      <c r="C11" s="210" t="s">
        <v>230</v>
      </c>
      <c r="D11" s="770"/>
      <c r="E11" s="765"/>
      <c r="F11" s="766"/>
      <c r="G11" s="680"/>
      <c r="H11" s="681"/>
      <c r="I11" s="681"/>
      <c r="J11" s="681"/>
      <c r="K11" s="682"/>
      <c r="L11" s="680"/>
      <c r="M11" s="681"/>
      <c r="N11" s="681"/>
      <c r="O11" s="681"/>
      <c r="P11" s="681"/>
      <c r="Q11" s="681"/>
      <c r="R11" s="682"/>
      <c r="S11" s="453" t="s">
        <v>130</v>
      </c>
      <c r="T11" s="167"/>
      <c r="U11" s="167"/>
      <c r="V11" s="172"/>
      <c r="W11" s="453"/>
      <c r="X11" s="418"/>
      <c r="Y11" s="416"/>
      <c r="Z11" s="37"/>
      <c r="AA11" s="418"/>
      <c r="AB11" s="439"/>
      <c r="AC11" s="37"/>
      <c r="AD11" s="37"/>
      <c r="AE11" s="422"/>
      <c r="AF11" s="422"/>
      <c r="AG11" s="422"/>
      <c r="AH11" s="422"/>
      <c r="AI11" s="422"/>
      <c r="AJ11" s="37"/>
      <c r="AK11" s="416"/>
      <c r="AL11" s="34"/>
      <c r="AM11" s="439"/>
      <c r="AN11" s="36"/>
      <c r="AO11" s="637"/>
      <c r="AP11" s="418"/>
      <c r="AQ11" s="418"/>
      <c r="AR11" s="44"/>
      <c r="AS11" s="44"/>
      <c r="AT11" s="44"/>
      <c r="AU11" s="330">
        <f>ROUND(S12*$AQ$10,0)</f>
        <v>494</v>
      </c>
      <c r="AV11" s="419"/>
    </row>
    <row r="12" spans="1:49" ht="17.25" customHeight="1" x14ac:dyDescent="0.15">
      <c r="A12" s="436">
        <v>26</v>
      </c>
      <c r="B12" s="433">
        <v>9030</v>
      </c>
      <c r="C12" s="120" t="s">
        <v>323</v>
      </c>
      <c r="D12" s="789"/>
      <c r="E12" s="767"/>
      <c r="F12" s="768"/>
      <c r="G12" s="759"/>
      <c r="H12" s="760"/>
      <c r="I12" s="760"/>
      <c r="J12" s="760"/>
      <c r="K12" s="761"/>
      <c r="L12" s="759"/>
      <c r="M12" s="760"/>
      <c r="N12" s="760"/>
      <c r="O12" s="760"/>
      <c r="P12" s="760"/>
      <c r="Q12" s="760"/>
      <c r="R12" s="761"/>
      <c r="S12" s="892">
        <f>予防短期入所療養ロ!T52</f>
        <v>705</v>
      </c>
      <c r="T12" s="829"/>
      <c r="U12" s="426" t="s">
        <v>578</v>
      </c>
      <c r="V12" s="432"/>
      <c r="W12" s="444" t="s">
        <v>442</v>
      </c>
      <c r="X12" s="422"/>
      <c r="Y12" s="422"/>
      <c r="Z12" s="422"/>
      <c r="AA12" s="422"/>
      <c r="AB12" s="422"/>
      <c r="AC12" s="422"/>
      <c r="AD12" s="422"/>
      <c r="AE12" s="417"/>
      <c r="AF12" s="417"/>
      <c r="AG12" s="425"/>
      <c r="AH12" s="422"/>
      <c r="AI12" s="422"/>
      <c r="AJ12" s="422"/>
      <c r="AK12" s="80" t="s">
        <v>806</v>
      </c>
      <c r="AL12" s="515">
        <f>$AL$6</f>
        <v>25</v>
      </c>
      <c r="AM12" s="81" t="s">
        <v>578</v>
      </c>
      <c r="AN12" s="82"/>
      <c r="AO12" s="68"/>
      <c r="AP12" s="449"/>
      <c r="AQ12" s="245"/>
      <c r="AR12" s="245"/>
      <c r="AS12" s="245"/>
      <c r="AT12" s="245"/>
      <c r="AU12" s="12">
        <f>ROUND(ROUND(S12-AL12,0)*$AQ$10,0)</f>
        <v>476</v>
      </c>
      <c r="AV12" s="419"/>
    </row>
    <row r="13" spans="1:49" ht="17.25" customHeight="1" x14ac:dyDescent="0.15">
      <c r="A13" s="436">
        <v>26</v>
      </c>
      <c r="B13" s="433">
        <v>5249</v>
      </c>
      <c r="C13" s="210" t="s">
        <v>229</v>
      </c>
      <c r="D13" s="769" t="s">
        <v>2033</v>
      </c>
      <c r="E13" s="763"/>
      <c r="F13" s="764"/>
      <c r="G13" s="677" t="s">
        <v>2030</v>
      </c>
      <c r="H13" s="678"/>
      <c r="I13" s="678"/>
      <c r="J13" s="678"/>
      <c r="K13" s="679"/>
      <c r="L13" s="677" t="s">
        <v>2023</v>
      </c>
      <c r="M13" s="678"/>
      <c r="N13" s="678"/>
      <c r="O13" s="678"/>
      <c r="P13" s="678"/>
      <c r="Q13" s="678"/>
      <c r="R13" s="679"/>
      <c r="S13" s="453" t="s">
        <v>129</v>
      </c>
      <c r="T13" s="167"/>
      <c r="U13" s="167"/>
      <c r="V13" s="172"/>
      <c r="W13" s="453"/>
      <c r="X13" s="416"/>
      <c r="Y13" s="416"/>
      <c r="Z13" s="416"/>
      <c r="AA13" s="439"/>
      <c r="AB13" s="37"/>
      <c r="AC13" s="37"/>
      <c r="AD13" s="37"/>
      <c r="AE13" s="422"/>
      <c r="AF13" s="422"/>
      <c r="AG13" s="422"/>
      <c r="AH13" s="422"/>
      <c r="AI13" s="422"/>
      <c r="AJ13" s="37"/>
      <c r="AK13" s="416"/>
      <c r="AL13" s="2"/>
      <c r="AM13" s="439"/>
      <c r="AN13" s="36"/>
      <c r="AO13" s="427"/>
      <c r="AP13" s="416"/>
      <c r="AQ13" s="439"/>
      <c r="AR13" s="439"/>
      <c r="AS13" s="439"/>
      <c r="AT13" s="439"/>
      <c r="AU13" s="12">
        <f>ROUND(S14*AQ18,0)</f>
        <v>390</v>
      </c>
      <c r="AV13" s="6"/>
    </row>
    <row r="14" spans="1:49" ht="17.25" customHeight="1" x14ac:dyDescent="0.15">
      <c r="A14" s="436">
        <v>26</v>
      </c>
      <c r="B14" s="433">
        <v>5253</v>
      </c>
      <c r="C14" s="120" t="s">
        <v>872</v>
      </c>
      <c r="D14" s="770"/>
      <c r="E14" s="765"/>
      <c r="F14" s="766"/>
      <c r="G14" s="680"/>
      <c r="H14" s="681"/>
      <c r="I14" s="681"/>
      <c r="J14" s="681"/>
      <c r="K14" s="682"/>
      <c r="L14" s="680"/>
      <c r="M14" s="681"/>
      <c r="N14" s="681"/>
      <c r="O14" s="681"/>
      <c r="P14" s="681"/>
      <c r="Q14" s="681"/>
      <c r="R14" s="682"/>
      <c r="S14" s="892">
        <f>予防短期入所療養ロ!T62</f>
        <v>557</v>
      </c>
      <c r="T14" s="829"/>
      <c r="U14" s="426" t="s">
        <v>578</v>
      </c>
      <c r="V14" s="432"/>
      <c r="W14" s="444" t="s">
        <v>442</v>
      </c>
      <c r="X14" s="422"/>
      <c r="Y14" s="422"/>
      <c r="Z14" s="422"/>
      <c r="AA14" s="422"/>
      <c r="AB14" s="422"/>
      <c r="AC14" s="422"/>
      <c r="AD14" s="422"/>
      <c r="AE14" s="417"/>
      <c r="AF14" s="417"/>
      <c r="AG14" s="655"/>
      <c r="AH14" s="422"/>
      <c r="AI14" s="422"/>
      <c r="AJ14" s="422"/>
      <c r="AK14" s="80" t="s">
        <v>806</v>
      </c>
      <c r="AL14" s="515">
        <f>$AL$6</f>
        <v>25</v>
      </c>
      <c r="AM14" s="81" t="s">
        <v>578</v>
      </c>
      <c r="AN14" s="82"/>
      <c r="AO14" s="421"/>
      <c r="AP14" s="681" t="s">
        <v>572</v>
      </c>
      <c r="AQ14" s="681"/>
      <c r="AR14" s="681"/>
      <c r="AS14" s="681"/>
      <c r="AT14" s="245"/>
      <c r="AU14" s="12">
        <f>ROUND(ROUND(S14-AL14,0)*AQ18,0)</f>
        <v>372</v>
      </c>
      <c r="AV14" s="6"/>
    </row>
    <row r="15" spans="1:49" ht="17.25" customHeight="1" x14ac:dyDescent="0.15">
      <c r="A15" s="436">
        <v>26</v>
      </c>
      <c r="B15" s="433">
        <v>5254</v>
      </c>
      <c r="C15" s="120" t="s">
        <v>873</v>
      </c>
      <c r="D15" s="770"/>
      <c r="E15" s="765"/>
      <c r="F15" s="766"/>
      <c r="G15" s="680"/>
      <c r="H15" s="681"/>
      <c r="I15" s="681"/>
      <c r="J15" s="681"/>
      <c r="K15" s="682"/>
      <c r="L15" s="680"/>
      <c r="M15" s="681"/>
      <c r="N15" s="681"/>
      <c r="O15" s="681"/>
      <c r="P15" s="681"/>
      <c r="Q15" s="681"/>
      <c r="R15" s="682"/>
      <c r="S15" s="453" t="s">
        <v>130</v>
      </c>
      <c r="T15" s="167"/>
      <c r="U15" s="167"/>
      <c r="V15" s="172"/>
      <c r="W15" s="453"/>
      <c r="X15" s="418"/>
      <c r="Y15" s="416"/>
      <c r="Z15" s="418"/>
      <c r="AA15" s="439"/>
      <c r="AB15" s="37"/>
      <c r="AC15" s="37"/>
      <c r="AD15" s="37"/>
      <c r="AE15" s="422"/>
      <c r="AF15" s="422"/>
      <c r="AG15" s="498"/>
      <c r="AH15" s="422"/>
      <c r="AI15" s="422"/>
      <c r="AJ15" s="37"/>
      <c r="AK15" s="416"/>
      <c r="AL15" s="34"/>
      <c r="AM15" s="439"/>
      <c r="AN15" s="36"/>
      <c r="AO15" s="246"/>
      <c r="AP15" s="681"/>
      <c r="AQ15" s="681"/>
      <c r="AR15" s="681"/>
      <c r="AS15" s="681"/>
      <c r="AT15" s="245"/>
      <c r="AU15" s="12">
        <f>ROUND(S16*AQ18,0)</f>
        <v>487</v>
      </c>
      <c r="AV15" s="6"/>
    </row>
    <row r="16" spans="1:49" ht="17.25" customHeight="1" x14ac:dyDescent="0.15">
      <c r="A16" s="436">
        <v>26</v>
      </c>
      <c r="B16" s="433">
        <v>5258</v>
      </c>
      <c r="C16" s="120" t="s">
        <v>874</v>
      </c>
      <c r="D16" s="770"/>
      <c r="E16" s="765"/>
      <c r="F16" s="766"/>
      <c r="G16" s="680"/>
      <c r="H16" s="681"/>
      <c r="I16" s="681"/>
      <c r="J16" s="681"/>
      <c r="K16" s="682"/>
      <c r="L16" s="759"/>
      <c r="M16" s="760"/>
      <c r="N16" s="760"/>
      <c r="O16" s="760"/>
      <c r="P16" s="760"/>
      <c r="Q16" s="760"/>
      <c r="R16" s="761"/>
      <c r="S16" s="892">
        <f>予防短期入所療養ロ!T64</f>
        <v>695</v>
      </c>
      <c r="T16" s="829"/>
      <c r="U16" s="426" t="s">
        <v>578</v>
      </c>
      <c r="V16" s="432"/>
      <c r="W16" s="444" t="s">
        <v>442</v>
      </c>
      <c r="X16" s="422"/>
      <c r="Y16" s="422"/>
      <c r="Z16" s="422"/>
      <c r="AA16" s="422"/>
      <c r="AB16" s="422"/>
      <c r="AC16" s="422"/>
      <c r="AD16" s="422"/>
      <c r="AE16" s="417"/>
      <c r="AF16" s="417"/>
      <c r="AG16" s="655"/>
      <c r="AH16" s="422"/>
      <c r="AI16" s="422"/>
      <c r="AJ16" s="422"/>
      <c r="AK16" s="80" t="s">
        <v>806</v>
      </c>
      <c r="AL16" s="515">
        <f>$AL$6</f>
        <v>25</v>
      </c>
      <c r="AM16" s="81" t="s">
        <v>578</v>
      </c>
      <c r="AN16" s="82"/>
      <c r="AO16" s="68"/>
      <c r="AP16" s="681"/>
      <c r="AQ16" s="681"/>
      <c r="AR16" s="681"/>
      <c r="AS16" s="681"/>
      <c r="AT16" s="245"/>
      <c r="AU16" s="12">
        <f>ROUND(ROUND(S16-AL16,0)*AQ18,0)</f>
        <v>469</v>
      </c>
      <c r="AV16" s="6"/>
    </row>
    <row r="17" spans="1:48" ht="17.25" customHeight="1" x14ac:dyDescent="0.15">
      <c r="A17" s="436">
        <v>26</v>
      </c>
      <c r="B17" s="433">
        <v>5259</v>
      </c>
      <c r="C17" s="120" t="s">
        <v>456</v>
      </c>
      <c r="D17" s="770"/>
      <c r="E17" s="765"/>
      <c r="F17" s="766"/>
      <c r="G17" s="680"/>
      <c r="H17" s="681"/>
      <c r="I17" s="681"/>
      <c r="J17" s="681"/>
      <c r="K17" s="682"/>
      <c r="L17" s="677" t="s">
        <v>2024</v>
      </c>
      <c r="M17" s="678"/>
      <c r="N17" s="678"/>
      <c r="O17" s="678"/>
      <c r="P17" s="678"/>
      <c r="Q17" s="678"/>
      <c r="R17" s="679"/>
      <c r="S17" s="453" t="s">
        <v>129</v>
      </c>
      <c r="T17" s="167"/>
      <c r="U17" s="167"/>
      <c r="V17" s="172"/>
      <c r="W17" s="453"/>
      <c r="X17" s="416"/>
      <c r="Y17" s="416"/>
      <c r="Z17" s="416"/>
      <c r="AA17" s="439"/>
      <c r="AB17" s="37"/>
      <c r="AC17" s="37"/>
      <c r="AD17" s="37"/>
      <c r="AE17" s="422"/>
      <c r="AF17" s="422"/>
      <c r="AG17" s="498"/>
      <c r="AH17" s="422"/>
      <c r="AI17" s="422"/>
      <c r="AJ17" s="37"/>
      <c r="AK17" s="416"/>
      <c r="AL17" s="2"/>
      <c r="AM17" s="439"/>
      <c r="AN17" s="36"/>
      <c r="AO17" s="65"/>
      <c r="AP17" s="608"/>
      <c r="AQ17" s="610"/>
      <c r="AR17" s="610"/>
      <c r="AS17" s="610"/>
      <c r="AT17" s="45"/>
      <c r="AU17" s="12">
        <f>ROUND(S18*AQ18,0)</f>
        <v>431</v>
      </c>
      <c r="AV17" s="419"/>
    </row>
    <row r="18" spans="1:48" ht="17.25" customHeight="1" x14ac:dyDescent="0.15">
      <c r="A18" s="436">
        <v>26</v>
      </c>
      <c r="B18" s="433">
        <v>5263</v>
      </c>
      <c r="C18" s="120" t="s">
        <v>457</v>
      </c>
      <c r="D18" s="770"/>
      <c r="E18" s="765"/>
      <c r="F18" s="766"/>
      <c r="G18" s="680"/>
      <c r="H18" s="681"/>
      <c r="I18" s="681"/>
      <c r="J18" s="681"/>
      <c r="K18" s="682"/>
      <c r="L18" s="680"/>
      <c r="M18" s="681"/>
      <c r="N18" s="681"/>
      <c r="O18" s="681"/>
      <c r="P18" s="681"/>
      <c r="Q18" s="681"/>
      <c r="R18" s="682"/>
      <c r="S18" s="892">
        <f>予防短期入所療養ロ!T66</f>
        <v>616</v>
      </c>
      <c r="T18" s="829"/>
      <c r="U18" s="426" t="s">
        <v>578</v>
      </c>
      <c r="V18" s="432"/>
      <c r="W18" s="444" t="s">
        <v>442</v>
      </c>
      <c r="X18" s="422"/>
      <c r="Y18" s="422"/>
      <c r="Z18" s="422"/>
      <c r="AA18" s="422"/>
      <c r="AB18" s="422"/>
      <c r="AC18" s="422"/>
      <c r="AD18" s="422"/>
      <c r="AE18" s="417"/>
      <c r="AF18" s="417"/>
      <c r="AG18" s="655"/>
      <c r="AH18" s="422"/>
      <c r="AI18" s="422"/>
      <c r="AJ18" s="422"/>
      <c r="AK18" s="80" t="s">
        <v>806</v>
      </c>
      <c r="AL18" s="515">
        <f>$AL$6</f>
        <v>25</v>
      </c>
      <c r="AM18" s="81" t="s">
        <v>578</v>
      </c>
      <c r="AN18" s="82"/>
      <c r="AO18" s="65"/>
      <c r="AP18" s="521" t="s">
        <v>1407</v>
      </c>
      <c r="AQ18" s="718">
        <f>$AQ$10</f>
        <v>0.7</v>
      </c>
      <c r="AR18" s="718"/>
      <c r="AS18" s="610"/>
      <c r="AT18" s="45"/>
      <c r="AU18" s="12">
        <f>ROUND(ROUND(S18-AL18,0)*AQ18,0)</f>
        <v>414</v>
      </c>
      <c r="AV18" s="419"/>
    </row>
    <row r="19" spans="1:48" ht="17.25" customHeight="1" x14ac:dyDescent="0.15">
      <c r="A19" s="436">
        <v>26</v>
      </c>
      <c r="B19" s="433">
        <v>5264</v>
      </c>
      <c r="C19" s="120" t="s">
        <v>458</v>
      </c>
      <c r="D19" s="770"/>
      <c r="E19" s="765"/>
      <c r="F19" s="766"/>
      <c r="G19" s="680"/>
      <c r="H19" s="681"/>
      <c r="I19" s="681"/>
      <c r="J19" s="681"/>
      <c r="K19" s="682"/>
      <c r="L19" s="680"/>
      <c r="M19" s="681"/>
      <c r="N19" s="681"/>
      <c r="O19" s="681"/>
      <c r="P19" s="681"/>
      <c r="Q19" s="681"/>
      <c r="R19" s="682"/>
      <c r="S19" s="453" t="s">
        <v>130</v>
      </c>
      <c r="T19" s="167"/>
      <c r="U19" s="167"/>
      <c r="V19" s="172"/>
      <c r="W19" s="453"/>
      <c r="X19" s="418"/>
      <c r="Y19" s="416"/>
      <c r="Z19" s="418"/>
      <c r="AA19" s="439"/>
      <c r="AB19" s="37"/>
      <c r="AC19" s="37"/>
      <c r="AD19" s="37"/>
      <c r="AE19" s="422"/>
      <c r="AF19" s="422"/>
      <c r="AG19" s="498"/>
      <c r="AH19" s="422"/>
      <c r="AI19" s="422"/>
      <c r="AJ19" s="37"/>
      <c r="AK19" s="416"/>
      <c r="AL19" s="34"/>
      <c r="AM19" s="439"/>
      <c r="AN19" s="36"/>
      <c r="AO19" s="637"/>
      <c r="AP19" s="418"/>
      <c r="AQ19" s="418"/>
      <c r="AR19" s="44"/>
      <c r="AS19" s="44"/>
      <c r="AT19" s="44"/>
      <c r="AU19" s="12">
        <f>ROUND(S20*AQ18,0)</f>
        <v>544</v>
      </c>
      <c r="AV19" s="419"/>
    </row>
    <row r="20" spans="1:48" ht="17.25" customHeight="1" x14ac:dyDescent="0.15">
      <c r="A20" s="436">
        <v>26</v>
      </c>
      <c r="B20" s="433">
        <v>5268</v>
      </c>
      <c r="C20" s="120" t="s">
        <v>459</v>
      </c>
      <c r="D20" s="789"/>
      <c r="E20" s="767"/>
      <c r="F20" s="768"/>
      <c r="G20" s="759"/>
      <c r="H20" s="760"/>
      <c r="I20" s="760"/>
      <c r="J20" s="760"/>
      <c r="K20" s="761"/>
      <c r="L20" s="759"/>
      <c r="M20" s="760"/>
      <c r="N20" s="760"/>
      <c r="O20" s="760"/>
      <c r="P20" s="760"/>
      <c r="Q20" s="760"/>
      <c r="R20" s="761"/>
      <c r="S20" s="892">
        <f>予防短期入所療養ロ!T68</f>
        <v>777</v>
      </c>
      <c r="T20" s="829"/>
      <c r="U20" s="426" t="s">
        <v>578</v>
      </c>
      <c r="V20" s="432"/>
      <c r="W20" s="444" t="s">
        <v>442</v>
      </c>
      <c r="X20" s="422"/>
      <c r="Y20" s="422"/>
      <c r="Z20" s="422"/>
      <c r="AA20" s="422"/>
      <c r="AB20" s="422"/>
      <c r="AC20" s="422"/>
      <c r="AD20" s="422"/>
      <c r="AE20" s="417"/>
      <c r="AF20" s="417"/>
      <c r="AG20" s="655"/>
      <c r="AH20" s="422"/>
      <c r="AI20" s="422"/>
      <c r="AJ20" s="422"/>
      <c r="AK20" s="80" t="s">
        <v>806</v>
      </c>
      <c r="AL20" s="515">
        <f>$AL$6</f>
        <v>25</v>
      </c>
      <c r="AM20" s="81" t="s">
        <v>578</v>
      </c>
      <c r="AN20" s="82"/>
      <c r="AO20" s="117"/>
      <c r="AP20" s="577"/>
      <c r="AQ20" s="426"/>
      <c r="AR20" s="426"/>
      <c r="AS20" s="426"/>
      <c r="AT20" s="426"/>
      <c r="AU20" s="12">
        <f>ROUND(ROUND(S20-AL20,0)*AQ18,0)</f>
        <v>526</v>
      </c>
      <c r="AV20" s="419"/>
    </row>
    <row r="21" spans="1:48" ht="17.25" customHeight="1" x14ac:dyDescent="0.15">
      <c r="A21" s="436">
        <v>26</v>
      </c>
      <c r="B21" s="433">
        <v>9031</v>
      </c>
      <c r="C21" s="120" t="s">
        <v>2502</v>
      </c>
      <c r="D21" s="769" t="s">
        <v>2032</v>
      </c>
      <c r="E21" s="763"/>
      <c r="F21" s="764"/>
      <c r="G21" s="769" t="s">
        <v>1402</v>
      </c>
      <c r="H21" s="763"/>
      <c r="I21" s="763"/>
      <c r="J21" s="763"/>
      <c r="K21" s="763"/>
      <c r="L21" s="763"/>
      <c r="M21" s="763"/>
      <c r="N21" s="763"/>
      <c r="O21" s="763"/>
      <c r="P21" s="763"/>
      <c r="Q21" s="763"/>
      <c r="R21" s="764"/>
      <c r="S21" s="453" t="s">
        <v>129</v>
      </c>
      <c r="T21" s="167"/>
      <c r="U21" s="167"/>
      <c r="V21" s="172"/>
      <c r="W21" s="453"/>
      <c r="X21" s="416"/>
      <c r="Y21" s="416"/>
      <c r="Z21" s="37"/>
      <c r="AA21" s="416"/>
      <c r="AB21" s="439"/>
      <c r="AC21" s="37"/>
      <c r="AD21" s="37"/>
      <c r="AE21" s="422"/>
      <c r="AF21" s="422"/>
      <c r="AG21" s="422"/>
      <c r="AH21" s="422"/>
      <c r="AI21" s="422"/>
      <c r="AJ21" s="37"/>
      <c r="AK21" s="416"/>
      <c r="AL21" s="2"/>
      <c r="AM21" s="439"/>
      <c r="AN21" s="36"/>
      <c r="AO21" s="427"/>
      <c r="AP21" s="416"/>
      <c r="AQ21" s="439"/>
      <c r="AR21" s="439"/>
      <c r="AS21" s="439"/>
      <c r="AT21" s="439"/>
      <c r="AU21" s="330">
        <f>ROUND(S22*$AQ$10,0)</f>
        <v>442</v>
      </c>
      <c r="AV21" s="419"/>
    </row>
    <row r="22" spans="1:48" ht="17.25" customHeight="1" x14ac:dyDescent="0.15">
      <c r="A22" s="436">
        <v>26</v>
      </c>
      <c r="B22" s="433">
        <v>9035</v>
      </c>
      <c r="C22" s="120" t="s">
        <v>1042</v>
      </c>
      <c r="D22" s="770"/>
      <c r="E22" s="765"/>
      <c r="F22" s="766"/>
      <c r="G22" s="770"/>
      <c r="H22" s="765"/>
      <c r="I22" s="765"/>
      <c r="J22" s="765"/>
      <c r="K22" s="765"/>
      <c r="L22" s="765"/>
      <c r="M22" s="765"/>
      <c r="N22" s="765"/>
      <c r="O22" s="765"/>
      <c r="P22" s="765"/>
      <c r="Q22" s="765"/>
      <c r="R22" s="766"/>
      <c r="S22" s="892">
        <f>予防短期入所療養ロ!T70</f>
        <v>632</v>
      </c>
      <c r="T22" s="829"/>
      <c r="U22" s="426" t="s">
        <v>578</v>
      </c>
      <c r="V22" s="432"/>
      <c r="W22" s="444" t="s">
        <v>442</v>
      </c>
      <c r="X22" s="422"/>
      <c r="Y22" s="422"/>
      <c r="Z22" s="422"/>
      <c r="AA22" s="422"/>
      <c r="AB22" s="422"/>
      <c r="AC22" s="422"/>
      <c r="AD22" s="422"/>
      <c r="AE22" s="417"/>
      <c r="AF22" s="417"/>
      <c r="AG22" s="425"/>
      <c r="AH22" s="422"/>
      <c r="AI22" s="422"/>
      <c r="AJ22" s="422"/>
      <c r="AK22" s="80" t="s">
        <v>806</v>
      </c>
      <c r="AL22" s="515">
        <f>$AL$6</f>
        <v>25</v>
      </c>
      <c r="AM22" s="81" t="s">
        <v>578</v>
      </c>
      <c r="AN22" s="82"/>
      <c r="AO22" s="421"/>
      <c r="AP22" s="681" t="s">
        <v>572</v>
      </c>
      <c r="AQ22" s="681"/>
      <c r="AR22" s="681"/>
      <c r="AS22" s="681"/>
      <c r="AT22" s="245"/>
      <c r="AU22" s="12">
        <f>ROUND(ROUND(S22-AL22,0)*$AQ$10,0)</f>
        <v>425</v>
      </c>
      <c r="AV22" s="419"/>
    </row>
    <row r="23" spans="1:48" ht="17.25" customHeight="1" x14ac:dyDescent="0.15">
      <c r="A23" s="436">
        <v>26</v>
      </c>
      <c r="B23" s="433">
        <v>9036</v>
      </c>
      <c r="C23" s="210" t="s">
        <v>2503</v>
      </c>
      <c r="D23" s="770"/>
      <c r="E23" s="765"/>
      <c r="F23" s="766"/>
      <c r="G23" s="770"/>
      <c r="H23" s="765"/>
      <c r="I23" s="765"/>
      <c r="J23" s="765"/>
      <c r="K23" s="765"/>
      <c r="L23" s="765"/>
      <c r="M23" s="765"/>
      <c r="N23" s="765"/>
      <c r="O23" s="765"/>
      <c r="P23" s="765"/>
      <c r="Q23" s="765"/>
      <c r="R23" s="766"/>
      <c r="S23" s="453" t="s">
        <v>130</v>
      </c>
      <c r="T23" s="167"/>
      <c r="U23" s="167"/>
      <c r="V23" s="172"/>
      <c r="W23" s="453"/>
      <c r="X23" s="418"/>
      <c r="Y23" s="416"/>
      <c r="Z23" s="37"/>
      <c r="AA23" s="418"/>
      <c r="AB23" s="439"/>
      <c r="AC23" s="37"/>
      <c r="AD23" s="37"/>
      <c r="AE23" s="422"/>
      <c r="AF23" s="422"/>
      <c r="AG23" s="422"/>
      <c r="AH23" s="422"/>
      <c r="AI23" s="422"/>
      <c r="AJ23" s="37"/>
      <c r="AK23" s="416"/>
      <c r="AL23" s="34"/>
      <c r="AM23" s="439"/>
      <c r="AN23" s="36"/>
      <c r="AO23" s="246"/>
      <c r="AP23" s="681"/>
      <c r="AQ23" s="681"/>
      <c r="AR23" s="681"/>
      <c r="AS23" s="681"/>
      <c r="AT23" s="245"/>
      <c r="AU23" s="330">
        <f>ROUND(S24*$AQ$10,0)</f>
        <v>557</v>
      </c>
      <c r="AV23" s="419"/>
    </row>
    <row r="24" spans="1:48" ht="17.25" customHeight="1" x14ac:dyDescent="0.15">
      <c r="A24" s="436">
        <v>26</v>
      </c>
      <c r="B24" s="433">
        <v>9040</v>
      </c>
      <c r="C24" s="120" t="s">
        <v>1043</v>
      </c>
      <c r="D24" s="770"/>
      <c r="E24" s="765"/>
      <c r="F24" s="766"/>
      <c r="G24" s="789"/>
      <c r="H24" s="767"/>
      <c r="I24" s="767"/>
      <c r="J24" s="767"/>
      <c r="K24" s="767"/>
      <c r="L24" s="767"/>
      <c r="M24" s="767"/>
      <c r="N24" s="767"/>
      <c r="O24" s="767"/>
      <c r="P24" s="767"/>
      <c r="Q24" s="767"/>
      <c r="R24" s="768"/>
      <c r="S24" s="892">
        <f>予防短期入所療養ロ!T72</f>
        <v>796</v>
      </c>
      <c r="T24" s="829"/>
      <c r="U24" s="426" t="s">
        <v>578</v>
      </c>
      <c r="V24" s="432"/>
      <c r="W24" s="444" t="s">
        <v>442</v>
      </c>
      <c r="X24" s="422"/>
      <c r="Y24" s="422"/>
      <c r="Z24" s="422"/>
      <c r="AA24" s="422"/>
      <c r="AB24" s="422"/>
      <c r="AC24" s="422"/>
      <c r="AD24" s="422"/>
      <c r="AE24" s="417"/>
      <c r="AF24" s="417"/>
      <c r="AG24" s="425"/>
      <c r="AH24" s="422"/>
      <c r="AI24" s="422"/>
      <c r="AJ24" s="422"/>
      <c r="AK24" s="80" t="s">
        <v>806</v>
      </c>
      <c r="AL24" s="515">
        <f>$AL$6</f>
        <v>25</v>
      </c>
      <c r="AM24" s="81" t="s">
        <v>578</v>
      </c>
      <c r="AN24" s="82"/>
      <c r="AO24" s="68"/>
      <c r="AP24" s="681"/>
      <c r="AQ24" s="681"/>
      <c r="AR24" s="681"/>
      <c r="AS24" s="681"/>
      <c r="AT24" s="247"/>
      <c r="AU24" s="12">
        <f>ROUND(ROUND(S24-AL24,0)*$AQ$10,0)</f>
        <v>540</v>
      </c>
      <c r="AV24" s="419"/>
    </row>
    <row r="25" spans="1:48" ht="17.25" customHeight="1" x14ac:dyDescent="0.15">
      <c r="A25" s="436">
        <v>26</v>
      </c>
      <c r="B25" s="433">
        <v>1697</v>
      </c>
      <c r="C25" s="120" t="s">
        <v>2504</v>
      </c>
      <c r="D25" s="770"/>
      <c r="E25" s="765"/>
      <c r="F25" s="766"/>
      <c r="G25" s="769" t="s">
        <v>1999</v>
      </c>
      <c r="H25" s="763"/>
      <c r="I25" s="763"/>
      <c r="J25" s="763"/>
      <c r="K25" s="763"/>
      <c r="L25" s="763"/>
      <c r="M25" s="763"/>
      <c r="N25" s="763"/>
      <c r="O25" s="763"/>
      <c r="P25" s="763"/>
      <c r="Q25" s="763"/>
      <c r="R25" s="764"/>
      <c r="S25" s="453" t="s">
        <v>129</v>
      </c>
      <c r="T25" s="167"/>
      <c r="U25" s="167"/>
      <c r="V25" s="172"/>
      <c r="W25" s="453"/>
      <c r="X25" s="416"/>
      <c r="Y25" s="416"/>
      <c r="Z25" s="37"/>
      <c r="AA25" s="416"/>
      <c r="AB25" s="439"/>
      <c r="AC25" s="37"/>
      <c r="AD25" s="37"/>
      <c r="AE25" s="422"/>
      <c r="AF25" s="422"/>
      <c r="AG25" s="422"/>
      <c r="AH25" s="422"/>
      <c r="AI25" s="422"/>
      <c r="AJ25" s="37"/>
      <c r="AK25" s="416"/>
      <c r="AL25" s="2"/>
      <c r="AM25" s="439"/>
      <c r="AN25" s="36"/>
      <c r="AO25" s="421"/>
      <c r="AP25" s="418"/>
      <c r="AQ25" s="245"/>
      <c r="AR25" s="245"/>
      <c r="AS25" s="245"/>
      <c r="AT25" s="245"/>
      <c r="AU25" s="330">
        <f>ROUND(S26*$AQ$10,0)</f>
        <v>463</v>
      </c>
      <c r="AV25" s="402"/>
    </row>
    <row r="26" spans="1:48" ht="17.25" customHeight="1" x14ac:dyDescent="0.15">
      <c r="A26" s="436">
        <v>26</v>
      </c>
      <c r="B26" s="433">
        <v>1702</v>
      </c>
      <c r="C26" s="120" t="s">
        <v>1044</v>
      </c>
      <c r="D26" s="770"/>
      <c r="E26" s="765"/>
      <c r="F26" s="766"/>
      <c r="G26" s="770"/>
      <c r="H26" s="765"/>
      <c r="I26" s="765"/>
      <c r="J26" s="765"/>
      <c r="K26" s="765"/>
      <c r="L26" s="765"/>
      <c r="M26" s="765"/>
      <c r="N26" s="765"/>
      <c r="O26" s="765"/>
      <c r="P26" s="765"/>
      <c r="Q26" s="765"/>
      <c r="R26" s="766"/>
      <c r="S26" s="892">
        <f>予防短期入所療養ロ!T74</f>
        <v>662</v>
      </c>
      <c r="T26" s="829"/>
      <c r="U26" s="426" t="s">
        <v>578</v>
      </c>
      <c r="V26" s="432"/>
      <c r="W26" s="444" t="s">
        <v>442</v>
      </c>
      <c r="X26" s="422"/>
      <c r="Y26" s="422"/>
      <c r="Z26" s="422"/>
      <c r="AA26" s="422"/>
      <c r="AB26" s="422"/>
      <c r="AC26" s="422"/>
      <c r="AD26" s="422"/>
      <c r="AE26" s="417"/>
      <c r="AF26" s="417"/>
      <c r="AG26" s="425"/>
      <c r="AH26" s="422"/>
      <c r="AI26" s="422"/>
      <c r="AJ26" s="422"/>
      <c r="AK26" s="80" t="s">
        <v>806</v>
      </c>
      <c r="AL26" s="515">
        <f>$AL$6</f>
        <v>25</v>
      </c>
      <c r="AM26" s="81" t="s">
        <v>578</v>
      </c>
      <c r="AN26" s="82"/>
      <c r="AO26" s="421"/>
      <c r="AP26" s="521" t="s">
        <v>1407</v>
      </c>
      <c r="AQ26" s="718">
        <f>AQ18</f>
        <v>0.7</v>
      </c>
      <c r="AR26" s="718"/>
      <c r="AS26" s="610"/>
      <c r="AT26" s="245"/>
      <c r="AU26" s="12">
        <f>ROUND(ROUND(S26-AL26,0)*$AQ$10,0)</f>
        <v>446</v>
      </c>
      <c r="AV26" s="419"/>
    </row>
    <row r="27" spans="1:48" ht="17.25" customHeight="1" x14ac:dyDescent="0.15">
      <c r="A27" s="436">
        <v>26</v>
      </c>
      <c r="B27" s="433">
        <v>1703</v>
      </c>
      <c r="C27" s="210" t="s">
        <v>2505</v>
      </c>
      <c r="D27" s="770"/>
      <c r="E27" s="765"/>
      <c r="F27" s="766"/>
      <c r="G27" s="770"/>
      <c r="H27" s="765"/>
      <c r="I27" s="765"/>
      <c r="J27" s="765"/>
      <c r="K27" s="765"/>
      <c r="L27" s="765"/>
      <c r="M27" s="765"/>
      <c r="N27" s="765"/>
      <c r="O27" s="765"/>
      <c r="P27" s="765"/>
      <c r="Q27" s="765"/>
      <c r="R27" s="766"/>
      <c r="S27" s="453" t="s">
        <v>130</v>
      </c>
      <c r="T27" s="167"/>
      <c r="U27" s="167"/>
      <c r="V27" s="172"/>
      <c r="W27" s="453"/>
      <c r="X27" s="418"/>
      <c r="Y27" s="416"/>
      <c r="Z27" s="37"/>
      <c r="AA27" s="418"/>
      <c r="AB27" s="439"/>
      <c r="AC27" s="37"/>
      <c r="AD27" s="37"/>
      <c r="AE27" s="422"/>
      <c r="AF27" s="422"/>
      <c r="AG27" s="422"/>
      <c r="AH27" s="422"/>
      <c r="AI27" s="422"/>
      <c r="AJ27" s="37"/>
      <c r="AK27" s="416"/>
      <c r="AL27" s="34"/>
      <c r="AM27" s="439"/>
      <c r="AN27" s="36"/>
      <c r="AO27" s="246"/>
      <c r="AP27" s="608"/>
      <c r="AQ27" s="608"/>
      <c r="AR27" s="608"/>
      <c r="AS27" s="608"/>
      <c r="AT27" s="245"/>
      <c r="AU27" s="330">
        <f>ROUND(S28*$AQ$10,0)</f>
        <v>578</v>
      </c>
      <c r="AV27" s="419"/>
    </row>
    <row r="28" spans="1:48" ht="17.25" customHeight="1" x14ac:dyDescent="0.15">
      <c r="A28" s="436">
        <v>26</v>
      </c>
      <c r="B28" s="433">
        <v>1708</v>
      </c>
      <c r="C28" s="120" t="s">
        <v>1045</v>
      </c>
      <c r="D28" s="770"/>
      <c r="E28" s="765"/>
      <c r="F28" s="766"/>
      <c r="G28" s="789"/>
      <c r="H28" s="767"/>
      <c r="I28" s="767"/>
      <c r="J28" s="767"/>
      <c r="K28" s="767"/>
      <c r="L28" s="767"/>
      <c r="M28" s="767"/>
      <c r="N28" s="767"/>
      <c r="O28" s="767"/>
      <c r="P28" s="767"/>
      <c r="Q28" s="767"/>
      <c r="R28" s="768"/>
      <c r="S28" s="892">
        <f>予防短期入所療養ロ!T76</f>
        <v>825</v>
      </c>
      <c r="T28" s="829"/>
      <c r="U28" s="426" t="s">
        <v>578</v>
      </c>
      <c r="V28" s="432"/>
      <c r="W28" s="444" t="s">
        <v>442</v>
      </c>
      <c r="X28" s="422"/>
      <c r="Y28" s="422"/>
      <c r="Z28" s="422"/>
      <c r="AA28" s="422"/>
      <c r="AB28" s="422"/>
      <c r="AC28" s="422"/>
      <c r="AD28" s="422"/>
      <c r="AE28" s="417"/>
      <c r="AF28" s="417"/>
      <c r="AG28" s="425"/>
      <c r="AH28" s="422"/>
      <c r="AI28" s="422"/>
      <c r="AJ28" s="422"/>
      <c r="AK28" s="80" t="s">
        <v>806</v>
      </c>
      <c r="AL28" s="515">
        <f>$AL$6</f>
        <v>25</v>
      </c>
      <c r="AM28" s="81" t="s">
        <v>578</v>
      </c>
      <c r="AN28" s="82"/>
      <c r="AO28" s="68"/>
      <c r="AP28" s="608"/>
      <c r="AQ28" s="610"/>
      <c r="AR28" s="610"/>
      <c r="AS28" s="610"/>
      <c r="AT28" s="245"/>
      <c r="AU28" s="12">
        <f>ROUND(ROUND(S28-AL28,0)*$AQ$10,0)</f>
        <v>560</v>
      </c>
      <c r="AV28" s="419"/>
    </row>
    <row r="29" spans="1:48" ht="17.25" customHeight="1" x14ac:dyDescent="0.15">
      <c r="A29" s="436">
        <v>26</v>
      </c>
      <c r="B29" s="433">
        <v>1709</v>
      </c>
      <c r="C29" s="120" t="s">
        <v>2506</v>
      </c>
      <c r="D29" s="770"/>
      <c r="E29" s="765"/>
      <c r="F29" s="766"/>
      <c r="G29" s="769" t="s">
        <v>2000</v>
      </c>
      <c r="H29" s="763"/>
      <c r="I29" s="763"/>
      <c r="J29" s="763"/>
      <c r="K29" s="763"/>
      <c r="L29" s="763"/>
      <c r="M29" s="763"/>
      <c r="N29" s="763"/>
      <c r="O29" s="763"/>
      <c r="P29" s="763"/>
      <c r="Q29" s="763"/>
      <c r="R29" s="764"/>
      <c r="S29" s="453" t="s">
        <v>129</v>
      </c>
      <c r="T29" s="167"/>
      <c r="U29" s="167"/>
      <c r="V29" s="172"/>
      <c r="W29" s="453"/>
      <c r="X29" s="416"/>
      <c r="Y29" s="416"/>
      <c r="Z29" s="37"/>
      <c r="AA29" s="416"/>
      <c r="AB29" s="439"/>
      <c r="AC29" s="37"/>
      <c r="AD29" s="37"/>
      <c r="AE29" s="422"/>
      <c r="AF29" s="422"/>
      <c r="AG29" s="422"/>
      <c r="AH29" s="422"/>
      <c r="AI29" s="422"/>
      <c r="AJ29" s="37"/>
      <c r="AK29" s="416"/>
      <c r="AL29" s="2"/>
      <c r="AM29" s="439"/>
      <c r="AN29" s="36"/>
      <c r="AO29" s="421"/>
      <c r="AP29" s="418"/>
      <c r="AQ29" s="245"/>
      <c r="AR29" s="245"/>
      <c r="AS29" s="245"/>
      <c r="AT29" s="245"/>
      <c r="AU29" s="330">
        <f>ROUND(S30*$AQ$10,0)</f>
        <v>456</v>
      </c>
      <c r="AV29" s="402"/>
    </row>
    <row r="30" spans="1:48" ht="17.25" customHeight="1" x14ac:dyDescent="0.15">
      <c r="A30" s="436">
        <v>26</v>
      </c>
      <c r="B30" s="433">
        <v>1714</v>
      </c>
      <c r="C30" s="120" t="s">
        <v>1046</v>
      </c>
      <c r="D30" s="770"/>
      <c r="E30" s="765"/>
      <c r="F30" s="766"/>
      <c r="G30" s="770"/>
      <c r="H30" s="765"/>
      <c r="I30" s="765"/>
      <c r="J30" s="765"/>
      <c r="K30" s="765"/>
      <c r="L30" s="765"/>
      <c r="M30" s="765"/>
      <c r="N30" s="765"/>
      <c r="O30" s="765"/>
      <c r="P30" s="765"/>
      <c r="Q30" s="765"/>
      <c r="R30" s="766"/>
      <c r="S30" s="892">
        <f>予防短期入所療養ロ!T78</f>
        <v>652</v>
      </c>
      <c r="T30" s="829"/>
      <c r="U30" s="426" t="s">
        <v>578</v>
      </c>
      <c r="V30" s="432"/>
      <c r="W30" s="444" t="s">
        <v>442</v>
      </c>
      <c r="X30" s="422"/>
      <c r="Y30" s="422"/>
      <c r="Z30" s="422"/>
      <c r="AA30" s="422"/>
      <c r="AB30" s="422"/>
      <c r="AC30" s="422"/>
      <c r="AD30" s="422"/>
      <c r="AE30" s="417"/>
      <c r="AF30" s="417"/>
      <c r="AG30" s="425"/>
      <c r="AH30" s="422"/>
      <c r="AI30" s="422"/>
      <c r="AJ30" s="422"/>
      <c r="AK30" s="80" t="s">
        <v>806</v>
      </c>
      <c r="AL30" s="515">
        <f>$AL$6</f>
        <v>25</v>
      </c>
      <c r="AM30" s="81" t="s">
        <v>578</v>
      </c>
      <c r="AN30" s="82"/>
      <c r="AO30" s="421"/>
      <c r="AP30" s="608"/>
      <c r="AQ30" s="608"/>
      <c r="AR30" s="608"/>
      <c r="AS30" s="608"/>
      <c r="AT30" s="245"/>
      <c r="AU30" s="12">
        <f>ROUND(ROUND(S30-AL30,0)*$AQ$10,0)</f>
        <v>439</v>
      </c>
      <c r="AV30" s="419"/>
    </row>
    <row r="31" spans="1:48" ht="17.25" customHeight="1" x14ac:dyDescent="0.15">
      <c r="A31" s="436">
        <v>26</v>
      </c>
      <c r="B31" s="433">
        <v>1715</v>
      </c>
      <c r="C31" s="210" t="s">
        <v>2507</v>
      </c>
      <c r="D31" s="770"/>
      <c r="E31" s="765"/>
      <c r="F31" s="766"/>
      <c r="G31" s="770"/>
      <c r="H31" s="765"/>
      <c r="I31" s="765"/>
      <c r="J31" s="765"/>
      <c r="K31" s="765"/>
      <c r="L31" s="765"/>
      <c r="M31" s="765"/>
      <c r="N31" s="765"/>
      <c r="O31" s="765"/>
      <c r="P31" s="765"/>
      <c r="Q31" s="765"/>
      <c r="R31" s="766"/>
      <c r="S31" s="453" t="s">
        <v>130</v>
      </c>
      <c r="T31" s="167"/>
      <c r="U31" s="167"/>
      <c r="V31" s="172"/>
      <c r="W31" s="453"/>
      <c r="X31" s="418"/>
      <c r="Y31" s="416"/>
      <c r="Z31" s="37"/>
      <c r="AA31" s="418"/>
      <c r="AB31" s="439"/>
      <c r="AC31" s="37"/>
      <c r="AD31" s="37"/>
      <c r="AE31" s="422"/>
      <c r="AF31" s="422"/>
      <c r="AG31" s="422"/>
      <c r="AH31" s="422"/>
      <c r="AI31" s="422"/>
      <c r="AJ31" s="37"/>
      <c r="AK31" s="416"/>
      <c r="AL31" s="34"/>
      <c r="AM31" s="439"/>
      <c r="AN31" s="36"/>
      <c r="AO31" s="246"/>
      <c r="AP31" s="608"/>
      <c r="AQ31" s="608"/>
      <c r="AR31" s="608"/>
      <c r="AS31" s="608"/>
      <c r="AT31" s="245"/>
      <c r="AU31" s="330">
        <f>ROUND(S32*$AQ$10,0)</f>
        <v>571</v>
      </c>
      <c r="AV31" s="419"/>
    </row>
    <row r="32" spans="1:48" ht="17.25" customHeight="1" x14ac:dyDescent="0.15">
      <c r="A32" s="436">
        <v>26</v>
      </c>
      <c r="B32" s="433">
        <v>1720</v>
      </c>
      <c r="C32" s="120" t="s">
        <v>1047</v>
      </c>
      <c r="D32" s="770"/>
      <c r="E32" s="765"/>
      <c r="F32" s="766"/>
      <c r="G32" s="789"/>
      <c r="H32" s="767"/>
      <c r="I32" s="767"/>
      <c r="J32" s="767"/>
      <c r="K32" s="767"/>
      <c r="L32" s="767"/>
      <c r="M32" s="767"/>
      <c r="N32" s="767"/>
      <c r="O32" s="767"/>
      <c r="P32" s="767"/>
      <c r="Q32" s="767"/>
      <c r="R32" s="768"/>
      <c r="S32" s="892">
        <f>予防短期入所療養ロ!T80</f>
        <v>815</v>
      </c>
      <c r="T32" s="829"/>
      <c r="U32" s="426" t="s">
        <v>578</v>
      </c>
      <c r="V32" s="432"/>
      <c r="W32" s="444" t="s">
        <v>442</v>
      </c>
      <c r="X32" s="422"/>
      <c r="Y32" s="422"/>
      <c r="Z32" s="422"/>
      <c r="AA32" s="422"/>
      <c r="AB32" s="422"/>
      <c r="AC32" s="422"/>
      <c r="AD32" s="422"/>
      <c r="AE32" s="417"/>
      <c r="AF32" s="417"/>
      <c r="AG32" s="425"/>
      <c r="AH32" s="422"/>
      <c r="AI32" s="422"/>
      <c r="AJ32" s="422"/>
      <c r="AK32" s="80" t="s">
        <v>806</v>
      </c>
      <c r="AL32" s="515">
        <f>$AL$6</f>
        <v>25</v>
      </c>
      <c r="AM32" s="81" t="s">
        <v>578</v>
      </c>
      <c r="AN32" s="82"/>
      <c r="AO32" s="68"/>
      <c r="AP32" s="608"/>
      <c r="AQ32" s="610"/>
      <c r="AR32" s="610"/>
      <c r="AS32" s="610"/>
      <c r="AT32" s="245"/>
      <c r="AU32" s="12">
        <f>ROUND(ROUND(S32-AL32,0)*$AQ$10,0)</f>
        <v>553</v>
      </c>
      <c r="AV32" s="419"/>
    </row>
    <row r="33" spans="1:48" ht="17.25" customHeight="1" x14ac:dyDescent="0.15">
      <c r="A33" s="436">
        <v>26</v>
      </c>
      <c r="B33" s="433">
        <v>9041</v>
      </c>
      <c r="C33" s="120" t="s">
        <v>2766</v>
      </c>
      <c r="D33" s="770"/>
      <c r="E33" s="765"/>
      <c r="F33" s="766"/>
      <c r="G33" s="769" t="s">
        <v>2278</v>
      </c>
      <c r="H33" s="763"/>
      <c r="I33" s="763"/>
      <c r="J33" s="763"/>
      <c r="K33" s="763"/>
      <c r="L33" s="763"/>
      <c r="M33" s="763"/>
      <c r="N33" s="763"/>
      <c r="O33" s="763"/>
      <c r="P33" s="763"/>
      <c r="Q33" s="763"/>
      <c r="R33" s="764"/>
      <c r="S33" s="453" t="s">
        <v>129</v>
      </c>
      <c r="T33" s="167"/>
      <c r="U33" s="167"/>
      <c r="V33" s="172"/>
      <c r="W33" s="453"/>
      <c r="X33" s="416"/>
      <c r="Y33" s="416"/>
      <c r="Z33" s="37"/>
      <c r="AA33" s="416"/>
      <c r="AB33" s="439"/>
      <c r="AC33" s="37"/>
      <c r="AD33" s="37"/>
      <c r="AE33" s="422"/>
      <c r="AF33" s="422"/>
      <c r="AG33" s="422"/>
      <c r="AH33" s="422"/>
      <c r="AI33" s="422"/>
      <c r="AJ33" s="37"/>
      <c r="AK33" s="416"/>
      <c r="AL33" s="2"/>
      <c r="AM33" s="439"/>
      <c r="AN33" s="36"/>
      <c r="AO33" s="65"/>
      <c r="AP33" s="608"/>
      <c r="AQ33" s="610"/>
      <c r="AR33" s="610"/>
      <c r="AS33" s="610"/>
      <c r="AT33" s="45"/>
      <c r="AU33" s="330">
        <f>ROUND(S34*$AQ$10,0)</f>
        <v>442</v>
      </c>
      <c r="AV33" s="419"/>
    </row>
    <row r="34" spans="1:48" ht="17.25" customHeight="1" x14ac:dyDescent="0.15">
      <c r="A34" s="436">
        <v>26</v>
      </c>
      <c r="B34" s="433">
        <v>9045</v>
      </c>
      <c r="C34" s="120" t="s">
        <v>2767</v>
      </c>
      <c r="D34" s="770"/>
      <c r="E34" s="765"/>
      <c r="F34" s="766"/>
      <c r="G34" s="770"/>
      <c r="H34" s="765"/>
      <c r="I34" s="765"/>
      <c r="J34" s="765"/>
      <c r="K34" s="765"/>
      <c r="L34" s="765"/>
      <c r="M34" s="765"/>
      <c r="N34" s="765"/>
      <c r="O34" s="765"/>
      <c r="P34" s="765"/>
      <c r="Q34" s="765"/>
      <c r="R34" s="766"/>
      <c r="S34" s="892">
        <f>予防短期入所療養ロ!T82</f>
        <v>632</v>
      </c>
      <c r="T34" s="829"/>
      <c r="U34" s="426" t="s">
        <v>578</v>
      </c>
      <c r="V34" s="432"/>
      <c r="W34" s="444" t="s">
        <v>442</v>
      </c>
      <c r="X34" s="422"/>
      <c r="Y34" s="422"/>
      <c r="Z34" s="422"/>
      <c r="AA34" s="422"/>
      <c r="AB34" s="422"/>
      <c r="AC34" s="422"/>
      <c r="AD34" s="422"/>
      <c r="AE34" s="417"/>
      <c r="AF34" s="417"/>
      <c r="AG34" s="425"/>
      <c r="AH34" s="422"/>
      <c r="AI34" s="422"/>
      <c r="AJ34" s="422"/>
      <c r="AK34" s="80" t="s">
        <v>806</v>
      </c>
      <c r="AL34" s="515">
        <f>$AL$6</f>
        <v>25</v>
      </c>
      <c r="AM34" s="81" t="s">
        <v>578</v>
      </c>
      <c r="AN34" s="82"/>
      <c r="AO34" s="65"/>
      <c r="AP34" s="608"/>
      <c r="AQ34" s="610"/>
      <c r="AR34" s="610"/>
      <c r="AS34" s="610"/>
      <c r="AT34" s="45"/>
      <c r="AU34" s="12">
        <f>ROUND(ROUND(S34-AL34,0)*$AQ$10,0)</f>
        <v>425</v>
      </c>
      <c r="AV34" s="419"/>
    </row>
    <row r="35" spans="1:48" ht="17.25" customHeight="1" x14ac:dyDescent="0.15">
      <c r="A35" s="436">
        <v>26</v>
      </c>
      <c r="B35" s="433">
        <v>9046</v>
      </c>
      <c r="C35" s="210" t="s">
        <v>2768</v>
      </c>
      <c r="D35" s="770"/>
      <c r="E35" s="765"/>
      <c r="F35" s="766"/>
      <c r="G35" s="770"/>
      <c r="H35" s="765"/>
      <c r="I35" s="765"/>
      <c r="J35" s="765"/>
      <c r="K35" s="765"/>
      <c r="L35" s="765"/>
      <c r="M35" s="765"/>
      <c r="N35" s="765"/>
      <c r="O35" s="765"/>
      <c r="P35" s="765"/>
      <c r="Q35" s="765"/>
      <c r="R35" s="766"/>
      <c r="S35" s="453" t="s">
        <v>130</v>
      </c>
      <c r="T35" s="167"/>
      <c r="U35" s="167"/>
      <c r="V35" s="172"/>
      <c r="W35" s="453"/>
      <c r="X35" s="418"/>
      <c r="Y35" s="416"/>
      <c r="Z35" s="37"/>
      <c r="AA35" s="418"/>
      <c r="AB35" s="439"/>
      <c r="AC35" s="37"/>
      <c r="AD35" s="37"/>
      <c r="AE35" s="422"/>
      <c r="AF35" s="422"/>
      <c r="AG35" s="422"/>
      <c r="AH35" s="422"/>
      <c r="AI35" s="422"/>
      <c r="AJ35" s="37"/>
      <c r="AK35" s="416"/>
      <c r="AL35" s="34"/>
      <c r="AM35" s="439"/>
      <c r="AN35" s="36"/>
      <c r="AO35" s="637"/>
      <c r="AP35" s="418"/>
      <c r="AQ35" s="418"/>
      <c r="AR35" s="44"/>
      <c r="AS35" s="44"/>
      <c r="AT35" s="44"/>
      <c r="AU35" s="330">
        <f>ROUND(S36*$AQ$10,0)</f>
        <v>557</v>
      </c>
      <c r="AV35" s="419"/>
    </row>
    <row r="36" spans="1:48" ht="17.25" customHeight="1" x14ac:dyDescent="0.15">
      <c r="A36" s="436">
        <v>26</v>
      </c>
      <c r="B36" s="433">
        <v>9050</v>
      </c>
      <c r="C36" s="120" t="s">
        <v>2769</v>
      </c>
      <c r="D36" s="535"/>
      <c r="E36" s="536"/>
      <c r="F36" s="537"/>
      <c r="G36" s="789"/>
      <c r="H36" s="767"/>
      <c r="I36" s="767"/>
      <c r="J36" s="767"/>
      <c r="K36" s="767"/>
      <c r="L36" s="767"/>
      <c r="M36" s="767"/>
      <c r="N36" s="767"/>
      <c r="O36" s="767"/>
      <c r="P36" s="767"/>
      <c r="Q36" s="767"/>
      <c r="R36" s="768"/>
      <c r="S36" s="892">
        <f>予防短期入所療養ロ!T84</f>
        <v>796</v>
      </c>
      <c r="T36" s="829"/>
      <c r="U36" s="426" t="s">
        <v>578</v>
      </c>
      <c r="V36" s="432"/>
      <c r="W36" s="444" t="s">
        <v>442</v>
      </c>
      <c r="X36" s="422"/>
      <c r="Y36" s="422"/>
      <c r="Z36" s="422"/>
      <c r="AA36" s="422"/>
      <c r="AB36" s="422"/>
      <c r="AC36" s="422"/>
      <c r="AD36" s="422"/>
      <c r="AE36" s="417"/>
      <c r="AF36" s="417"/>
      <c r="AG36" s="425"/>
      <c r="AH36" s="422"/>
      <c r="AI36" s="422"/>
      <c r="AJ36" s="422"/>
      <c r="AK36" s="80" t="s">
        <v>806</v>
      </c>
      <c r="AL36" s="515">
        <f>$AL$6</f>
        <v>25</v>
      </c>
      <c r="AM36" s="81" t="s">
        <v>578</v>
      </c>
      <c r="AN36" s="82"/>
      <c r="AO36" s="637"/>
      <c r="AP36" s="418"/>
      <c r="AQ36" s="418"/>
      <c r="AR36" s="44"/>
      <c r="AS36" s="44"/>
      <c r="AT36" s="44"/>
      <c r="AU36" s="12">
        <f>ROUND(ROUND(S36-AL36,0)*$AQ$10,0)</f>
        <v>540</v>
      </c>
      <c r="AV36" s="6"/>
    </row>
    <row r="37" spans="1:48" ht="17.25" customHeight="1" x14ac:dyDescent="0.15">
      <c r="A37" s="436">
        <v>26</v>
      </c>
      <c r="B37" s="433">
        <v>1721</v>
      </c>
      <c r="C37" s="120" t="s">
        <v>2770</v>
      </c>
      <c r="D37" s="535"/>
      <c r="E37" s="536"/>
      <c r="F37" s="537"/>
      <c r="G37" s="769" t="s">
        <v>2279</v>
      </c>
      <c r="H37" s="763"/>
      <c r="I37" s="763"/>
      <c r="J37" s="763"/>
      <c r="K37" s="763"/>
      <c r="L37" s="763"/>
      <c r="M37" s="763"/>
      <c r="N37" s="763"/>
      <c r="O37" s="763"/>
      <c r="P37" s="763"/>
      <c r="Q37" s="763"/>
      <c r="R37" s="764"/>
      <c r="S37" s="453" t="s">
        <v>129</v>
      </c>
      <c r="T37" s="167"/>
      <c r="U37" s="167"/>
      <c r="V37" s="172"/>
      <c r="W37" s="453"/>
      <c r="X37" s="416"/>
      <c r="Y37" s="416"/>
      <c r="Z37" s="37"/>
      <c r="AA37" s="416"/>
      <c r="AB37" s="439"/>
      <c r="AC37" s="37"/>
      <c r="AD37" s="37"/>
      <c r="AE37" s="422"/>
      <c r="AF37" s="422"/>
      <c r="AG37" s="422"/>
      <c r="AH37" s="422"/>
      <c r="AI37" s="422"/>
      <c r="AJ37" s="37"/>
      <c r="AK37" s="416"/>
      <c r="AL37" s="2"/>
      <c r="AM37" s="439"/>
      <c r="AN37" s="36"/>
      <c r="AO37" s="637"/>
      <c r="AP37" s="418"/>
      <c r="AQ37" s="418"/>
      <c r="AR37" s="44"/>
      <c r="AS37" s="44"/>
      <c r="AT37" s="44"/>
      <c r="AU37" s="330">
        <f>ROUND(S38*$AQ$10,0)</f>
        <v>463</v>
      </c>
      <c r="AV37" s="419"/>
    </row>
    <row r="38" spans="1:48" ht="17.25" customHeight="1" x14ac:dyDescent="0.15">
      <c r="A38" s="436">
        <v>26</v>
      </c>
      <c r="B38" s="433">
        <v>1726</v>
      </c>
      <c r="C38" s="120" t="s">
        <v>2771</v>
      </c>
      <c r="D38" s="535"/>
      <c r="E38" s="536"/>
      <c r="F38" s="537"/>
      <c r="G38" s="770"/>
      <c r="H38" s="765"/>
      <c r="I38" s="765"/>
      <c r="J38" s="765"/>
      <c r="K38" s="765"/>
      <c r="L38" s="765"/>
      <c r="M38" s="765"/>
      <c r="N38" s="765"/>
      <c r="O38" s="765"/>
      <c r="P38" s="765"/>
      <c r="Q38" s="765"/>
      <c r="R38" s="766"/>
      <c r="S38" s="892">
        <f>予防短期入所療養ロ!T86</f>
        <v>662</v>
      </c>
      <c r="T38" s="829"/>
      <c r="U38" s="426" t="s">
        <v>578</v>
      </c>
      <c r="V38" s="432"/>
      <c r="W38" s="444" t="s">
        <v>442</v>
      </c>
      <c r="X38" s="422"/>
      <c r="Y38" s="422"/>
      <c r="Z38" s="422"/>
      <c r="AA38" s="422"/>
      <c r="AB38" s="422"/>
      <c r="AC38" s="422"/>
      <c r="AD38" s="422"/>
      <c r="AE38" s="417"/>
      <c r="AF38" s="417"/>
      <c r="AG38" s="425"/>
      <c r="AH38" s="422"/>
      <c r="AI38" s="422"/>
      <c r="AJ38" s="422"/>
      <c r="AK38" s="80" t="s">
        <v>806</v>
      </c>
      <c r="AL38" s="515">
        <f>$AL$6</f>
        <v>25</v>
      </c>
      <c r="AM38" s="81" t="s">
        <v>578</v>
      </c>
      <c r="AN38" s="82"/>
      <c r="AO38" s="65"/>
      <c r="AP38" s="608"/>
      <c r="AQ38" s="610"/>
      <c r="AR38" s="610"/>
      <c r="AS38" s="610"/>
      <c r="AT38" s="45"/>
      <c r="AU38" s="12">
        <f>ROUND(ROUND(S38-AL38,0)*$AQ$10,0)</f>
        <v>446</v>
      </c>
      <c r="AV38" s="419"/>
    </row>
    <row r="39" spans="1:48" ht="17.25" customHeight="1" x14ac:dyDescent="0.15">
      <c r="A39" s="436">
        <v>26</v>
      </c>
      <c r="B39" s="433">
        <v>1727</v>
      </c>
      <c r="C39" s="210" t="s">
        <v>2772</v>
      </c>
      <c r="D39" s="535"/>
      <c r="E39" s="536"/>
      <c r="F39" s="537"/>
      <c r="G39" s="770"/>
      <c r="H39" s="765"/>
      <c r="I39" s="765"/>
      <c r="J39" s="765"/>
      <c r="K39" s="765"/>
      <c r="L39" s="765"/>
      <c r="M39" s="765"/>
      <c r="N39" s="765"/>
      <c r="O39" s="765"/>
      <c r="P39" s="765"/>
      <c r="Q39" s="765"/>
      <c r="R39" s="766"/>
      <c r="S39" s="453" t="s">
        <v>130</v>
      </c>
      <c r="T39" s="167"/>
      <c r="U39" s="167"/>
      <c r="V39" s="172"/>
      <c r="W39" s="453"/>
      <c r="X39" s="418"/>
      <c r="Y39" s="416"/>
      <c r="Z39" s="37"/>
      <c r="AA39" s="418"/>
      <c r="AB39" s="439"/>
      <c r="AC39" s="37"/>
      <c r="AD39" s="37"/>
      <c r="AE39" s="422"/>
      <c r="AF39" s="422"/>
      <c r="AG39" s="422"/>
      <c r="AH39" s="422"/>
      <c r="AI39" s="422"/>
      <c r="AJ39" s="37"/>
      <c r="AK39" s="416"/>
      <c r="AL39" s="34"/>
      <c r="AM39" s="439"/>
      <c r="AN39" s="36"/>
      <c r="AO39" s="637"/>
      <c r="AP39" s="418"/>
      <c r="AQ39" s="418"/>
      <c r="AR39" s="44"/>
      <c r="AS39" s="44"/>
      <c r="AT39" s="44"/>
      <c r="AU39" s="330">
        <f>ROUND(S40*$AQ$10,0)</f>
        <v>578</v>
      </c>
      <c r="AV39" s="419"/>
    </row>
    <row r="40" spans="1:48" ht="17.25" customHeight="1" x14ac:dyDescent="0.15">
      <c r="A40" s="436">
        <v>26</v>
      </c>
      <c r="B40" s="433">
        <v>1732</v>
      </c>
      <c r="C40" s="120" t="s">
        <v>2773</v>
      </c>
      <c r="D40" s="535"/>
      <c r="E40" s="536"/>
      <c r="F40" s="537"/>
      <c r="G40" s="789"/>
      <c r="H40" s="767"/>
      <c r="I40" s="767"/>
      <c r="J40" s="767"/>
      <c r="K40" s="767"/>
      <c r="L40" s="767"/>
      <c r="M40" s="767"/>
      <c r="N40" s="767"/>
      <c r="O40" s="767"/>
      <c r="P40" s="767"/>
      <c r="Q40" s="767"/>
      <c r="R40" s="768"/>
      <c r="S40" s="892">
        <f>予防短期入所療養ロ!T88</f>
        <v>825</v>
      </c>
      <c r="T40" s="829"/>
      <c r="U40" s="426" t="s">
        <v>578</v>
      </c>
      <c r="V40" s="432"/>
      <c r="W40" s="444" t="s">
        <v>442</v>
      </c>
      <c r="X40" s="422"/>
      <c r="Y40" s="422"/>
      <c r="Z40" s="422"/>
      <c r="AA40" s="422"/>
      <c r="AB40" s="422"/>
      <c r="AC40" s="422"/>
      <c r="AD40" s="422"/>
      <c r="AE40" s="417"/>
      <c r="AF40" s="417"/>
      <c r="AG40" s="425"/>
      <c r="AH40" s="422"/>
      <c r="AI40" s="422"/>
      <c r="AJ40" s="422"/>
      <c r="AK40" s="80" t="s">
        <v>806</v>
      </c>
      <c r="AL40" s="515">
        <f>$AL$6</f>
        <v>25</v>
      </c>
      <c r="AM40" s="81" t="s">
        <v>578</v>
      </c>
      <c r="AN40" s="82"/>
      <c r="AO40" s="68"/>
      <c r="AP40" s="449"/>
      <c r="AQ40" s="245"/>
      <c r="AR40" s="245"/>
      <c r="AS40" s="245"/>
      <c r="AT40" s="247"/>
      <c r="AU40" s="12">
        <f>ROUND(ROUND(S40-AL40,0)*$AQ$10,0)</f>
        <v>560</v>
      </c>
      <c r="AV40" s="6"/>
    </row>
    <row r="41" spans="1:48" ht="17.25" customHeight="1" x14ac:dyDescent="0.15">
      <c r="A41" s="436">
        <v>26</v>
      </c>
      <c r="B41" s="433">
        <v>1733</v>
      </c>
      <c r="C41" s="120" t="s">
        <v>2774</v>
      </c>
      <c r="D41" s="535"/>
      <c r="E41" s="536"/>
      <c r="F41" s="537"/>
      <c r="G41" s="769" t="s">
        <v>2280</v>
      </c>
      <c r="H41" s="763"/>
      <c r="I41" s="763"/>
      <c r="J41" s="763"/>
      <c r="K41" s="763"/>
      <c r="L41" s="763"/>
      <c r="M41" s="763"/>
      <c r="N41" s="763"/>
      <c r="O41" s="763"/>
      <c r="P41" s="763"/>
      <c r="Q41" s="763"/>
      <c r="R41" s="764"/>
      <c r="S41" s="453" t="s">
        <v>129</v>
      </c>
      <c r="T41" s="167"/>
      <c r="U41" s="167"/>
      <c r="V41" s="172"/>
      <c r="W41" s="453"/>
      <c r="X41" s="416"/>
      <c r="Y41" s="416"/>
      <c r="Z41" s="37"/>
      <c r="AA41" s="416"/>
      <c r="AB41" s="439"/>
      <c r="AC41" s="37"/>
      <c r="AD41" s="37"/>
      <c r="AE41" s="422"/>
      <c r="AF41" s="422"/>
      <c r="AG41" s="422"/>
      <c r="AH41" s="422"/>
      <c r="AI41" s="422"/>
      <c r="AJ41" s="37"/>
      <c r="AK41" s="416"/>
      <c r="AL41" s="2"/>
      <c r="AM41" s="439"/>
      <c r="AN41" s="36"/>
      <c r="AO41" s="65"/>
      <c r="AP41" s="608"/>
      <c r="AQ41" s="610"/>
      <c r="AR41" s="610"/>
      <c r="AS41" s="610"/>
      <c r="AT41" s="45"/>
      <c r="AU41" s="330">
        <f>ROUND(S42*$AQ$10,0)</f>
        <v>456</v>
      </c>
      <c r="AV41" s="419"/>
    </row>
    <row r="42" spans="1:48" ht="17.25" customHeight="1" x14ac:dyDescent="0.15">
      <c r="A42" s="436">
        <v>26</v>
      </c>
      <c r="B42" s="433">
        <v>1738</v>
      </c>
      <c r="C42" s="120" t="s">
        <v>2775</v>
      </c>
      <c r="D42" s="535"/>
      <c r="E42" s="536"/>
      <c r="F42" s="537"/>
      <c r="G42" s="770"/>
      <c r="H42" s="765"/>
      <c r="I42" s="765"/>
      <c r="J42" s="765"/>
      <c r="K42" s="765"/>
      <c r="L42" s="765"/>
      <c r="M42" s="765"/>
      <c r="N42" s="765"/>
      <c r="O42" s="765"/>
      <c r="P42" s="765"/>
      <c r="Q42" s="765"/>
      <c r="R42" s="766"/>
      <c r="S42" s="892">
        <f>予防短期入所療養ロ!T90</f>
        <v>652</v>
      </c>
      <c r="T42" s="829"/>
      <c r="U42" s="426" t="s">
        <v>578</v>
      </c>
      <c r="V42" s="432"/>
      <c r="W42" s="444" t="s">
        <v>442</v>
      </c>
      <c r="X42" s="422"/>
      <c r="Y42" s="422"/>
      <c r="Z42" s="422"/>
      <c r="AA42" s="422"/>
      <c r="AB42" s="422"/>
      <c r="AC42" s="422"/>
      <c r="AD42" s="422"/>
      <c r="AE42" s="417"/>
      <c r="AF42" s="417"/>
      <c r="AG42" s="425"/>
      <c r="AH42" s="422"/>
      <c r="AI42" s="422"/>
      <c r="AJ42" s="422"/>
      <c r="AK42" s="80" t="s">
        <v>806</v>
      </c>
      <c r="AL42" s="515">
        <f>$AL$6</f>
        <v>25</v>
      </c>
      <c r="AM42" s="81" t="s">
        <v>578</v>
      </c>
      <c r="AN42" s="82"/>
      <c r="AO42" s="65"/>
      <c r="AP42" s="608"/>
      <c r="AQ42" s="610"/>
      <c r="AR42" s="610"/>
      <c r="AS42" s="610"/>
      <c r="AT42" s="45"/>
      <c r="AU42" s="12">
        <f>ROUND(ROUND(S42-AL42,0)*$AQ$10,0)</f>
        <v>439</v>
      </c>
      <c r="AV42" s="419"/>
    </row>
    <row r="43" spans="1:48" ht="17.25" customHeight="1" x14ac:dyDescent="0.15">
      <c r="A43" s="436">
        <v>26</v>
      </c>
      <c r="B43" s="433">
        <v>1739</v>
      </c>
      <c r="C43" s="210" t="s">
        <v>2776</v>
      </c>
      <c r="D43" s="535"/>
      <c r="E43" s="536"/>
      <c r="F43" s="537"/>
      <c r="G43" s="770"/>
      <c r="H43" s="765"/>
      <c r="I43" s="765"/>
      <c r="J43" s="765"/>
      <c r="K43" s="765"/>
      <c r="L43" s="765"/>
      <c r="M43" s="765"/>
      <c r="N43" s="765"/>
      <c r="O43" s="765"/>
      <c r="P43" s="765"/>
      <c r="Q43" s="765"/>
      <c r="R43" s="766"/>
      <c r="S43" s="453" t="s">
        <v>130</v>
      </c>
      <c r="T43" s="167"/>
      <c r="U43" s="167"/>
      <c r="V43" s="172"/>
      <c r="W43" s="453"/>
      <c r="X43" s="418"/>
      <c r="Y43" s="416"/>
      <c r="Z43" s="37"/>
      <c r="AA43" s="418"/>
      <c r="AB43" s="439"/>
      <c r="AC43" s="37"/>
      <c r="AD43" s="37"/>
      <c r="AE43" s="422"/>
      <c r="AF43" s="422"/>
      <c r="AG43" s="422"/>
      <c r="AH43" s="422"/>
      <c r="AI43" s="422"/>
      <c r="AJ43" s="37"/>
      <c r="AK43" s="416"/>
      <c r="AL43" s="34"/>
      <c r="AM43" s="439"/>
      <c r="AN43" s="36"/>
      <c r="AO43" s="637"/>
      <c r="AP43" s="418"/>
      <c r="AQ43" s="418"/>
      <c r="AR43" s="44"/>
      <c r="AS43" s="44"/>
      <c r="AT43" s="44"/>
      <c r="AU43" s="330">
        <f>ROUND(S44*$AQ$10,0)</f>
        <v>571</v>
      </c>
      <c r="AV43" s="419"/>
    </row>
    <row r="44" spans="1:48" ht="17.25" customHeight="1" x14ac:dyDescent="0.15">
      <c r="A44" s="436">
        <v>26</v>
      </c>
      <c r="B44" s="433">
        <v>1744</v>
      </c>
      <c r="C44" s="120" t="s">
        <v>2777</v>
      </c>
      <c r="D44" s="535"/>
      <c r="E44" s="536"/>
      <c r="F44" s="537"/>
      <c r="G44" s="789"/>
      <c r="H44" s="767"/>
      <c r="I44" s="767"/>
      <c r="J44" s="767"/>
      <c r="K44" s="767"/>
      <c r="L44" s="767"/>
      <c r="M44" s="767"/>
      <c r="N44" s="767"/>
      <c r="O44" s="767"/>
      <c r="P44" s="767"/>
      <c r="Q44" s="767"/>
      <c r="R44" s="768"/>
      <c r="S44" s="892">
        <f>予防短期入所療養ロ!T92</f>
        <v>815</v>
      </c>
      <c r="T44" s="829"/>
      <c r="U44" s="426" t="s">
        <v>578</v>
      </c>
      <c r="V44" s="432"/>
      <c r="W44" s="444" t="s">
        <v>442</v>
      </c>
      <c r="X44" s="422"/>
      <c r="Y44" s="422"/>
      <c r="Z44" s="422"/>
      <c r="AA44" s="422"/>
      <c r="AB44" s="422"/>
      <c r="AC44" s="422"/>
      <c r="AD44" s="422"/>
      <c r="AE44" s="417"/>
      <c r="AF44" s="417"/>
      <c r="AG44" s="425"/>
      <c r="AH44" s="422"/>
      <c r="AI44" s="422"/>
      <c r="AJ44" s="422"/>
      <c r="AK44" s="80" t="s">
        <v>806</v>
      </c>
      <c r="AL44" s="515">
        <f>$AL$6</f>
        <v>25</v>
      </c>
      <c r="AM44" s="81" t="s">
        <v>578</v>
      </c>
      <c r="AN44" s="82"/>
      <c r="AO44" s="117"/>
      <c r="AP44" s="577"/>
      <c r="AQ44" s="426"/>
      <c r="AR44" s="426"/>
      <c r="AS44" s="426"/>
      <c r="AT44" s="426"/>
      <c r="AU44" s="12">
        <f>ROUND(ROUND(S44-AL44,0)*$AQ$10,0)</f>
        <v>553</v>
      </c>
      <c r="AV44" s="419"/>
    </row>
    <row r="45" spans="1:48" ht="17.25" customHeight="1" x14ac:dyDescent="0.15">
      <c r="A45" s="436">
        <v>26</v>
      </c>
      <c r="B45" s="433">
        <v>9251</v>
      </c>
      <c r="C45" s="120" t="s">
        <v>2508</v>
      </c>
      <c r="D45" s="729"/>
      <c r="E45" s="536"/>
      <c r="F45" s="537"/>
      <c r="G45" s="769" t="s">
        <v>2039</v>
      </c>
      <c r="H45" s="763"/>
      <c r="I45" s="763"/>
      <c r="J45" s="763"/>
      <c r="K45" s="763"/>
      <c r="L45" s="763"/>
      <c r="M45" s="763"/>
      <c r="N45" s="763"/>
      <c r="O45" s="763"/>
      <c r="P45" s="763"/>
      <c r="Q45" s="763"/>
      <c r="R45" s="764"/>
      <c r="S45" s="453" t="s">
        <v>129</v>
      </c>
      <c r="T45" s="167"/>
      <c r="U45" s="167"/>
      <c r="V45" s="172"/>
      <c r="W45" s="453"/>
      <c r="X45" s="416"/>
      <c r="Y45" s="416"/>
      <c r="Z45" s="37"/>
      <c r="AA45" s="416"/>
      <c r="AB45" s="439"/>
      <c r="AC45" s="37"/>
      <c r="AD45" s="37"/>
      <c r="AE45" s="422"/>
      <c r="AF45" s="422"/>
      <c r="AG45" s="422"/>
      <c r="AH45" s="422"/>
      <c r="AI45" s="422"/>
      <c r="AJ45" s="37"/>
      <c r="AK45" s="416"/>
      <c r="AL45" s="2"/>
      <c r="AM45" s="439"/>
      <c r="AN45" s="36"/>
      <c r="AO45" s="246"/>
      <c r="AP45" s="245"/>
      <c r="AQ45" s="247"/>
      <c r="AR45" s="245"/>
      <c r="AS45" s="245"/>
      <c r="AT45" s="245"/>
      <c r="AU45" s="330">
        <f>ROUND(ROUND(S46*$AQ$10,0)*$AS$59,0)</f>
        <v>429</v>
      </c>
      <c r="AV45" s="419"/>
    </row>
    <row r="46" spans="1:48" ht="17.25" customHeight="1" x14ac:dyDescent="0.15">
      <c r="A46" s="436">
        <v>26</v>
      </c>
      <c r="B46" s="433">
        <v>9255</v>
      </c>
      <c r="C46" s="120" t="s">
        <v>1048</v>
      </c>
      <c r="D46" s="729"/>
      <c r="E46" s="536"/>
      <c r="F46" s="537"/>
      <c r="G46" s="770"/>
      <c r="H46" s="765"/>
      <c r="I46" s="765"/>
      <c r="J46" s="765"/>
      <c r="K46" s="765"/>
      <c r="L46" s="765"/>
      <c r="M46" s="765"/>
      <c r="N46" s="765"/>
      <c r="O46" s="765"/>
      <c r="P46" s="765"/>
      <c r="Q46" s="765"/>
      <c r="R46" s="766"/>
      <c r="S46" s="892">
        <f>予防短期入所療養ロ!T94</f>
        <v>632</v>
      </c>
      <c r="T46" s="829"/>
      <c r="U46" s="426" t="s">
        <v>578</v>
      </c>
      <c r="V46" s="432"/>
      <c r="W46" s="444" t="s">
        <v>442</v>
      </c>
      <c r="X46" s="422"/>
      <c r="Y46" s="422"/>
      <c r="Z46" s="422"/>
      <c r="AA46" s="422"/>
      <c r="AB46" s="422"/>
      <c r="AC46" s="422"/>
      <c r="AD46" s="422"/>
      <c r="AE46" s="417"/>
      <c r="AF46" s="417"/>
      <c r="AG46" s="425"/>
      <c r="AH46" s="422"/>
      <c r="AI46" s="422"/>
      <c r="AJ46" s="422"/>
      <c r="AK46" s="80" t="s">
        <v>806</v>
      </c>
      <c r="AL46" s="515">
        <f>$AL$6</f>
        <v>25</v>
      </c>
      <c r="AM46" s="81" t="s">
        <v>578</v>
      </c>
      <c r="AN46" s="82"/>
      <c r="AO46" s="635"/>
      <c r="AP46" s="418"/>
      <c r="AQ46" s="247"/>
      <c r="AR46" s="421"/>
      <c r="AS46" s="418"/>
      <c r="AT46" s="418"/>
      <c r="AU46" s="12">
        <f>ROUND(ROUND(ROUND(S46-AL46,0)*$AQ$10,0)*$AS$59,0)</f>
        <v>412</v>
      </c>
      <c r="AV46" s="419"/>
    </row>
    <row r="47" spans="1:48" ht="17.25" customHeight="1" x14ac:dyDescent="0.15">
      <c r="A47" s="436">
        <v>26</v>
      </c>
      <c r="B47" s="433">
        <v>9256</v>
      </c>
      <c r="C47" s="210" t="s">
        <v>2509</v>
      </c>
      <c r="D47" s="729"/>
      <c r="E47" s="536"/>
      <c r="F47" s="537"/>
      <c r="G47" s="770"/>
      <c r="H47" s="765"/>
      <c r="I47" s="765"/>
      <c r="J47" s="765"/>
      <c r="K47" s="765"/>
      <c r="L47" s="765"/>
      <c r="M47" s="765"/>
      <c r="N47" s="765"/>
      <c r="O47" s="765"/>
      <c r="P47" s="765"/>
      <c r="Q47" s="765"/>
      <c r="R47" s="766"/>
      <c r="S47" s="453" t="s">
        <v>130</v>
      </c>
      <c r="T47" s="167"/>
      <c r="U47" s="167"/>
      <c r="V47" s="172"/>
      <c r="W47" s="453"/>
      <c r="X47" s="418"/>
      <c r="Y47" s="416"/>
      <c r="Z47" s="37"/>
      <c r="AA47" s="418"/>
      <c r="AB47" s="439"/>
      <c r="AC47" s="37"/>
      <c r="AD47" s="37"/>
      <c r="AE47" s="422"/>
      <c r="AF47" s="422"/>
      <c r="AG47" s="422"/>
      <c r="AH47" s="422"/>
      <c r="AI47" s="422"/>
      <c r="AJ47" s="37"/>
      <c r="AK47" s="416"/>
      <c r="AL47" s="34"/>
      <c r="AM47" s="439"/>
      <c r="AN47" s="36"/>
      <c r="AO47" s="246"/>
      <c r="AP47" s="730" t="s">
        <v>572</v>
      </c>
      <c r="AQ47" s="247"/>
      <c r="AR47" s="421"/>
      <c r="AS47" s="730" t="s">
        <v>1403</v>
      </c>
      <c r="AT47" s="418"/>
      <c r="AU47" s="330">
        <f>ROUND(ROUND(S48*$AQ$10,0)*$AS$59,0)</f>
        <v>540</v>
      </c>
      <c r="AV47" s="419"/>
    </row>
    <row r="48" spans="1:48" ht="17.25" customHeight="1" x14ac:dyDescent="0.15">
      <c r="A48" s="436">
        <v>26</v>
      </c>
      <c r="B48" s="433">
        <v>9260</v>
      </c>
      <c r="C48" s="120" t="s">
        <v>1049</v>
      </c>
      <c r="D48" s="729"/>
      <c r="E48" s="536"/>
      <c r="F48" s="537"/>
      <c r="G48" s="789"/>
      <c r="H48" s="767"/>
      <c r="I48" s="767"/>
      <c r="J48" s="767"/>
      <c r="K48" s="767"/>
      <c r="L48" s="767"/>
      <c r="M48" s="767"/>
      <c r="N48" s="767"/>
      <c r="O48" s="767"/>
      <c r="P48" s="767"/>
      <c r="Q48" s="767"/>
      <c r="R48" s="768"/>
      <c r="S48" s="892">
        <f>予防短期入所療養ロ!T96</f>
        <v>796</v>
      </c>
      <c r="T48" s="829"/>
      <c r="U48" s="426" t="s">
        <v>578</v>
      </c>
      <c r="V48" s="432"/>
      <c r="W48" s="444" t="s">
        <v>442</v>
      </c>
      <c r="X48" s="422"/>
      <c r="Y48" s="422"/>
      <c r="Z48" s="422"/>
      <c r="AA48" s="422"/>
      <c r="AB48" s="422"/>
      <c r="AC48" s="422"/>
      <c r="AD48" s="422"/>
      <c r="AE48" s="417"/>
      <c r="AF48" s="417"/>
      <c r="AG48" s="425"/>
      <c r="AH48" s="422"/>
      <c r="AI48" s="422"/>
      <c r="AJ48" s="422"/>
      <c r="AK48" s="80" t="s">
        <v>806</v>
      </c>
      <c r="AL48" s="515">
        <f>$AL$6</f>
        <v>25</v>
      </c>
      <c r="AM48" s="81" t="s">
        <v>578</v>
      </c>
      <c r="AN48" s="82"/>
      <c r="AO48" s="68"/>
      <c r="AP48" s="730"/>
      <c r="AQ48" s="247"/>
      <c r="AR48" s="421"/>
      <c r="AS48" s="730"/>
      <c r="AT48" s="418"/>
      <c r="AU48" s="12">
        <f>ROUND(ROUND(ROUND(S48-AL48,0)*$AQ$10,0)*$AS$59,0)</f>
        <v>524</v>
      </c>
      <c r="AV48" s="419"/>
    </row>
    <row r="49" spans="1:48" ht="17.25" customHeight="1" x14ac:dyDescent="0.15">
      <c r="A49" s="436">
        <v>26</v>
      </c>
      <c r="B49" s="433">
        <v>1745</v>
      </c>
      <c r="C49" s="120" t="s">
        <v>2510</v>
      </c>
      <c r="D49" s="729"/>
      <c r="E49" s="536"/>
      <c r="F49" s="537"/>
      <c r="G49" s="769" t="s">
        <v>1999</v>
      </c>
      <c r="H49" s="763"/>
      <c r="I49" s="763"/>
      <c r="J49" s="763"/>
      <c r="K49" s="763"/>
      <c r="L49" s="763"/>
      <c r="M49" s="763"/>
      <c r="N49" s="763"/>
      <c r="O49" s="763"/>
      <c r="P49" s="763"/>
      <c r="Q49" s="763"/>
      <c r="R49" s="764"/>
      <c r="S49" s="453" t="s">
        <v>129</v>
      </c>
      <c r="T49" s="167"/>
      <c r="U49" s="167"/>
      <c r="V49" s="172"/>
      <c r="W49" s="453"/>
      <c r="X49" s="416"/>
      <c r="Y49" s="416"/>
      <c r="Z49" s="37"/>
      <c r="AA49" s="416"/>
      <c r="AB49" s="439"/>
      <c r="AC49" s="37"/>
      <c r="AD49" s="37"/>
      <c r="AE49" s="422"/>
      <c r="AF49" s="422"/>
      <c r="AG49" s="422"/>
      <c r="AH49" s="422"/>
      <c r="AI49" s="422"/>
      <c r="AJ49" s="37"/>
      <c r="AK49" s="416"/>
      <c r="AL49" s="2"/>
      <c r="AM49" s="439"/>
      <c r="AN49" s="36"/>
      <c r="AO49" s="637"/>
      <c r="AP49" s="730"/>
      <c r="AQ49" s="247"/>
      <c r="AR49" s="421"/>
      <c r="AS49" s="730"/>
      <c r="AT49" s="418"/>
      <c r="AU49" s="330">
        <f>ROUND(ROUND(S50*$AQ$10,0)*$AS$59,0)</f>
        <v>449</v>
      </c>
      <c r="AV49" s="402"/>
    </row>
    <row r="50" spans="1:48" ht="17.25" customHeight="1" x14ac:dyDescent="0.15">
      <c r="A50" s="436">
        <v>26</v>
      </c>
      <c r="B50" s="433">
        <v>1750</v>
      </c>
      <c r="C50" s="120" t="s">
        <v>1050</v>
      </c>
      <c r="D50" s="729"/>
      <c r="E50" s="536"/>
      <c r="F50" s="537"/>
      <c r="G50" s="770"/>
      <c r="H50" s="765"/>
      <c r="I50" s="765"/>
      <c r="J50" s="765"/>
      <c r="K50" s="765"/>
      <c r="L50" s="765"/>
      <c r="M50" s="765"/>
      <c r="N50" s="765"/>
      <c r="O50" s="765"/>
      <c r="P50" s="765"/>
      <c r="Q50" s="765"/>
      <c r="R50" s="766"/>
      <c r="S50" s="892">
        <f>予防短期入所療養ロ!T98</f>
        <v>662</v>
      </c>
      <c r="T50" s="829"/>
      <c r="U50" s="426" t="s">
        <v>578</v>
      </c>
      <c r="V50" s="432"/>
      <c r="W50" s="444" t="s">
        <v>442</v>
      </c>
      <c r="X50" s="422"/>
      <c r="Y50" s="422"/>
      <c r="Z50" s="422"/>
      <c r="AA50" s="422"/>
      <c r="AB50" s="422"/>
      <c r="AC50" s="422"/>
      <c r="AD50" s="422"/>
      <c r="AE50" s="417"/>
      <c r="AF50" s="417"/>
      <c r="AG50" s="425"/>
      <c r="AH50" s="422"/>
      <c r="AI50" s="422"/>
      <c r="AJ50" s="422"/>
      <c r="AK50" s="80" t="s">
        <v>806</v>
      </c>
      <c r="AL50" s="515">
        <f>$AL$6</f>
        <v>25</v>
      </c>
      <c r="AM50" s="81" t="s">
        <v>578</v>
      </c>
      <c r="AN50" s="82"/>
      <c r="AO50" s="635"/>
      <c r="AP50" s="730"/>
      <c r="AQ50" s="247"/>
      <c r="AR50" s="421"/>
      <c r="AS50" s="730"/>
      <c r="AT50" s="245"/>
      <c r="AU50" s="12">
        <f>ROUND(ROUND(ROUND(S50-AL50,0)*$AQ$10,0)*$AS$59,0)</f>
        <v>433</v>
      </c>
      <c r="AV50" s="419"/>
    </row>
    <row r="51" spans="1:48" ht="17.25" customHeight="1" x14ac:dyDescent="0.15">
      <c r="A51" s="436">
        <v>26</v>
      </c>
      <c r="B51" s="433">
        <v>1751</v>
      </c>
      <c r="C51" s="210" t="s">
        <v>2511</v>
      </c>
      <c r="D51" s="729"/>
      <c r="E51" s="536"/>
      <c r="F51" s="537"/>
      <c r="G51" s="770"/>
      <c r="H51" s="765"/>
      <c r="I51" s="765"/>
      <c r="J51" s="765"/>
      <c r="K51" s="765"/>
      <c r="L51" s="765"/>
      <c r="M51" s="765"/>
      <c r="N51" s="765"/>
      <c r="O51" s="765"/>
      <c r="P51" s="765"/>
      <c r="Q51" s="765"/>
      <c r="R51" s="766"/>
      <c r="S51" s="453" t="s">
        <v>130</v>
      </c>
      <c r="T51" s="167"/>
      <c r="U51" s="167"/>
      <c r="V51" s="172"/>
      <c r="W51" s="453"/>
      <c r="X51" s="418"/>
      <c r="Y51" s="416"/>
      <c r="Z51" s="37"/>
      <c r="AA51" s="418"/>
      <c r="AB51" s="439"/>
      <c r="AC51" s="37"/>
      <c r="AD51" s="37"/>
      <c r="AE51" s="422"/>
      <c r="AF51" s="422"/>
      <c r="AG51" s="422"/>
      <c r="AH51" s="422"/>
      <c r="AI51" s="422"/>
      <c r="AJ51" s="37"/>
      <c r="AK51" s="416"/>
      <c r="AL51" s="34"/>
      <c r="AM51" s="439"/>
      <c r="AN51" s="36"/>
      <c r="AO51" s="246"/>
      <c r="AP51" s="730"/>
      <c r="AQ51" s="247"/>
      <c r="AR51" s="246"/>
      <c r="AS51" s="730"/>
      <c r="AT51" s="245"/>
      <c r="AU51" s="330">
        <f>ROUND(ROUND(S52*$AQ$10,0)*$AS$59,0)</f>
        <v>561</v>
      </c>
      <c r="AV51" s="419"/>
    </row>
    <row r="52" spans="1:48" ht="17.25" customHeight="1" x14ac:dyDescent="0.15">
      <c r="A52" s="436">
        <v>26</v>
      </c>
      <c r="B52" s="433">
        <v>1756</v>
      </c>
      <c r="C52" s="120" t="s">
        <v>1051</v>
      </c>
      <c r="D52" s="729"/>
      <c r="E52" s="536"/>
      <c r="F52" s="537"/>
      <c r="G52" s="789"/>
      <c r="H52" s="767"/>
      <c r="I52" s="767"/>
      <c r="J52" s="767"/>
      <c r="K52" s="767"/>
      <c r="L52" s="767"/>
      <c r="M52" s="767"/>
      <c r="N52" s="767"/>
      <c r="O52" s="767"/>
      <c r="P52" s="767"/>
      <c r="Q52" s="767"/>
      <c r="R52" s="768"/>
      <c r="S52" s="892">
        <f>予防短期入所療養ロ!T100</f>
        <v>825</v>
      </c>
      <c r="T52" s="829"/>
      <c r="U52" s="426" t="s">
        <v>578</v>
      </c>
      <c r="V52" s="432"/>
      <c r="W52" s="444" t="s">
        <v>442</v>
      </c>
      <c r="X52" s="422"/>
      <c r="Y52" s="422"/>
      <c r="Z52" s="422"/>
      <c r="AA52" s="422"/>
      <c r="AB52" s="422"/>
      <c r="AC52" s="422"/>
      <c r="AD52" s="422"/>
      <c r="AE52" s="417"/>
      <c r="AF52" s="417"/>
      <c r="AG52" s="425"/>
      <c r="AH52" s="422"/>
      <c r="AI52" s="422"/>
      <c r="AJ52" s="422"/>
      <c r="AK52" s="80" t="s">
        <v>806</v>
      </c>
      <c r="AL52" s="515">
        <f>$AL$6</f>
        <v>25</v>
      </c>
      <c r="AM52" s="81" t="s">
        <v>578</v>
      </c>
      <c r="AN52" s="82"/>
      <c r="AO52" s="68"/>
      <c r="AP52" s="730"/>
      <c r="AQ52" s="247"/>
      <c r="AR52" s="246"/>
      <c r="AS52" s="730"/>
      <c r="AT52" s="245"/>
      <c r="AU52" s="12">
        <f>ROUND(ROUND(ROUND(S52-AL52,0)*$AQ$10,0)*$AS$59,0)</f>
        <v>543</v>
      </c>
      <c r="AV52" s="419"/>
    </row>
    <row r="53" spans="1:48" ht="17.25" customHeight="1" x14ac:dyDescent="0.15">
      <c r="A53" s="436">
        <v>26</v>
      </c>
      <c r="B53" s="433">
        <v>1757</v>
      </c>
      <c r="C53" s="120" t="s">
        <v>2512</v>
      </c>
      <c r="D53" s="535"/>
      <c r="E53" s="536"/>
      <c r="F53" s="537"/>
      <c r="G53" s="769" t="s">
        <v>2000</v>
      </c>
      <c r="H53" s="763"/>
      <c r="I53" s="763"/>
      <c r="J53" s="763"/>
      <c r="K53" s="763"/>
      <c r="L53" s="763"/>
      <c r="M53" s="763"/>
      <c r="N53" s="763"/>
      <c r="O53" s="763"/>
      <c r="P53" s="763"/>
      <c r="Q53" s="763"/>
      <c r="R53" s="764"/>
      <c r="S53" s="453" t="s">
        <v>129</v>
      </c>
      <c r="T53" s="167"/>
      <c r="U53" s="167"/>
      <c r="V53" s="172"/>
      <c r="W53" s="453"/>
      <c r="X53" s="416"/>
      <c r="Y53" s="416"/>
      <c r="Z53" s="37"/>
      <c r="AA53" s="416"/>
      <c r="AB53" s="439"/>
      <c r="AC53" s="37"/>
      <c r="AD53" s="37"/>
      <c r="AE53" s="422"/>
      <c r="AF53" s="422"/>
      <c r="AG53" s="422"/>
      <c r="AH53" s="422"/>
      <c r="AI53" s="422"/>
      <c r="AJ53" s="37"/>
      <c r="AK53" s="416"/>
      <c r="AL53" s="2"/>
      <c r="AM53" s="439"/>
      <c r="AN53" s="36"/>
      <c r="AO53" s="246"/>
      <c r="AP53" s="730"/>
      <c r="AQ53" s="247"/>
      <c r="AR53" s="245"/>
      <c r="AS53" s="730"/>
      <c r="AT53" s="245"/>
      <c r="AU53" s="330">
        <f>ROUND(ROUND(S54*$AQ$10,0)*$AS$59,0)</f>
        <v>442</v>
      </c>
      <c r="AV53" s="402"/>
    </row>
    <row r="54" spans="1:48" ht="17.25" customHeight="1" x14ac:dyDescent="0.15">
      <c r="A54" s="436">
        <v>26</v>
      </c>
      <c r="B54" s="433">
        <v>1762</v>
      </c>
      <c r="C54" s="120" t="s">
        <v>1052</v>
      </c>
      <c r="D54" s="535"/>
      <c r="E54" s="536"/>
      <c r="F54" s="537"/>
      <c r="G54" s="770"/>
      <c r="H54" s="765"/>
      <c r="I54" s="765"/>
      <c r="J54" s="765"/>
      <c r="K54" s="765"/>
      <c r="L54" s="765"/>
      <c r="M54" s="765"/>
      <c r="N54" s="765"/>
      <c r="O54" s="765"/>
      <c r="P54" s="765"/>
      <c r="Q54" s="765"/>
      <c r="R54" s="766"/>
      <c r="S54" s="892">
        <f>予防短期入所療養ロ!T102</f>
        <v>652</v>
      </c>
      <c r="T54" s="829"/>
      <c r="U54" s="426" t="s">
        <v>578</v>
      </c>
      <c r="V54" s="432"/>
      <c r="W54" s="444" t="s">
        <v>442</v>
      </c>
      <c r="X54" s="422"/>
      <c r="Y54" s="422"/>
      <c r="Z54" s="422"/>
      <c r="AA54" s="422"/>
      <c r="AB54" s="422"/>
      <c r="AC54" s="422"/>
      <c r="AD54" s="422"/>
      <c r="AE54" s="417"/>
      <c r="AF54" s="417"/>
      <c r="AG54" s="425"/>
      <c r="AH54" s="422"/>
      <c r="AI54" s="422"/>
      <c r="AJ54" s="422"/>
      <c r="AK54" s="80" t="s">
        <v>806</v>
      </c>
      <c r="AL54" s="515">
        <f>$AL$6</f>
        <v>25</v>
      </c>
      <c r="AM54" s="81" t="s">
        <v>578</v>
      </c>
      <c r="AN54" s="82"/>
      <c r="AO54" s="637"/>
      <c r="AP54" s="730"/>
      <c r="AQ54" s="247"/>
      <c r="AR54" s="245"/>
      <c r="AS54" s="730"/>
      <c r="AT54" s="637"/>
      <c r="AU54" s="12">
        <f>ROUND(ROUND(ROUND(S54-AL54,0)*$AQ$10,0)*$AS$59,0)</f>
        <v>426</v>
      </c>
      <c r="AV54" s="419"/>
    </row>
    <row r="55" spans="1:48" ht="17.25" customHeight="1" x14ac:dyDescent="0.15">
      <c r="A55" s="436">
        <v>26</v>
      </c>
      <c r="B55" s="433">
        <v>1763</v>
      </c>
      <c r="C55" s="210" t="s">
        <v>2513</v>
      </c>
      <c r="D55" s="535"/>
      <c r="E55" s="536"/>
      <c r="F55" s="537"/>
      <c r="G55" s="770"/>
      <c r="H55" s="765"/>
      <c r="I55" s="765"/>
      <c r="J55" s="765"/>
      <c r="K55" s="765"/>
      <c r="L55" s="765"/>
      <c r="M55" s="765"/>
      <c r="N55" s="765"/>
      <c r="O55" s="765"/>
      <c r="P55" s="765"/>
      <c r="Q55" s="765"/>
      <c r="R55" s="766"/>
      <c r="S55" s="453" t="s">
        <v>130</v>
      </c>
      <c r="T55" s="167"/>
      <c r="U55" s="167"/>
      <c r="V55" s="172"/>
      <c r="W55" s="453"/>
      <c r="X55" s="418"/>
      <c r="Y55" s="416"/>
      <c r="Z55" s="37"/>
      <c r="AA55" s="418"/>
      <c r="AB55" s="439"/>
      <c r="AC55" s="37"/>
      <c r="AD55" s="37"/>
      <c r="AE55" s="422"/>
      <c r="AF55" s="422"/>
      <c r="AG55" s="422"/>
      <c r="AH55" s="422"/>
      <c r="AI55" s="422"/>
      <c r="AJ55" s="37"/>
      <c r="AK55" s="416"/>
      <c r="AL55" s="34"/>
      <c r="AM55" s="439"/>
      <c r="AN55" s="36"/>
      <c r="AO55" s="246"/>
      <c r="AP55" s="730"/>
      <c r="AQ55" s="247"/>
      <c r="AR55" s="246"/>
      <c r="AS55" s="730"/>
      <c r="AT55" s="245"/>
      <c r="AU55" s="330">
        <f>ROUND(ROUND(S56*$AQ$10,0)*$AS$59,0)</f>
        <v>554</v>
      </c>
      <c r="AV55" s="419"/>
    </row>
    <row r="56" spans="1:48" ht="17.25" customHeight="1" x14ac:dyDescent="0.15">
      <c r="A56" s="436">
        <v>26</v>
      </c>
      <c r="B56" s="433">
        <v>1768</v>
      </c>
      <c r="C56" s="120" t="s">
        <v>1053</v>
      </c>
      <c r="D56" s="535"/>
      <c r="E56" s="536"/>
      <c r="F56" s="537"/>
      <c r="G56" s="789"/>
      <c r="H56" s="767"/>
      <c r="I56" s="767"/>
      <c r="J56" s="767"/>
      <c r="K56" s="767"/>
      <c r="L56" s="767"/>
      <c r="M56" s="767"/>
      <c r="N56" s="767"/>
      <c r="O56" s="767"/>
      <c r="P56" s="767"/>
      <c r="Q56" s="767"/>
      <c r="R56" s="768"/>
      <c r="S56" s="892">
        <f>予防短期入所療養ロ!T104</f>
        <v>815</v>
      </c>
      <c r="T56" s="829"/>
      <c r="U56" s="426" t="s">
        <v>578</v>
      </c>
      <c r="V56" s="432"/>
      <c r="W56" s="444" t="s">
        <v>442</v>
      </c>
      <c r="X56" s="422"/>
      <c r="Y56" s="422"/>
      <c r="Z56" s="422"/>
      <c r="AA56" s="422"/>
      <c r="AB56" s="422"/>
      <c r="AC56" s="422"/>
      <c r="AD56" s="422"/>
      <c r="AE56" s="417"/>
      <c r="AF56" s="417"/>
      <c r="AG56" s="425"/>
      <c r="AH56" s="422"/>
      <c r="AI56" s="422"/>
      <c r="AJ56" s="422"/>
      <c r="AK56" s="80" t="s">
        <v>806</v>
      </c>
      <c r="AL56" s="515">
        <f>$AL$6</f>
        <v>25</v>
      </c>
      <c r="AM56" s="81" t="s">
        <v>578</v>
      </c>
      <c r="AN56" s="82"/>
      <c r="AO56" s="68"/>
      <c r="AP56" s="730"/>
      <c r="AQ56" s="247"/>
      <c r="AR56" s="246"/>
      <c r="AS56" s="730"/>
      <c r="AT56" s="245"/>
      <c r="AU56" s="12">
        <f>ROUND(ROUND(ROUND(S56-AL56,0)*$AQ$10,0)*$AS$59,0)</f>
        <v>536</v>
      </c>
      <c r="AV56" s="419"/>
    </row>
    <row r="57" spans="1:48" ht="17.25" customHeight="1" x14ac:dyDescent="0.15">
      <c r="A57" s="436">
        <v>26</v>
      </c>
      <c r="B57" s="433">
        <v>9261</v>
      </c>
      <c r="C57" s="120" t="s">
        <v>2778</v>
      </c>
      <c r="D57" s="535"/>
      <c r="E57" s="536"/>
      <c r="F57" s="537"/>
      <c r="G57" s="769" t="s">
        <v>2278</v>
      </c>
      <c r="H57" s="763"/>
      <c r="I57" s="763"/>
      <c r="J57" s="763"/>
      <c r="K57" s="763"/>
      <c r="L57" s="763"/>
      <c r="M57" s="763"/>
      <c r="N57" s="763"/>
      <c r="O57" s="763"/>
      <c r="P57" s="763"/>
      <c r="Q57" s="763"/>
      <c r="R57" s="764"/>
      <c r="S57" s="453" t="s">
        <v>129</v>
      </c>
      <c r="T57" s="167"/>
      <c r="U57" s="167"/>
      <c r="V57" s="172"/>
      <c r="W57" s="453"/>
      <c r="X57" s="416"/>
      <c r="Y57" s="416"/>
      <c r="Z57" s="37"/>
      <c r="AA57" s="416"/>
      <c r="AB57" s="439"/>
      <c r="AC57" s="37"/>
      <c r="AD57" s="37"/>
      <c r="AE57" s="422"/>
      <c r="AF57" s="422"/>
      <c r="AG57" s="422"/>
      <c r="AH57" s="422"/>
      <c r="AI57" s="422"/>
      <c r="AJ57" s="37"/>
      <c r="AK57" s="416"/>
      <c r="AL57" s="2"/>
      <c r="AM57" s="439"/>
      <c r="AN57" s="36"/>
      <c r="AO57" s="637"/>
      <c r="AP57" s="637"/>
      <c r="AQ57" s="638"/>
      <c r="AR57" s="637"/>
      <c r="AS57" s="730"/>
      <c r="AT57" s="637"/>
      <c r="AU57" s="330">
        <f>ROUND(ROUND(S58*$AQ$10,0)*$AS$59,0)</f>
        <v>429</v>
      </c>
      <c r="AV57" s="419"/>
    </row>
    <row r="58" spans="1:48" ht="17.25" customHeight="1" x14ac:dyDescent="0.15">
      <c r="A58" s="436">
        <v>26</v>
      </c>
      <c r="B58" s="433">
        <v>9265</v>
      </c>
      <c r="C58" s="120" t="s">
        <v>2779</v>
      </c>
      <c r="D58" s="535"/>
      <c r="E58" s="536"/>
      <c r="F58" s="537"/>
      <c r="G58" s="770"/>
      <c r="H58" s="765"/>
      <c r="I58" s="765"/>
      <c r="J58" s="765"/>
      <c r="K58" s="765"/>
      <c r="L58" s="765"/>
      <c r="M58" s="765"/>
      <c r="N58" s="765"/>
      <c r="O58" s="765"/>
      <c r="P58" s="765"/>
      <c r="Q58" s="765"/>
      <c r="R58" s="766"/>
      <c r="S58" s="892">
        <f>予防短期入所療養ロ!T106</f>
        <v>632</v>
      </c>
      <c r="T58" s="829"/>
      <c r="U58" s="426" t="s">
        <v>578</v>
      </c>
      <c r="V58" s="432"/>
      <c r="W58" s="444" t="s">
        <v>442</v>
      </c>
      <c r="X58" s="422"/>
      <c r="Y58" s="422"/>
      <c r="Z58" s="422"/>
      <c r="AA58" s="422"/>
      <c r="AB58" s="422"/>
      <c r="AC58" s="422"/>
      <c r="AD58" s="422"/>
      <c r="AE58" s="417"/>
      <c r="AF58" s="417"/>
      <c r="AG58" s="425"/>
      <c r="AH58" s="422"/>
      <c r="AI58" s="422"/>
      <c r="AJ58" s="422"/>
      <c r="AK58" s="80" t="s">
        <v>806</v>
      </c>
      <c r="AL58" s="515">
        <f>$AL$6</f>
        <v>25</v>
      </c>
      <c r="AM58" s="81" t="s">
        <v>578</v>
      </c>
      <c r="AN58" s="82"/>
      <c r="AO58" s="636"/>
      <c r="AP58" s="245"/>
      <c r="AQ58" s="245"/>
      <c r="AR58" s="246"/>
      <c r="AS58" s="245"/>
      <c r="AT58" s="245"/>
      <c r="AU58" s="12">
        <f>ROUND(ROUND(ROUND(S58-AL58,0)*$AQ$10,0)*$AS$59,0)</f>
        <v>412</v>
      </c>
      <c r="AV58" s="419"/>
    </row>
    <row r="59" spans="1:48" ht="17.25" customHeight="1" x14ac:dyDescent="0.15">
      <c r="A59" s="436">
        <v>26</v>
      </c>
      <c r="B59" s="433">
        <v>9266</v>
      </c>
      <c r="C59" s="210" t="s">
        <v>2780</v>
      </c>
      <c r="D59" s="535"/>
      <c r="E59" s="536"/>
      <c r="F59" s="537"/>
      <c r="G59" s="770"/>
      <c r="H59" s="765"/>
      <c r="I59" s="765"/>
      <c r="J59" s="765"/>
      <c r="K59" s="765"/>
      <c r="L59" s="765"/>
      <c r="M59" s="765"/>
      <c r="N59" s="765"/>
      <c r="O59" s="765"/>
      <c r="P59" s="765"/>
      <c r="Q59" s="765"/>
      <c r="R59" s="766"/>
      <c r="S59" s="453" t="s">
        <v>130</v>
      </c>
      <c r="T59" s="167"/>
      <c r="U59" s="167"/>
      <c r="V59" s="172"/>
      <c r="W59" s="453"/>
      <c r="X59" s="418"/>
      <c r="Y59" s="416"/>
      <c r="Z59" s="37"/>
      <c r="AA59" s="418"/>
      <c r="AB59" s="439"/>
      <c r="AC59" s="37"/>
      <c r="AD59" s="37"/>
      <c r="AE59" s="422"/>
      <c r="AF59" s="422"/>
      <c r="AG59" s="422"/>
      <c r="AH59" s="422"/>
      <c r="AI59" s="422"/>
      <c r="AJ59" s="37"/>
      <c r="AK59" s="416"/>
      <c r="AL59" s="34"/>
      <c r="AM59" s="439"/>
      <c r="AN59" s="36"/>
      <c r="AO59" s="277" t="s">
        <v>1407</v>
      </c>
      <c r="AP59" s="718">
        <v>0.7</v>
      </c>
      <c r="AQ59" s="718"/>
      <c r="AR59" s="68" t="s">
        <v>248</v>
      </c>
      <c r="AS59" s="718">
        <v>0.97</v>
      </c>
      <c r="AT59" s="718"/>
      <c r="AU59" s="330">
        <f>ROUND(ROUND(S60*$AQ$10,0)*$AS$59,0)</f>
        <v>540</v>
      </c>
      <c r="AV59" s="419"/>
    </row>
    <row r="60" spans="1:48" ht="17.25" customHeight="1" x14ac:dyDescent="0.15">
      <c r="A60" s="436">
        <v>26</v>
      </c>
      <c r="B60" s="433">
        <v>9270</v>
      </c>
      <c r="C60" s="120" t="s">
        <v>2781</v>
      </c>
      <c r="D60" s="535"/>
      <c r="E60" s="536"/>
      <c r="F60" s="537"/>
      <c r="G60" s="789"/>
      <c r="H60" s="767"/>
      <c r="I60" s="767"/>
      <c r="J60" s="767"/>
      <c r="K60" s="767"/>
      <c r="L60" s="767"/>
      <c r="M60" s="767"/>
      <c r="N60" s="767"/>
      <c r="O60" s="767"/>
      <c r="P60" s="767"/>
      <c r="Q60" s="767"/>
      <c r="R60" s="768"/>
      <c r="S60" s="892">
        <f>予防短期入所療養ロ!T108</f>
        <v>796</v>
      </c>
      <c r="T60" s="829"/>
      <c r="U60" s="426" t="s">
        <v>578</v>
      </c>
      <c r="V60" s="432"/>
      <c r="W60" s="444" t="s">
        <v>442</v>
      </c>
      <c r="X60" s="422"/>
      <c r="Y60" s="422"/>
      <c r="Z60" s="422"/>
      <c r="AA60" s="422"/>
      <c r="AB60" s="422"/>
      <c r="AC60" s="422"/>
      <c r="AD60" s="422"/>
      <c r="AE60" s="417"/>
      <c r="AF60" s="417"/>
      <c r="AG60" s="425"/>
      <c r="AH60" s="422"/>
      <c r="AI60" s="422"/>
      <c r="AJ60" s="422"/>
      <c r="AK60" s="80" t="s">
        <v>806</v>
      </c>
      <c r="AL60" s="515">
        <f>$AL$6</f>
        <v>25</v>
      </c>
      <c r="AM60" s="81" t="s">
        <v>578</v>
      </c>
      <c r="AN60" s="82"/>
      <c r="AO60" s="68"/>
      <c r="AP60" s="449"/>
      <c r="AQ60" s="247"/>
      <c r="AR60" s="245"/>
      <c r="AS60" s="245"/>
      <c r="AT60" s="245"/>
      <c r="AU60" s="12">
        <f>ROUND(ROUND(ROUND(S60-AL60,0)*$AQ$10,0)*$AS$59,0)</f>
        <v>524</v>
      </c>
      <c r="AV60" s="6"/>
    </row>
    <row r="61" spans="1:48" ht="17.25" customHeight="1" x14ac:dyDescent="0.15">
      <c r="A61" s="436">
        <v>26</v>
      </c>
      <c r="B61" s="433">
        <v>1769</v>
      </c>
      <c r="C61" s="120" t="s">
        <v>2782</v>
      </c>
      <c r="D61" s="535"/>
      <c r="E61" s="536"/>
      <c r="F61" s="537"/>
      <c r="G61" s="769" t="s">
        <v>2279</v>
      </c>
      <c r="H61" s="763"/>
      <c r="I61" s="763"/>
      <c r="J61" s="763"/>
      <c r="K61" s="763"/>
      <c r="L61" s="763"/>
      <c r="M61" s="763"/>
      <c r="N61" s="763"/>
      <c r="O61" s="763"/>
      <c r="P61" s="763"/>
      <c r="Q61" s="763"/>
      <c r="R61" s="764"/>
      <c r="S61" s="453" t="s">
        <v>129</v>
      </c>
      <c r="T61" s="167"/>
      <c r="U61" s="167"/>
      <c r="V61" s="172"/>
      <c r="W61" s="453"/>
      <c r="X61" s="416"/>
      <c r="Y61" s="416"/>
      <c r="Z61" s="37"/>
      <c r="AA61" s="416"/>
      <c r="AB61" s="439"/>
      <c r="AC61" s="37"/>
      <c r="AD61" s="37"/>
      <c r="AE61" s="422"/>
      <c r="AF61" s="422"/>
      <c r="AG61" s="422"/>
      <c r="AH61" s="422"/>
      <c r="AI61" s="422"/>
      <c r="AJ61" s="37"/>
      <c r="AK61" s="416"/>
      <c r="AL61" s="2"/>
      <c r="AM61" s="439"/>
      <c r="AN61" s="36"/>
      <c r="AO61" s="442"/>
      <c r="AP61" s="637"/>
      <c r="AQ61" s="638"/>
      <c r="AR61" s="637"/>
      <c r="AS61" s="637"/>
      <c r="AT61" s="638"/>
      <c r="AU61" s="330">
        <f>ROUND(ROUND(S62*$AQ$10,0)*$AS$59,0)</f>
        <v>449</v>
      </c>
      <c r="AV61" s="6"/>
    </row>
    <row r="62" spans="1:48" ht="17.25" customHeight="1" x14ac:dyDescent="0.15">
      <c r="A62" s="436">
        <v>26</v>
      </c>
      <c r="B62" s="433">
        <v>1774</v>
      </c>
      <c r="C62" s="120" t="s">
        <v>2783</v>
      </c>
      <c r="D62" s="535"/>
      <c r="E62" s="536"/>
      <c r="F62" s="537"/>
      <c r="G62" s="770"/>
      <c r="H62" s="765"/>
      <c r="I62" s="765"/>
      <c r="J62" s="765"/>
      <c r="K62" s="765"/>
      <c r="L62" s="765"/>
      <c r="M62" s="765"/>
      <c r="N62" s="765"/>
      <c r="O62" s="765"/>
      <c r="P62" s="765"/>
      <c r="Q62" s="765"/>
      <c r="R62" s="766"/>
      <c r="S62" s="892">
        <f>予防短期入所療養ロ!T110</f>
        <v>662</v>
      </c>
      <c r="T62" s="829"/>
      <c r="U62" s="426" t="s">
        <v>578</v>
      </c>
      <c r="V62" s="432"/>
      <c r="W62" s="444" t="s">
        <v>442</v>
      </c>
      <c r="X62" s="422"/>
      <c r="Y62" s="422"/>
      <c r="Z62" s="422"/>
      <c r="AA62" s="422"/>
      <c r="AB62" s="422"/>
      <c r="AC62" s="422"/>
      <c r="AD62" s="422"/>
      <c r="AE62" s="417"/>
      <c r="AF62" s="417"/>
      <c r="AG62" s="425"/>
      <c r="AH62" s="422"/>
      <c r="AI62" s="422"/>
      <c r="AJ62" s="422"/>
      <c r="AK62" s="80" t="s">
        <v>806</v>
      </c>
      <c r="AL62" s="515">
        <f>$AL$6</f>
        <v>25</v>
      </c>
      <c r="AM62" s="81" t="s">
        <v>578</v>
      </c>
      <c r="AN62" s="82"/>
      <c r="AO62" s="636"/>
      <c r="AP62" s="245"/>
      <c r="AQ62" s="245"/>
      <c r="AR62" s="246"/>
      <c r="AS62" s="245"/>
      <c r="AT62" s="245"/>
      <c r="AU62" s="12">
        <f>ROUND(ROUND(ROUND(S62-AL62,0)*$AQ$10,0)*$AS$59,0)</f>
        <v>433</v>
      </c>
      <c r="AV62" s="419"/>
    </row>
    <row r="63" spans="1:48" ht="17.25" customHeight="1" x14ac:dyDescent="0.15">
      <c r="A63" s="436">
        <v>26</v>
      </c>
      <c r="B63" s="433">
        <v>1775</v>
      </c>
      <c r="C63" s="210" t="s">
        <v>2784</v>
      </c>
      <c r="D63" s="535"/>
      <c r="E63" s="536"/>
      <c r="F63" s="537"/>
      <c r="G63" s="770"/>
      <c r="H63" s="765"/>
      <c r="I63" s="765"/>
      <c r="J63" s="765"/>
      <c r="K63" s="765"/>
      <c r="L63" s="765"/>
      <c r="M63" s="765"/>
      <c r="N63" s="765"/>
      <c r="O63" s="765"/>
      <c r="P63" s="765"/>
      <c r="Q63" s="765"/>
      <c r="R63" s="766"/>
      <c r="S63" s="453" t="s">
        <v>130</v>
      </c>
      <c r="T63" s="167"/>
      <c r="U63" s="167"/>
      <c r="V63" s="172"/>
      <c r="W63" s="453"/>
      <c r="X63" s="418"/>
      <c r="Y63" s="416"/>
      <c r="Z63" s="37"/>
      <c r="AA63" s="418"/>
      <c r="AB63" s="439"/>
      <c r="AC63" s="37"/>
      <c r="AD63" s="37"/>
      <c r="AE63" s="422"/>
      <c r="AF63" s="422"/>
      <c r="AG63" s="422"/>
      <c r="AH63" s="422"/>
      <c r="AI63" s="422"/>
      <c r="AJ63" s="37"/>
      <c r="AK63" s="416"/>
      <c r="AL63" s="34"/>
      <c r="AM63" s="439"/>
      <c r="AN63" s="36"/>
      <c r="AO63" s="246"/>
      <c r="AP63" s="449"/>
      <c r="AQ63" s="247"/>
      <c r="AR63" s="245"/>
      <c r="AS63" s="245"/>
      <c r="AT63" s="245"/>
      <c r="AU63" s="330">
        <f>ROUND(ROUND(S64*$AQ$10,0)*$AS$59,0)</f>
        <v>561</v>
      </c>
      <c r="AV63" s="419"/>
    </row>
    <row r="64" spans="1:48" ht="17.25" customHeight="1" x14ac:dyDescent="0.15">
      <c r="A64" s="436">
        <v>26</v>
      </c>
      <c r="B64" s="433">
        <v>1780</v>
      </c>
      <c r="C64" s="120" t="s">
        <v>2785</v>
      </c>
      <c r="D64" s="535"/>
      <c r="E64" s="536"/>
      <c r="F64" s="537"/>
      <c r="G64" s="789"/>
      <c r="H64" s="767"/>
      <c r="I64" s="767"/>
      <c r="J64" s="767"/>
      <c r="K64" s="767"/>
      <c r="L64" s="767"/>
      <c r="M64" s="767"/>
      <c r="N64" s="767"/>
      <c r="O64" s="767"/>
      <c r="P64" s="767"/>
      <c r="Q64" s="767"/>
      <c r="R64" s="768"/>
      <c r="S64" s="892">
        <f>予防短期入所療養ロ!T112</f>
        <v>825</v>
      </c>
      <c r="T64" s="829"/>
      <c r="U64" s="426" t="s">
        <v>578</v>
      </c>
      <c r="V64" s="432"/>
      <c r="W64" s="444" t="s">
        <v>442</v>
      </c>
      <c r="X64" s="422"/>
      <c r="Y64" s="422"/>
      <c r="Z64" s="422"/>
      <c r="AA64" s="422"/>
      <c r="AB64" s="422"/>
      <c r="AC64" s="422"/>
      <c r="AD64" s="422"/>
      <c r="AE64" s="417"/>
      <c r="AF64" s="417"/>
      <c r="AG64" s="425"/>
      <c r="AH64" s="422"/>
      <c r="AI64" s="422"/>
      <c r="AJ64" s="422"/>
      <c r="AK64" s="80" t="s">
        <v>806</v>
      </c>
      <c r="AL64" s="515">
        <f>$AL$6</f>
        <v>25</v>
      </c>
      <c r="AM64" s="81" t="s">
        <v>578</v>
      </c>
      <c r="AN64" s="82"/>
      <c r="AO64" s="68"/>
      <c r="AP64" s="449"/>
      <c r="AQ64" s="247"/>
      <c r="AR64" s="245"/>
      <c r="AS64" s="245"/>
      <c r="AT64" s="247"/>
      <c r="AU64" s="12">
        <f>ROUND(ROUND(ROUND(S64-AL64,0)*$AQ$10,0)*$AS$59,0)</f>
        <v>543</v>
      </c>
      <c r="AV64" s="6"/>
    </row>
    <row r="65" spans="1:48" ht="17.25" customHeight="1" x14ac:dyDescent="0.15">
      <c r="A65" s="436">
        <v>26</v>
      </c>
      <c r="B65" s="433">
        <v>1781</v>
      </c>
      <c r="C65" s="120" t="s">
        <v>2786</v>
      </c>
      <c r="D65" s="535"/>
      <c r="E65" s="536"/>
      <c r="F65" s="537"/>
      <c r="G65" s="769" t="s">
        <v>2280</v>
      </c>
      <c r="H65" s="763"/>
      <c r="I65" s="763"/>
      <c r="J65" s="763"/>
      <c r="K65" s="763"/>
      <c r="L65" s="763"/>
      <c r="M65" s="763"/>
      <c r="N65" s="763"/>
      <c r="O65" s="763"/>
      <c r="P65" s="763"/>
      <c r="Q65" s="763"/>
      <c r="R65" s="764"/>
      <c r="S65" s="453" t="s">
        <v>129</v>
      </c>
      <c r="T65" s="167"/>
      <c r="U65" s="167"/>
      <c r="V65" s="172"/>
      <c r="W65" s="453"/>
      <c r="X65" s="416"/>
      <c r="Y65" s="416"/>
      <c r="Z65" s="37"/>
      <c r="AA65" s="416"/>
      <c r="AB65" s="439"/>
      <c r="AC65" s="37"/>
      <c r="AD65" s="37"/>
      <c r="AE65" s="422"/>
      <c r="AF65" s="422"/>
      <c r="AG65" s="422"/>
      <c r="AH65" s="422"/>
      <c r="AI65" s="422"/>
      <c r="AJ65" s="37"/>
      <c r="AK65" s="416"/>
      <c r="AL65" s="2"/>
      <c r="AM65" s="439"/>
      <c r="AN65" s="36"/>
      <c r="AO65" s="442"/>
      <c r="AP65" s="637"/>
      <c r="AQ65" s="638"/>
      <c r="AR65" s="637"/>
      <c r="AS65" s="637"/>
      <c r="AT65" s="638"/>
      <c r="AU65" s="330">
        <f>ROUND(ROUND(S66*$AQ$10,0)*$AS$59,0)</f>
        <v>442</v>
      </c>
      <c r="AV65" s="6"/>
    </row>
    <row r="66" spans="1:48" ht="17.25" customHeight="1" x14ac:dyDescent="0.15">
      <c r="A66" s="436">
        <v>26</v>
      </c>
      <c r="B66" s="433">
        <v>1786</v>
      </c>
      <c r="C66" s="120" t="s">
        <v>2787</v>
      </c>
      <c r="D66" s="535"/>
      <c r="E66" s="536"/>
      <c r="F66" s="537"/>
      <c r="G66" s="770"/>
      <c r="H66" s="765"/>
      <c r="I66" s="765"/>
      <c r="J66" s="765"/>
      <c r="K66" s="765"/>
      <c r="L66" s="765"/>
      <c r="M66" s="765"/>
      <c r="N66" s="765"/>
      <c r="O66" s="765"/>
      <c r="P66" s="765"/>
      <c r="Q66" s="765"/>
      <c r="R66" s="766"/>
      <c r="S66" s="892">
        <f>予防短期入所療養ロ!T114</f>
        <v>652</v>
      </c>
      <c r="T66" s="829"/>
      <c r="U66" s="426" t="s">
        <v>578</v>
      </c>
      <c r="V66" s="432"/>
      <c r="W66" s="444" t="s">
        <v>442</v>
      </c>
      <c r="X66" s="422"/>
      <c r="Y66" s="422"/>
      <c r="Z66" s="422"/>
      <c r="AA66" s="422"/>
      <c r="AB66" s="422"/>
      <c r="AC66" s="422"/>
      <c r="AD66" s="422"/>
      <c r="AE66" s="417"/>
      <c r="AF66" s="417"/>
      <c r="AG66" s="425"/>
      <c r="AH66" s="422"/>
      <c r="AI66" s="422"/>
      <c r="AJ66" s="422"/>
      <c r="AK66" s="80" t="s">
        <v>806</v>
      </c>
      <c r="AL66" s="515">
        <f>$AL$6</f>
        <v>25</v>
      </c>
      <c r="AM66" s="81" t="s">
        <v>578</v>
      </c>
      <c r="AN66" s="82"/>
      <c r="AO66" s="636"/>
      <c r="AP66" s="245"/>
      <c r="AQ66" s="245"/>
      <c r="AR66" s="246"/>
      <c r="AS66" s="245"/>
      <c r="AT66" s="245"/>
      <c r="AU66" s="12">
        <f>ROUND(ROUND(ROUND(S66-AL66,0)*$AQ$10,0)*$AS$59,0)</f>
        <v>426</v>
      </c>
      <c r="AV66" s="419"/>
    </row>
    <row r="67" spans="1:48" ht="17.25" customHeight="1" x14ac:dyDescent="0.15">
      <c r="A67" s="436">
        <v>26</v>
      </c>
      <c r="B67" s="433">
        <v>1787</v>
      </c>
      <c r="C67" s="210" t="s">
        <v>2788</v>
      </c>
      <c r="D67" s="535"/>
      <c r="E67" s="536"/>
      <c r="F67" s="537"/>
      <c r="G67" s="770"/>
      <c r="H67" s="765"/>
      <c r="I67" s="765"/>
      <c r="J67" s="765"/>
      <c r="K67" s="765"/>
      <c r="L67" s="765"/>
      <c r="M67" s="765"/>
      <c r="N67" s="765"/>
      <c r="O67" s="765"/>
      <c r="P67" s="765"/>
      <c r="Q67" s="765"/>
      <c r="R67" s="766"/>
      <c r="S67" s="453" t="s">
        <v>130</v>
      </c>
      <c r="T67" s="167"/>
      <c r="U67" s="167"/>
      <c r="V67" s="172"/>
      <c r="W67" s="453"/>
      <c r="X67" s="418"/>
      <c r="Y67" s="416"/>
      <c r="Z67" s="37"/>
      <c r="AA67" s="418"/>
      <c r="AB67" s="439"/>
      <c r="AC67" s="37"/>
      <c r="AD67" s="37"/>
      <c r="AE67" s="422"/>
      <c r="AF67" s="422"/>
      <c r="AG67" s="422"/>
      <c r="AH67" s="422"/>
      <c r="AI67" s="422"/>
      <c r="AJ67" s="37"/>
      <c r="AK67" s="416"/>
      <c r="AL67" s="34"/>
      <c r="AM67" s="439"/>
      <c r="AN67" s="36"/>
      <c r="AO67" s="246"/>
      <c r="AP67" s="449"/>
      <c r="AQ67" s="247"/>
      <c r="AR67" s="245"/>
      <c r="AS67" s="245"/>
      <c r="AT67" s="245"/>
      <c r="AU67" s="330">
        <f>ROUND(ROUND(S68*$AQ$10,0)*$AS$59,0)</f>
        <v>554</v>
      </c>
      <c r="AV67" s="419"/>
    </row>
    <row r="68" spans="1:48" ht="17.25" customHeight="1" x14ac:dyDescent="0.15">
      <c r="A68" s="436">
        <v>26</v>
      </c>
      <c r="B68" s="433">
        <v>1792</v>
      </c>
      <c r="C68" s="120" t="s">
        <v>2789</v>
      </c>
      <c r="D68" s="586"/>
      <c r="E68" s="161"/>
      <c r="F68" s="255"/>
      <c r="G68" s="789"/>
      <c r="H68" s="767"/>
      <c r="I68" s="767"/>
      <c r="J68" s="767"/>
      <c r="K68" s="767"/>
      <c r="L68" s="767"/>
      <c r="M68" s="767"/>
      <c r="N68" s="767"/>
      <c r="O68" s="767"/>
      <c r="P68" s="767"/>
      <c r="Q68" s="767"/>
      <c r="R68" s="768"/>
      <c r="S68" s="892">
        <f>予防短期入所療養ロ!T116</f>
        <v>815</v>
      </c>
      <c r="T68" s="829"/>
      <c r="U68" s="426" t="s">
        <v>578</v>
      </c>
      <c r="V68" s="432"/>
      <c r="W68" s="444" t="s">
        <v>442</v>
      </c>
      <c r="X68" s="422"/>
      <c r="Y68" s="422"/>
      <c r="Z68" s="422"/>
      <c r="AA68" s="422"/>
      <c r="AB68" s="422"/>
      <c r="AC68" s="422"/>
      <c r="AD68" s="422"/>
      <c r="AE68" s="417"/>
      <c r="AF68" s="417"/>
      <c r="AG68" s="425"/>
      <c r="AH68" s="422"/>
      <c r="AI68" s="422"/>
      <c r="AJ68" s="422"/>
      <c r="AK68" s="80" t="s">
        <v>806</v>
      </c>
      <c r="AL68" s="515">
        <f>$AL$6</f>
        <v>25</v>
      </c>
      <c r="AM68" s="81" t="s">
        <v>578</v>
      </c>
      <c r="AN68" s="82"/>
      <c r="AO68" s="117"/>
      <c r="AP68" s="577"/>
      <c r="AQ68" s="58"/>
      <c r="AR68" s="426"/>
      <c r="AS68" s="426"/>
      <c r="AT68" s="426"/>
      <c r="AU68" s="12">
        <f>ROUND(ROUND(ROUND(S68-AL68,0)*$AQ$10,0)*$AS$59,0)</f>
        <v>536</v>
      </c>
      <c r="AV68" s="11"/>
    </row>
    <row r="69" spans="1:48" ht="17.25" customHeight="1" x14ac:dyDescent="0.15">
      <c r="A69" s="436">
        <v>26</v>
      </c>
      <c r="B69" s="433">
        <v>1141</v>
      </c>
      <c r="C69" s="120" t="s">
        <v>2295</v>
      </c>
      <c r="D69" s="769" t="s">
        <v>2035</v>
      </c>
      <c r="E69" s="763"/>
      <c r="F69" s="764"/>
      <c r="G69" s="769" t="s">
        <v>2281</v>
      </c>
      <c r="H69" s="763"/>
      <c r="I69" s="763"/>
      <c r="J69" s="763"/>
      <c r="K69" s="763"/>
      <c r="L69" s="763"/>
      <c r="M69" s="763"/>
      <c r="N69" s="763"/>
      <c r="O69" s="763"/>
      <c r="P69" s="763"/>
      <c r="Q69" s="763"/>
      <c r="R69" s="764"/>
      <c r="S69" s="453" t="s">
        <v>129</v>
      </c>
      <c r="T69" s="167"/>
      <c r="U69" s="167"/>
      <c r="V69" s="172"/>
      <c r="W69" s="453"/>
      <c r="X69" s="416"/>
      <c r="Y69" s="416"/>
      <c r="Z69" s="37"/>
      <c r="AA69" s="416"/>
      <c r="AB69" s="439"/>
      <c r="AC69" s="37"/>
      <c r="AD69" s="37"/>
      <c r="AE69" s="422"/>
      <c r="AF69" s="422"/>
      <c r="AG69" s="422"/>
      <c r="AH69" s="422"/>
      <c r="AI69" s="422"/>
      <c r="AJ69" s="37"/>
      <c r="AK69" s="416"/>
      <c r="AL69" s="2"/>
      <c r="AM69" s="439"/>
      <c r="AN69" s="36"/>
      <c r="AO69" s="427"/>
      <c r="AP69" s="416"/>
      <c r="AQ69" s="439"/>
      <c r="AR69" s="439"/>
      <c r="AS69" s="439"/>
      <c r="AT69" s="439"/>
      <c r="AU69" s="330">
        <f>ROUND(S70*$AQ$10,0)</f>
        <v>442</v>
      </c>
      <c r="AV69" s="7" t="s">
        <v>0</v>
      </c>
    </row>
    <row r="70" spans="1:48" ht="17.25" customHeight="1" x14ac:dyDescent="0.15">
      <c r="A70" s="436">
        <v>26</v>
      </c>
      <c r="B70" s="433">
        <v>1145</v>
      </c>
      <c r="C70" s="120" t="s">
        <v>2296</v>
      </c>
      <c r="D70" s="770"/>
      <c r="E70" s="765"/>
      <c r="F70" s="766"/>
      <c r="G70" s="770"/>
      <c r="H70" s="765"/>
      <c r="I70" s="765"/>
      <c r="J70" s="765"/>
      <c r="K70" s="765"/>
      <c r="L70" s="765"/>
      <c r="M70" s="765"/>
      <c r="N70" s="765"/>
      <c r="O70" s="765"/>
      <c r="P70" s="765"/>
      <c r="Q70" s="765"/>
      <c r="R70" s="766"/>
      <c r="S70" s="892">
        <f>予防短期入所療養ロ!T118</f>
        <v>632</v>
      </c>
      <c r="T70" s="829"/>
      <c r="U70" s="426" t="s">
        <v>578</v>
      </c>
      <c r="V70" s="432"/>
      <c r="W70" s="444" t="s">
        <v>442</v>
      </c>
      <c r="X70" s="422"/>
      <c r="Y70" s="422"/>
      <c r="Z70" s="422"/>
      <c r="AA70" s="422"/>
      <c r="AB70" s="422"/>
      <c r="AC70" s="422"/>
      <c r="AD70" s="422"/>
      <c r="AE70" s="417"/>
      <c r="AF70" s="417"/>
      <c r="AG70" s="425"/>
      <c r="AH70" s="422"/>
      <c r="AI70" s="422"/>
      <c r="AJ70" s="422"/>
      <c r="AK70" s="80" t="s">
        <v>806</v>
      </c>
      <c r="AL70" s="515">
        <f>$AL$6</f>
        <v>25</v>
      </c>
      <c r="AM70" s="81" t="s">
        <v>578</v>
      </c>
      <c r="AN70" s="82"/>
      <c r="AO70" s="421"/>
      <c r="AP70" s="681" t="s">
        <v>572</v>
      </c>
      <c r="AQ70" s="681"/>
      <c r="AR70" s="681"/>
      <c r="AS70" s="681"/>
      <c r="AT70" s="245"/>
      <c r="AU70" s="12">
        <f>ROUND(ROUND(S70-AL70,0)*$AQ$10,0)</f>
        <v>425</v>
      </c>
      <c r="AV70" s="419"/>
    </row>
    <row r="71" spans="1:48" ht="17.25" customHeight="1" x14ac:dyDescent="0.15">
      <c r="A71" s="436">
        <v>26</v>
      </c>
      <c r="B71" s="433">
        <v>1146</v>
      </c>
      <c r="C71" s="210" t="s">
        <v>2297</v>
      </c>
      <c r="D71" s="770"/>
      <c r="E71" s="765"/>
      <c r="F71" s="766"/>
      <c r="G71" s="770"/>
      <c r="H71" s="765"/>
      <c r="I71" s="765"/>
      <c r="J71" s="765"/>
      <c r="K71" s="765"/>
      <c r="L71" s="765"/>
      <c r="M71" s="765"/>
      <c r="N71" s="765"/>
      <c r="O71" s="765"/>
      <c r="P71" s="765"/>
      <c r="Q71" s="765"/>
      <c r="R71" s="766"/>
      <c r="S71" s="453" t="s">
        <v>130</v>
      </c>
      <c r="T71" s="167"/>
      <c r="U71" s="167"/>
      <c r="V71" s="172"/>
      <c r="W71" s="453"/>
      <c r="X71" s="418"/>
      <c r="Y71" s="416"/>
      <c r="Z71" s="37"/>
      <c r="AA71" s="418"/>
      <c r="AB71" s="439"/>
      <c r="AC71" s="37"/>
      <c r="AD71" s="37"/>
      <c r="AE71" s="422"/>
      <c r="AF71" s="422"/>
      <c r="AG71" s="422"/>
      <c r="AH71" s="422"/>
      <c r="AI71" s="422"/>
      <c r="AJ71" s="37"/>
      <c r="AK71" s="416"/>
      <c r="AL71" s="34"/>
      <c r="AM71" s="439"/>
      <c r="AN71" s="36"/>
      <c r="AO71" s="246"/>
      <c r="AP71" s="681"/>
      <c r="AQ71" s="681"/>
      <c r="AR71" s="681"/>
      <c r="AS71" s="681"/>
      <c r="AT71" s="245"/>
      <c r="AU71" s="330">
        <f>ROUND(S72*$AQ$10,0)</f>
        <v>557</v>
      </c>
      <c r="AV71" s="419"/>
    </row>
    <row r="72" spans="1:48" ht="17.25" customHeight="1" x14ac:dyDescent="0.15">
      <c r="A72" s="436">
        <v>26</v>
      </c>
      <c r="B72" s="433">
        <v>1150</v>
      </c>
      <c r="C72" s="120" t="s">
        <v>2298</v>
      </c>
      <c r="D72" s="770"/>
      <c r="E72" s="765"/>
      <c r="F72" s="766"/>
      <c r="G72" s="789"/>
      <c r="H72" s="767"/>
      <c r="I72" s="767"/>
      <c r="J72" s="767"/>
      <c r="K72" s="767"/>
      <c r="L72" s="767"/>
      <c r="M72" s="767"/>
      <c r="N72" s="767"/>
      <c r="O72" s="767"/>
      <c r="P72" s="767"/>
      <c r="Q72" s="767"/>
      <c r="R72" s="768"/>
      <c r="S72" s="892">
        <f>予防短期入所療養ロ!T120</f>
        <v>796</v>
      </c>
      <c r="T72" s="829"/>
      <c r="U72" s="426" t="s">
        <v>578</v>
      </c>
      <c r="V72" s="432"/>
      <c r="W72" s="444" t="s">
        <v>442</v>
      </c>
      <c r="X72" s="422"/>
      <c r="Y72" s="422"/>
      <c r="Z72" s="422"/>
      <c r="AA72" s="422"/>
      <c r="AB72" s="422"/>
      <c r="AC72" s="422"/>
      <c r="AD72" s="422"/>
      <c r="AE72" s="417"/>
      <c r="AF72" s="417"/>
      <c r="AG72" s="425"/>
      <c r="AH72" s="422"/>
      <c r="AI72" s="422"/>
      <c r="AJ72" s="422"/>
      <c r="AK72" s="80" t="s">
        <v>806</v>
      </c>
      <c r="AL72" s="515">
        <f>$AL$6</f>
        <v>25</v>
      </c>
      <c r="AM72" s="81" t="s">
        <v>578</v>
      </c>
      <c r="AN72" s="82"/>
      <c r="AO72" s="68"/>
      <c r="AP72" s="681"/>
      <c r="AQ72" s="681"/>
      <c r="AR72" s="681"/>
      <c r="AS72" s="681"/>
      <c r="AT72" s="245"/>
      <c r="AU72" s="12">
        <f>ROUND(ROUND(S72-AL72,0)*$AQ$10,0)</f>
        <v>540</v>
      </c>
      <c r="AV72" s="419"/>
    </row>
    <row r="73" spans="1:48" ht="17.25" customHeight="1" x14ac:dyDescent="0.15">
      <c r="A73" s="436">
        <v>26</v>
      </c>
      <c r="B73" s="433">
        <v>1151</v>
      </c>
      <c r="C73" s="120" t="s">
        <v>2790</v>
      </c>
      <c r="D73" s="770"/>
      <c r="E73" s="765"/>
      <c r="F73" s="766"/>
      <c r="G73" s="769" t="s">
        <v>2282</v>
      </c>
      <c r="H73" s="763"/>
      <c r="I73" s="763"/>
      <c r="J73" s="763"/>
      <c r="K73" s="763"/>
      <c r="L73" s="763"/>
      <c r="M73" s="763"/>
      <c r="N73" s="763"/>
      <c r="O73" s="763"/>
      <c r="P73" s="763"/>
      <c r="Q73" s="763"/>
      <c r="R73" s="764"/>
      <c r="S73" s="453" t="s">
        <v>129</v>
      </c>
      <c r="T73" s="167"/>
      <c r="U73" s="167"/>
      <c r="V73" s="172"/>
      <c r="W73" s="453"/>
      <c r="X73" s="416"/>
      <c r="Y73" s="416"/>
      <c r="Z73" s="37"/>
      <c r="AA73" s="416"/>
      <c r="AB73" s="439"/>
      <c r="AC73" s="37"/>
      <c r="AD73" s="37"/>
      <c r="AE73" s="422"/>
      <c r="AF73" s="422"/>
      <c r="AG73" s="422"/>
      <c r="AH73" s="422"/>
      <c r="AI73" s="422"/>
      <c r="AJ73" s="37"/>
      <c r="AK73" s="416"/>
      <c r="AL73" s="2"/>
      <c r="AM73" s="439"/>
      <c r="AN73" s="36"/>
      <c r="AO73" s="65"/>
      <c r="AP73" s="608"/>
      <c r="AQ73" s="610"/>
      <c r="AR73" s="610"/>
      <c r="AS73" s="610"/>
      <c r="AT73" s="45"/>
      <c r="AU73" s="330">
        <f>ROUND(S74*$AQ$10,0)</f>
        <v>442</v>
      </c>
      <c r="AV73" s="419"/>
    </row>
    <row r="74" spans="1:48" ht="17.25" customHeight="1" x14ac:dyDescent="0.15">
      <c r="A74" s="436">
        <v>26</v>
      </c>
      <c r="B74" s="433">
        <v>1155</v>
      </c>
      <c r="C74" s="120" t="s">
        <v>2791</v>
      </c>
      <c r="D74" s="770"/>
      <c r="E74" s="765"/>
      <c r="F74" s="766"/>
      <c r="G74" s="770"/>
      <c r="H74" s="765"/>
      <c r="I74" s="765"/>
      <c r="J74" s="765"/>
      <c r="K74" s="765"/>
      <c r="L74" s="765"/>
      <c r="M74" s="765"/>
      <c r="N74" s="765"/>
      <c r="O74" s="765"/>
      <c r="P74" s="765"/>
      <c r="Q74" s="765"/>
      <c r="R74" s="766"/>
      <c r="S74" s="892">
        <f>予防短期入所療養ロ!T122</f>
        <v>632</v>
      </c>
      <c r="T74" s="829"/>
      <c r="U74" s="426" t="s">
        <v>578</v>
      </c>
      <c r="V74" s="432"/>
      <c r="W74" s="444" t="s">
        <v>442</v>
      </c>
      <c r="X74" s="422"/>
      <c r="Y74" s="422"/>
      <c r="Z74" s="422"/>
      <c r="AA74" s="422"/>
      <c r="AB74" s="422"/>
      <c r="AC74" s="422"/>
      <c r="AD74" s="422"/>
      <c r="AE74" s="417"/>
      <c r="AF74" s="417"/>
      <c r="AG74" s="425"/>
      <c r="AH74" s="422"/>
      <c r="AI74" s="422"/>
      <c r="AJ74" s="422"/>
      <c r="AK74" s="80" t="s">
        <v>806</v>
      </c>
      <c r="AL74" s="515">
        <f>$AL$6</f>
        <v>25</v>
      </c>
      <c r="AM74" s="81" t="s">
        <v>578</v>
      </c>
      <c r="AN74" s="82"/>
      <c r="AO74" s="65"/>
      <c r="AP74" s="521" t="s">
        <v>1407</v>
      </c>
      <c r="AQ74" s="718">
        <f>$AQ$26</f>
        <v>0.7</v>
      </c>
      <c r="AR74" s="718"/>
      <c r="AS74" s="610"/>
      <c r="AT74" s="45"/>
      <c r="AU74" s="12">
        <f>ROUND(ROUND(S74-AL74,0)*$AQ$10,0)</f>
        <v>425</v>
      </c>
      <c r="AV74" s="419"/>
    </row>
    <row r="75" spans="1:48" ht="17.25" customHeight="1" x14ac:dyDescent="0.15">
      <c r="A75" s="436">
        <v>26</v>
      </c>
      <c r="B75" s="433">
        <v>1156</v>
      </c>
      <c r="C75" s="210" t="s">
        <v>2792</v>
      </c>
      <c r="D75" s="770"/>
      <c r="E75" s="765"/>
      <c r="F75" s="766"/>
      <c r="G75" s="770"/>
      <c r="H75" s="765"/>
      <c r="I75" s="765"/>
      <c r="J75" s="765"/>
      <c r="K75" s="765"/>
      <c r="L75" s="765"/>
      <c r="M75" s="765"/>
      <c r="N75" s="765"/>
      <c r="O75" s="765"/>
      <c r="P75" s="765"/>
      <c r="Q75" s="765"/>
      <c r="R75" s="766"/>
      <c r="S75" s="453" t="s">
        <v>130</v>
      </c>
      <c r="T75" s="167"/>
      <c r="U75" s="167"/>
      <c r="V75" s="172"/>
      <c r="W75" s="453"/>
      <c r="X75" s="418"/>
      <c r="Y75" s="416"/>
      <c r="Z75" s="37"/>
      <c r="AA75" s="418"/>
      <c r="AB75" s="439"/>
      <c r="AC75" s="37"/>
      <c r="AD75" s="37"/>
      <c r="AE75" s="422"/>
      <c r="AF75" s="422"/>
      <c r="AG75" s="422"/>
      <c r="AH75" s="422"/>
      <c r="AI75" s="422"/>
      <c r="AJ75" s="37"/>
      <c r="AK75" s="416"/>
      <c r="AL75" s="34"/>
      <c r="AM75" s="439"/>
      <c r="AN75" s="36"/>
      <c r="AO75" s="637"/>
      <c r="AP75" s="418"/>
      <c r="AQ75" s="418"/>
      <c r="AR75" s="44"/>
      <c r="AS75" s="44"/>
      <c r="AT75" s="44"/>
      <c r="AU75" s="330">
        <f>ROUND(S76*$AQ$10,0)</f>
        <v>557</v>
      </c>
      <c r="AV75" s="419"/>
    </row>
    <row r="76" spans="1:48" ht="17.25" customHeight="1" x14ac:dyDescent="0.15">
      <c r="A76" s="436">
        <v>26</v>
      </c>
      <c r="B76" s="433">
        <v>1160</v>
      </c>
      <c r="C76" s="120" t="s">
        <v>2793</v>
      </c>
      <c r="D76" s="770"/>
      <c r="E76" s="765"/>
      <c r="F76" s="766"/>
      <c r="G76" s="789"/>
      <c r="H76" s="767"/>
      <c r="I76" s="767"/>
      <c r="J76" s="767"/>
      <c r="K76" s="767"/>
      <c r="L76" s="767"/>
      <c r="M76" s="767"/>
      <c r="N76" s="767"/>
      <c r="O76" s="767"/>
      <c r="P76" s="767"/>
      <c r="Q76" s="767"/>
      <c r="R76" s="768"/>
      <c r="S76" s="892">
        <f>予防短期入所療養ロ!T124</f>
        <v>796</v>
      </c>
      <c r="T76" s="829"/>
      <c r="U76" s="426" t="s">
        <v>578</v>
      </c>
      <c r="V76" s="432"/>
      <c r="W76" s="444" t="s">
        <v>442</v>
      </c>
      <c r="X76" s="422"/>
      <c r="Y76" s="422"/>
      <c r="Z76" s="422"/>
      <c r="AA76" s="422"/>
      <c r="AB76" s="422"/>
      <c r="AC76" s="422"/>
      <c r="AD76" s="422"/>
      <c r="AE76" s="417"/>
      <c r="AF76" s="417"/>
      <c r="AG76" s="425"/>
      <c r="AH76" s="422"/>
      <c r="AI76" s="422"/>
      <c r="AJ76" s="422"/>
      <c r="AK76" s="80" t="s">
        <v>806</v>
      </c>
      <c r="AL76" s="515">
        <f>$AL$6</f>
        <v>25</v>
      </c>
      <c r="AM76" s="81" t="s">
        <v>578</v>
      </c>
      <c r="AN76" s="82"/>
      <c r="AO76" s="117"/>
      <c r="AP76" s="577"/>
      <c r="AQ76" s="426"/>
      <c r="AR76" s="426"/>
      <c r="AS76" s="426"/>
      <c r="AT76" s="426"/>
      <c r="AU76" s="12">
        <f>ROUND(ROUND(S76-AL76,0)*$AQ$10,0)</f>
        <v>540</v>
      </c>
      <c r="AV76" s="6"/>
    </row>
    <row r="77" spans="1:48" ht="17.25" customHeight="1" x14ac:dyDescent="0.15">
      <c r="A77" s="436">
        <v>26</v>
      </c>
      <c r="B77" s="433">
        <v>1161</v>
      </c>
      <c r="C77" s="120" t="s">
        <v>2299</v>
      </c>
      <c r="D77" s="770"/>
      <c r="E77" s="765"/>
      <c r="F77" s="766"/>
      <c r="G77" s="769" t="s">
        <v>2281</v>
      </c>
      <c r="H77" s="763"/>
      <c r="I77" s="763"/>
      <c r="J77" s="763"/>
      <c r="K77" s="763"/>
      <c r="L77" s="763"/>
      <c r="M77" s="763"/>
      <c r="N77" s="763"/>
      <c r="O77" s="763"/>
      <c r="P77" s="763"/>
      <c r="Q77" s="763"/>
      <c r="R77" s="764"/>
      <c r="S77" s="453" t="s">
        <v>129</v>
      </c>
      <c r="T77" s="167"/>
      <c r="U77" s="167"/>
      <c r="V77" s="172"/>
      <c r="W77" s="453"/>
      <c r="X77" s="416"/>
      <c r="Y77" s="416"/>
      <c r="Z77" s="37"/>
      <c r="AA77" s="416"/>
      <c r="AB77" s="439"/>
      <c r="AC77" s="37"/>
      <c r="AD77" s="37"/>
      <c r="AE77" s="422"/>
      <c r="AF77" s="422"/>
      <c r="AG77" s="422"/>
      <c r="AH77" s="422"/>
      <c r="AI77" s="422"/>
      <c r="AJ77" s="37"/>
      <c r="AK77" s="416"/>
      <c r="AL77" s="2"/>
      <c r="AM77" s="439"/>
      <c r="AN77" s="36"/>
      <c r="AO77" s="246"/>
      <c r="AP77" s="245"/>
      <c r="AQ77" s="247"/>
      <c r="AR77" s="245"/>
      <c r="AS77" s="245"/>
      <c r="AT77" s="245"/>
      <c r="AU77" s="330">
        <f>ROUND(ROUND(S78*$AQ$10,0)*$AS$59,0)</f>
        <v>429</v>
      </c>
      <c r="AV77" s="402"/>
    </row>
    <row r="78" spans="1:48" ht="17.25" customHeight="1" x14ac:dyDescent="0.15">
      <c r="A78" s="436">
        <v>26</v>
      </c>
      <c r="B78" s="433">
        <v>1165</v>
      </c>
      <c r="C78" s="120" t="s">
        <v>2300</v>
      </c>
      <c r="D78" s="770"/>
      <c r="E78" s="765"/>
      <c r="F78" s="766"/>
      <c r="G78" s="770"/>
      <c r="H78" s="765"/>
      <c r="I78" s="765"/>
      <c r="J78" s="765"/>
      <c r="K78" s="765"/>
      <c r="L78" s="765"/>
      <c r="M78" s="765"/>
      <c r="N78" s="765"/>
      <c r="O78" s="765"/>
      <c r="P78" s="765"/>
      <c r="Q78" s="765"/>
      <c r="R78" s="766"/>
      <c r="S78" s="892">
        <f>予防短期入所療養ロ!T126</f>
        <v>632</v>
      </c>
      <c r="T78" s="829"/>
      <c r="U78" s="426" t="s">
        <v>578</v>
      </c>
      <c r="V78" s="432"/>
      <c r="W78" s="444" t="s">
        <v>442</v>
      </c>
      <c r="X78" s="422"/>
      <c r="Y78" s="422"/>
      <c r="Z78" s="422"/>
      <c r="AA78" s="422"/>
      <c r="AB78" s="422"/>
      <c r="AC78" s="422"/>
      <c r="AD78" s="422"/>
      <c r="AE78" s="417"/>
      <c r="AF78" s="417"/>
      <c r="AG78" s="425"/>
      <c r="AH78" s="422"/>
      <c r="AI78" s="422"/>
      <c r="AJ78" s="422"/>
      <c r="AK78" s="80" t="s">
        <v>806</v>
      </c>
      <c r="AL78" s="515">
        <f>$AL$6</f>
        <v>25</v>
      </c>
      <c r="AM78" s="81" t="s">
        <v>578</v>
      </c>
      <c r="AN78" s="82"/>
      <c r="AO78" s="729" t="s">
        <v>572</v>
      </c>
      <c r="AP78" s="730"/>
      <c r="AQ78" s="731"/>
      <c r="AR78" s="729" t="s">
        <v>1403</v>
      </c>
      <c r="AS78" s="730"/>
      <c r="AT78" s="731"/>
      <c r="AU78" s="12">
        <f>ROUND(ROUND(ROUND(S78-AL78,0)*$AQ$10,0)*$AS$59,0)</f>
        <v>412</v>
      </c>
      <c r="AV78" s="419"/>
    </row>
    <row r="79" spans="1:48" ht="17.25" customHeight="1" x14ac:dyDescent="0.15">
      <c r="A79" s="436">
        <v>26</v>
      </c>
      <c r="B79" s="433">
        <v>1166</v>
      </c>
      <c r="C79" s="210" t="s">
        <v>2301</v>
      </c>
      <c r="D79" s="770"/>
      <c r="E79" s="765"/>
      <c r="F79" s="766"/>
      <c r="G79" s="770"/>
      <c r="H79" s="765"/>
      <c r="I79" s="765"/>
      <c r="J79" s="765"/>
      <c r="K79" s="765"/>
      <c r="L79" s="765"/>
      <c r="M79" s="765"/>
      <c r="N79" s="765"/>
      <c r="O79" s="765"/>
      <c r="P79" s="765"/>
      <c r="Q79" s="765"/>
      <c r="R79" s="766"/>
      <c r="S79" s="453" t="s">
        <v>130</v>
      </c>
      <c r="T79" s="167"/>
      <c r="U79" s="167"/>
      <c r="V79" s="172"/>
      <c r="W79" s="453"/>
      <c r="X79" s="418"/>
      <c r="Y79" s="416"/>
      <c r="Z79" s="37"/>
      <c r="AA79" s="418"/>
      <c r="AB79" s="439"/>
      <c r="AC79" s="37"/>
      <c r="AD79" s="37"/>
      <c r="AE79" s="422"/>
      <c r="AF79" s="422"/>
      <c r="AG79" s="422"/>
      <c r="AH79" s="422"/>
      <c r="AI79" s="422"/>
      <c r="AJ79" s="37"/>
      <c r="AK79" s="416"/>
      <c r="AL79" s="34"/>
      <c r="AM79" s="439"/>
      <c r="AN79" s="36"/>
      <c r="AO79" s="729"/>
      <c r="AP79" s="730"/>
      <c r="AQ79" s="731"/>
      <c r="AR79" s="729"/>
      <c r="AS79" s="730"/>
      <c r="AT79" s="731"/>
      <c r="AU79" s="330">
        <f>ROUND(ROUND(S80*$AQ$10,0)*$AS$59,0)</f>
        <v>540</v>
      </c>
      <c r="AV79" s="419"/>
    </row>
    <row r="80" spans="1:48" ht="17.25" customHeight="1" x14ac:dyDescent="0.15">
      <c r="A80" s="436">
        <v>26</v>
      </c>
      <c r="B80" s="433">
        <v>1170</v>
      </c>
      <c r="C80" s="120" t="s">
        <v>2302</v>
      </c>
      <c r="D80" s="770"/>
      <c r="E80" s="765"/>
      <c r="F80" s="766"/>
      <c r="G80" s="789"/>
      <c r="H80" s="767"/>
      <c r="I80" s="767"/>
      <c r="J80" s="767"/>
      <c r="K80" s="767"/>
      <c r="L80" s="767"/>
      <c r="M80" s="767"/>
      <c r="N80" s="767"/>
      <c r="O80" s="767"/>
      <c r="P80" s="767"/>
      <c r="Q80" s="767"/>
      <c r="R80" s="768"/>
      <c r="S80" s="892">
        <f>予防短期入所療養ロ!T128</f>
        <v>796</v>
      </c>
      <c r="T80" s="829"/>
      <c r="U80" s="426" t="s">
        <v>578</v>
      </c>
      <c r="V80" s="432"/>
      <c r="W80" s="444" t="s">
        <v>442</v>
      </c>
      <c r="X80" s="422"/>
      <c r="Y80" s="422"/>
      <c r="Z80" s="422"/>
      <c r="AA80" s="422"/>
      <c r="AB80" s="422"/>
      <c r="AC80" s="422"/>
      <c r="AD80" s="422"/>
      <c r="AE80" s="417"/>
      <c r="AF80" s="417"/>
      <c r="AG80" s="425"/>
      <c r="AH80" s="422"/>
      <c r="AI80" s="422"/>
      <c r="AJ80" s="422"/>
      <c r="AK80" s="80" t="s">
        <v>806</v>
      </c>
      <c r="AL80" s="515">
        <f>$AL$6</f>
        <v>25</v>
      </c>
      <c r="AM80" s="81" t="s">
        <v>578</v>
      </c>
      <c r="AN80" s="82"/>
      <c r="AO80" s="729"/>
      <c r="AP80" s="730"/>
      <c r="AQ80" s="731"/>
      <c r="AR80" s="729"/>
      <c r="AS80" s="730"/>
      <c r="AT80" s="731"/>
      <c r="AU80" s="12">
        <f>ROUND(ROUND(ROUND(S80-AL80,0)*$AQ$10,0)*$AS$59,0)</f>
        <v>524</v>
      </c>
      <c r="AV80" s="419"/>
    </row>
    <row r="81" spans="1:48" ht="17.25" customHeight="1" x14ac:dyDescent="0.15">
      <c r="A81" s="436">
        <v>26</v>
      </c>
      <c r="B81" s="433">
        <v>1171</v>
      </c>
      <c r="C81" s="120" t="s">
        <v>2794</v>
      </c>
      <c r="D81" s="770"/>
      <c r="E81" s="765"/>
      <c r="F81" s="766"/>
      <c r="G81" s="769" t="s">
        <v>2282</v>
      </c>
      <c r="H81" s="763"/>
      <c r="I81" s="763"/>
      <c r="J81" s="763"/>
      <c r="K81" s="763"/>
      <c r="L81" s="763"/>
      <c r="M81" s="763"/>
      <c r="N81" s="763"/>
      <c r="O81" s="763"/>
      <c r="P81" s="763"/>
      <c r="Q81" s="763"/>
      <c r="R81" s="764"/>
      <c r="S81" s="453" t="s">
        <v>129</v>
      </c>
      <c r="T81" s="167"/>
      <c r="U81" s="167"/>
      <c r="V81" s="172"/>
      <c r="W81" s="453"/>
      <c r="X81" s="416"/>
      <c r="Y81" s="416"/>
      <c r="Z81" s="37"/>
      <c r="AA81" s="416"/>
      <c r="AB81" s="439"/>
      <c r="AC81" s="37"/>
      <c r="AD81" s="37"/>
      <c r="AE81" s="422"/>
      <c r="AF81" s="422"/>
      <c r="AG81" s="422"/>
      <c r="AH81" s="422"/>
      <c r="AI81" s="422"/>
      <c r="AJ81" s="37"/>
      <c r="AK81" s="416"/>
      <c r="AL81" s="2"/>
      <c r="AM81" s="439"/>
      <c r="AN81" s="36"/>
      <c r="AO81" s="729"/>
      <c r="AP81" s="730"/>
      <c r="AQ81" s="731"/>
      <c r="AR81" s="729"/>
      <c r="AS81" s="730"/>
      <c r="AT81" s="731"/>
      <c r="AU81" s="330">
        <f>ROUND(ROUND(S82*$AQ$10,0)*$AS$59,0)</f>
        <v>429</v>
      </c>
      <c r="AV81" s="419"/>
    </row>
    <row r="82" spans="1:48" ht="17.25" customHeight="1" x14ac:dyDescent="0.15">
      <c r="A82" s="436">
        <v>26</v>
      </c>
      <c r="B82" s="433">
        <v>1175</v>
      </c>
      <c r="C82" s="120" t="s">
        <v>2795</v>
      </c>
      <c r="D82" s="770"/>
      <c r="E82" s="765"/>
      <c r="F82" s="766"/>
      <c r="G82" s="770"/>
      <c r="H82" s="765"/>
      <c r="I82" s="765"/>
      <c r="J82" s="765"/>
      <c r="K82" s="765"/>
      <c r="L82" s="765"/>
      <c r="M82" s="765"/>
      <c r="N82" s="765"/>
      <c r="O82" s="765"/>
      <c r="P82" s="765"/>
      <c r="Q82" s="765"/>
      <c r="R82" s="766"/>
      <c r="S82" s="892">
        <f>予防短期入所療養ロ!T130</f>
        <v>632</v>
      </c>
      <c r="T82" s="829"/>
      <c r="U82" s="426" t="s">
        <v>578</v>
      </c>
      <c r="V82" s="432"/>
      <c r="W82" s="444" t="s">
        <v>442</v>
      </c>
      <c r="X82" s="422"/>
      <c r="Y82" s="422"/>
      <c r="Z82" s="422"/>
      <c r="AA82" s="422"/>
      <c r="AB82" s="422"/>
      <c r="AC82" s="422"/>
      <c r="AD82" s="422"/>
      <c r="AE82" s="417"/>
      <c r="AF82" s="417"/>
      <c r="AG82" s="425"/>
      <c r="AH82" s="422"/>
      <c r="AI82" s="422"/>
      <c r="AJ82" s="422"/>
      <c r="AK82" s="80" t="s">
        <v>806</v>
      </c>
      <c r="AL82" s="515">
        <f>$AL$6</f>
        <v>25</v>
      </c>
      <c r="AM82" s="81" t="s">
        <v>578</v>
      </c>
      <c r="AN82" s="82"/>
      <c r="AO82" s="636"/>
      <c r="AP82" s="245"/>
      <c r="AQ82" s="245"/>
      <c r="AR82" s="246"/>
      <c r="AS82" s="245"/>
      <c r="AT82" s="245"/>
      <c r="AU82" s="12">
        <f>ROUND(ROUND(ROUND(S82-AL82,0)*$AQ$10,0)*$AS$59,0)</f>
        <v>412</v>
      </c>
      <c r="AV82" s="419"/>
    </row>
    <row r="83" spans="1:48" ht="17.25" customHeight="1" x14ac:dyDescent="0.15">
      <c r="A83" s="436">
        <v>26</v>
      </c>
      <c r="B83" s="433">
        <v>1176</v>
      </c>
      <c r="C83" s="210" t="s">
        <v>2796</v>
      </c>
      <c r="D83" s="770"/>
      <c r="E83" s="765"/>
      <c r="F83" s="766"/>
      <c r="G83" s="770"/>
      <c r="H83" s="765"/>
      <c r="I83" s="765"/>
      <c r="J83" s="765"/>
      <c r="K83" s="765"/>
      <c r="L83" s="765"/>
      <c r="M83" s="765"/>
      <c r="N83" s="765"/>
      <c r="O83" s="765"/>
      <c r="P83" s="765"/>
      <c r="Q83" s="765"/>
      <c r="R83" s="766"/>
      <c r="S83" s="453" t="s">
        <v>130</v>
      </c>
      <c r="T83" s="167"/>
      <c r="U83" s="167"/>
      <c r="V83" s="172"/>
      <c r="W83" s="453"/>
      <c r="X83" s="418"/>
      <c r="Y83" s="416"/>
      <c r="Z83" s="37"/>
      <c r="AA83" s="418"/>
      <c r="AB83" s="439"/>
      <c r="AC83" s="37"/>
      <c r="AD83" s="37"/>
      <c r="AE83" s="422"/>
      <c r="AF83" s="422"/>
      <c r="AG83" s="422"/>
      <c r="AH83" s="422"/>
      <c r="AI83" s="422"/>
      <c r="AJ83" s="37"/>
      <c r="AK83" s="416"/>
      <c r="AL83" s="34"/>
      <c r="AM83" s="439"/>
      <c r="AN83" s="36"/>
      <c r="AO83" s="277" t="s">
        <v>1407</v>
      </c>
      <c r="AP83" s="718">
        <f>$AP$59</f>
        <v>0.7</v>
      </c>
      <c r="AQ83" s="718"/>
      <c r="AR83" s="68" t="s">
        <v>248</v>
      </c>
      <c r="AS83" s="718">
        <f>$AS$59</f>
        <v>0.97</v>
      </c>
      <c r="AT83" s="718"/>
      <c r="AU83" s="330">
        <f>ROUND(ROUND(S84*$AQ$10,0)*$AS$59,0)</f>
        <v>540</v>
      </c>
      <c r="AV83" s="419"/>
    </row>
    <row r="84" spans="1:48" ht="17.25" customHeight="1" x14ac:dyDescent="0.15">
      <c r="A84" s="436">
        <v>26</v>
      </c>
      <c r="B84" s="433">
        <v>1180</v>
      </c>
      <c r="C84" s="120" t="s">
        <v>2797</v>
      </c>
      <c r="D84" s="789"/>
      <c r="E84" s="767"/>
      <c r="F84" s="768"/>
      <c r="G84" s="789"/>
      <c r="H84" s="767"/>
      <c r="I84" s="767"/>
      <c r="J84" s="767"/>
      <c r="K84" s="767"/>
      <c r="L84" s="767"/>
      <c r="M84" s="767"/>
      <c r="N84" s="767"/>
      <c r="O84" s="767"/>
      <c r="P84" s="767"/>
      <c r="Q84" s="767"/>
      <c r="R84" s="768"/>
      <c r="S84" s="892">
        <f>予防短期入所療養ロ!T132</f>
        <v>796</v>
      </c>
      <c r="T84" s="829"/>
      <c r="U84" s="426" t="s">
        <v>578</v>
      </c>
      <c r="V84" s="432"/>
      <c r="W84" s="444" t="s">
        <v>442</v>
      </c>
      <c r="X84" s="422"/>
      <c r="Y84" s="422"/>
      <c r="Z84" s="422"/>
      <c r="AA84" s="422"/>
      <c r="AB84" s="422"/>
      <c r="AC84" s="422"/>
      <c r="AD84" s="422"/>
      <c r="AE84" s="417"/>
      <c r="AF84" s="417"/>
      <c r="AG84" s="425"/>
      <c r="AH84" s="422"/>
      <c r="AI84" s="422"/>
      <c r="AJ84" s="422"/>
      <c r="AK84" s="80" t="s">
        <v>806</v>
      </c>
      <c r="AL84" s="515">
        <f>$AL$6</f>
        <v>25</v>
      </c>
      <c r="AM84" s="81" t="s">
        <v>578</v>
      </c>
      <c r="AN84" s="82"/>
      <c r="AO84" s="117"/>
      <c r="AP84" s="577"/>
      <c r="AQ84" s="58"/>
      <c r="AR84" s="426"/>
      <c r="AS84" s="426"/>
      <c r="AT84" s="426"/>
      <c r="AU84" s="12">
        <f>ROUND(ROUND(ROUND(S84-AL84,0)*$AQ$10,0)*$AS$59,0)</f>
        <v>524</v>
      </c>
      <c r="AV84" s="11"/>
    </row>
  </sheetData>
  <mergeCells count="84">
    <mergeCell ref="AQ10:AR10"/>
    <mergeCell ref="AP6:AS8"/>
    <mergeCell ref="A3:B3"/>
    <mergeCell ref="S6:T6"/>
    <mergeCell ref="S10:T10"/>
    <mergeCell ref="S12:T12"/>
    <mergeCell ref="G5:K12"/>
    <mergeCell ref="L5:R8"/>
    <mergeCell ref="L9:R12"/>
    <mergeCell ref="D5:F12"/>
    <mergeCell ref="S8:T8"/>
    <mergeCell ref="D13:F20"/>
    <mergeCell ref="S16:T16"/>
    <mergeCell ref="AQ18:AR18"/>
    <mergeCell ref="S18:T18"/>
    <mergeCell ref="AP14:AS16"/>
    <mergeCell ref="S14:T14"/>
    <mergeCell ref="S20:T20"/>
    <mergeCell ref="G13:K20"/>
    <mergeCell ref="L13:R16"/>
    <mergeCell ref="L17:R20"/>
    <mergeCell ref="G21:R24"/>
    <mergeCell ref="G25:R28"/>
    <mergeCell ref="D21:F35"/>
    <mergeCell ref="AP22:AS24"/>
    <mergeCell ref="S30:T30"/>
    <mergeCell ref="S32:T32"/>
    <mergeCell ref="S34:T34"/>
    <mergeCell ref="S22:T22"/>
    <mergeCell ref="S24:T24"/>
    <mergeCell ref="AQ26:AR26"/>
    <mergeCell ref="S26:T26"/>
    <mergeCell ref="S28:T28"/>
    <mergeCell ref="S36:T36"/>
    <mergeCell ref="G29:R32"/>
    <mergeCell ref="G33:R36"/>
    <mergeCell ref="S38:T38"/>
    <mergeCell ref="S40:T40"/>
    <mergeCell ref="S42:T42"/>
    <mergeCell ref="S44:T44"/>
    <mergeCell ref="G37:R40"/>
    <mergeCell ref="G41:R44"/>
    <mergeCell ref="D45:D52"/>
    <mergeCell ref="S46:T46"/>
    <mergeCell ref="S48:T48"/>
    <mergeCell ref="AP59:AQ59"/>
    <mergeCell ref="AS59:AT59"/>
    <mergeCell ref="S50:T50"/>
    <mergeCell ref="S52:T52"/>
    <mergeCell ref="G45:R48"/>
    <mergeCell ref="G49:R52"/>
    <mergeCell ref="G53:R56"/>
    <mergeCell ref="AP47:AP56"/>
    <mergeCell ref="AS47:AS57"/>
    <mergeCell ref="S54:T54"/>
    <mergeCell ref="S56:T56"/>
    <mergeCell ref="S58:T58"/>
    <mergeCell ref="S60:T60"/>
    <mergeCell ref="G57:R60"/>
    <mergeCell ref="S62:T62"/>
    <mergeCell ref="S64:T64"/>
    <mergeCell ref="S66:T66"/>
    <mergeCell ref="G73:R76"/>
    <mergeCell ref="S68:T68"/>
    <mergeCell ref="G61:R64"/>
    <mergeCell ref="G65:R68"/>
    <mergeCell ref="S70:T70"/>
    <mergeCell ref="S72:T72"/>
    <mergeCell ref="D69:F84"/>
    <mergeCell ref="AP70:AS72"/>
    <mergeCell ref="S80:T80"/>
    <mergeCell ref="AP83:AQ83"/>
    <mergeCell ref="AS83:AT83"/>
    <mergeCell ref="AO78:AQ81"/>
    <mergeCell ref="AR78:AT81"/>
    <mergeCell ref="S82:T82"/>
    <mergeCell ref="S84:T84"/>
    <mergeCell ref="S78:T78"/>
    <mergeCell ref="G77:R80"/>
    <mergeCell ref="G81:R84"/>
    <mergeCell ref="AQ74:AR74"/>
    <mergeCell ref="S74:T74"/>
    <mergeCell ref="S76:T76"/>
    <mergeCell ref="G69:R72"/>
  </mergeCells>
  <phoneticPr fontId="3"/>
  <printOptions horizontalCentered="1"/>
  <pageMargins left="0.39370078740157483" right="0.35433070866141736" top="0.78740157480314965" bottom="0.59055118110236227" header="0.51181102362204722" footer="0.31496062992125984"/>
  <pageSetup paperSize="9" scale="63" firstPageNumber="55" orientation="portrait" useFirstPageNumber="1" r:id="rId1"/>
  <headerFooter alignWithMargins="0">
    <oddHeader>&amp;R&amp;9介護予防短期入所療養介護</oddHeader>
    <oddFooter>&amp;C&amp;14&amp;P</oddFooter>
  </headerFooter>
  <rowBreaks count="1" manualBreakCount="1">
    <brk id="68" max="47"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X84"/>
  <sheetViews>
    <sheetView view="pageBreakPreview" zoomScaleNormal="75" zoomScaleSheetLayoutView="100" workbookViewId="0"/>
  </sheetViews>
  <sheetFormatPr defaultColWidth="9" defaultRowHeight="13.5" x14ac:dyDescent="0.15"/>
  <cols>
    <col min="1" max="1" width="4" style="251" customWidth="1"/>
    <col min="2" max="2" width="7.125" style="251" customWidth="1"/>
    <col min="3" max="3" width="26.125" style="251" customWidth="1"/>
    <col min="4" max="4" width="2.875" style="251" customWidth="1"/>
    <col min="5" max="6" width="2.125" style="251" customWidth="1"/>
    <col min="7" max="8" width="2.375" style="251" customWidth="1"/>
    <col min="9" max="9" width="2.125" style="251" customWidth="1"/>
    <col min="10" max="10" width="2.375" style="251" customWidth="1"/>
    <col min="11" max="11" width="1.875" style="251" customWidth="1"/>
    <col min="12" max="14" width="2.375" style="251" customWidth="1"/>
    <col min="15" max="15" width="1.625" style="251" customWidth="1"/>
    <col min="16" max="16" width="2" style="28" customWidth="1"/>
    <col min="17" max="17" width="3.125" style="24" customWidth="1"/>
    <col min="18" max="18" width="2.375" style="251" customWidth="1"/>
    <col min="19" max="19" width="2.125" style="251" customWidth="1"/>
    <col min="20" max="20" width="2.375" style="251" customWidth="1"/>
    <col min="21" max="21" width="2.125" style="251" customWidth="1"/>
    <col min="22" max="22" width="1.875" style="251" customWidth="1"/>
    <col min="23" max="34" width="2.125" style="251" customWidth="1"/>
    <col min="35" max="35" width="1.5" style="251" customWidth="1"/>
    <col min="36" max="38" width="2.125" style="251" customWidth="1"/>
    <col min="39" max="39" width="3.125" style="24" customWidth="1"/>
    <col min="40" max="41" width="2.125" style="251" customWidth="1"/>
    <col min="42" max="42" width="2.375" style="251" customWidth="1"/>
    <col min="43" max="45" width="2.125" style="24" customWidth="1"/>
    <col min="46" max="46" width="1.875" style="24" customWidth="1"/>
    <col min="47" max="47" width="2.125" style="24" customWidth="1"/>
    <col min="48" max="48" width="6.125" style="251" customWidth="1"/>
    <col min="49" max="49" width="7.5" style="251" customWidth="1"/>
    <col min="50" max="50" width="2.875" style="251" customWidth="1"/>
    <col min="51" max="16384" width="9" style="251"/>
  </cols>
  <sheetData>
    <row r="1" spans="1:50" ht="17.25" x14ac:dyDescent="0.2">
      <c r="B1" s="15" t="s">
        <v>231</v>
      </c>
    </row>
    <row r="2" spans="1:50" ht="6" customHeight="1" x14ac:dyDescent="0.2">
      <c r="A2" s="15"/>
    </row>
    <row r="3" spans="1:50" ht="17.25" customHeight="1" x14ac:dyDescent="0.15">
      <c r="A3" s="703" t="s">
        <v>582</v>
      </c>
      <c r="B3" s="704"/>
      <c r="C3" s="1" t="s">
        <v>583</v>
      </c>
      <c r="D3" s="415"/>
      <c r="E3" s="633"/>
      <c r="F3" s="633"/>
      <c r="G3" s="633"/>
      <c r="H3" s="633"/>
      <c r="I3" s="633"/>
      <c r="J3" s="633"/>
      <c r="K3" s="633"/>
      <c r="L3" s="633"/>
      <c r="M3" s="633"/>
      <c r="N3" s="633"/>
      <c r="O3" s="633"/>
      <c r="P3" s="182"/>
      <c r="Q3" s="416"/>
      <c r="R3" s="633"/>
      <c r="S3" s="633"/>
      <c r="T3" s="633"/>
      <c r="U3" s="633"/>
      <c r="V3" s="633"/>
      <c r="W3" s="633"/>
      <c r="X3" s="633"/>
      <c r="Y3" s="633"/>
      <c r="Z3" s="2" t="s">
        <v>584</v>
      </c>
      <c r="AA3" s="633"/>
      <c r="AB3" s="633"/>
      <c r="AC3" s="633"/>
      <c r="AD3" s="633"/>
      <c r="AE3" s="633"/>
      <c r="AF3" s="633"/>
      <c r="AG3" s="633"/>
      <c r="AH3" s="633"/>
      <c r="AI3" s="633"/>
      <c r="AJ3" s="633"/>
      <c r="AK3" s="633"/>
      <c r="AL3" s="633"/>
      <c r="AM3" s="416"/>
      <c r="AN3" s="633"/>
      <c r="AO3" s="633"/>
      <c r="AP3" s="633"/>
      <c r="AQ3" s="416"/>
      <c r="AR3" s="416"/>
      <c r="AS3" s="416"/>
      <c r="AT3" s="416"/>
      <c r="AU3" s="416"/>
      <c r="AV3" s="406" t="s">
        <v>28</v>
      </c>
      <c r="AW3" s="406" t="s">
        <v>29</v>
      </c>
      <c r="AX3" s="637"/>
    </row>
    <row r="4" spans="1:50" ht="17.25" customHeight="1" x14ac:dyDescent="0.15">
      <c r="A4" s="3" t="s">
        <v>585</v>
      </c>
      <c r="B4" s="4" t="s">
        <v>586</v>
      </c>
      <c r="C4" s="432"/>
      <c r="D4" s="446"/>
      <c r="E4" s="607"/>
      <c r="F4" s="607"/>
      <c r="G4" s="607"/>
      <c r="H4" s="607"/>
      <c r="I4" s="607"/>
      <c r="J4" s="607"/>
      <c r="K4" s="607"/>
      <c r="L4" s="607"/>
      <c r="M4" s="607"/>
      <c r="N4" s="607"/>
      <c r="O4" s="607"/>
      <c r="P4" s="183"/>
      <c r="Q4" s="417"/>
      <c r="R4" s="607"/>
      <c r="S4" s="607"/>
      <c r="T4" s="607"/>
      <c r="U4" s="607"/>
      <c r="V4" s="607"/>
      <c r="W4" s="607"/>
      <c r="X4" s="607"/>
      <c r="Y4" s="607"/>
      <c r="Z4" s="607"/>
      <c r="AA4" s="607"/>
      <c r="AB4" s="607"/>
      <c r="AC4" s="607"/>
      <c r="AD4" s="607"/>
      <c r="AE4" s="607"/>
      <c r="AF4" s="607"/>
      <c r="AG4" s="607"/>
      <c r="AH4" s="607"/>
      <c r="AI4" s="607"/>
      <c r="AJ4" s="607"/>
      <c r="AK4" s="607"/>
      <c r="AL4" s="607"/>
      <c r="AM4" s="417"/>
      <c r="AN4" s="607"/>
      <c r="AO4" s="607"/>
      <c r="AP4" s="607"/>
      <c r="AQ4" s="417"/>
      <c r="AR4" s="417"/>
      <c r="AS4" s="417"/>
      <c r="AT4" s="417"/>
      <c r="AU4" s="417"/>
      <c r="AV4" s="5" t="s">
        <v>577</v>
      </c>
      <c r="AW4" s="5" t="s">
        <v>578</v>
      </c>
      <c r="AX4" s="637"/>
    </row>
    <row r="5" spans="1:50" ht="17.25" customHeight="1" x14ac:dyDescent="0.15">
      <c r="A5" s="436">
        <v>26</v>
      </c>
      <c r="B5" s="433">
        <v>9051</v>
      </c>
      <c r="C5" s="120" t="s">
        <v>324</v>
      </c>
      <c r="D5" s="769" t="s">
        <v>2040</v>
      </c>
      <c r="E5" s="763"/>
      <c r="F5" s="764"/>
      <c r="G5" s="769" t="s">
        <v>2094</v>
      </c>
      <c r="H5" s="763"/>
      <c r="I5" s="763"/>
      <c r="J5" s="763"/>
      <c r="K5" s="764"/>
      <c r="L5" s="769" t="s">
        <v>2041</v>
      </c>
      <c r="M5" s="763"/>
      <c r="N5" s="763"/>
      <c r="O5" s="763"/>
      <c r="P5" s="763"/>
      <c r="Q5" s="763"/>
      <c r="R5" s="764"/>
      <c r="S5" s="453" t="s">
        <v>129</v>
      </c>
      <c r="T5" s="439"/>
      <c r="U5" s="61"/>
      <c r="V5" s="254"/>
      <c r="W5" s="453"/>
      <c r="X5" s="416"/>
      <c r="Y5" s="416"/>
      <c r="Z5" s="37"/>
      <c r="AA5" s="416"/>
      <c r="AB5" s="439"/>
      <c r="AC5" s="37"/>
      <c r="AD5" s="37"/>
      <c r="AE5" s="422"/>
      <c r="AF5" s="422"/>
      <c r="AG5" s="422"/>
      <c r="AH5" s="422"/>
      <c r="AI5" s="422"/>
      <c r="AJ5" s="37"/>
      <c r="AK5" s="37"/>
      <c r="AL5" s="416"/>
      <c r="AM5" s="2"/>
      <c r="AN5" s="439"/>
      <c r="AO5" s="36"/>
      <c r="AP5" s="633"/>
      <c r="AQ5" s="416"/>
      <c r="AR5" s="416"/>
      <c r="AS5" s="416"/>
      <c r="AT5" s="416"/>
      <c r="AU5" s="36"/>
      <c r="AV5" s="330">
        <f>ROUND(S6*$AR$10,0)</f>
        <v>447</v>
      </c>
      <c r="AW5" s="7" t="s">
        <v>0</v>
      </c>
    </row>
    <row r="6" spans="1:50" ht="17.25" customHeight="1" x14ac:dyDescent="0.15">
      <c r="A6" s="436">
        <v>26</v>
      </c>
      <c r="B6" s="433">
        <v>9055</v>
      </c>
      <c r="C6" s="120" t="s">
        <v>234</v>
      </c>
      <c r="D6" s="770"/>
      <c r="E6" s="765"/>
      <c r="F6" s="766"/>
      <c r="G6" s="770"/>
      <c r="H6" s="765"/>
      <c r="I6" s="765"/>
      <c r="J6" s="765"/>
      <c r="K6" s="766"/>
      <c r="L6" s="770"/>
      <c r="M6" s="765"/>
      <c r="N6" s="765"/>
      <c r="O6" s="765"/>
      <c r="P6" s="765"/>
      <c r="Q6" s="765"/>
      <c r="R6" s="766"/>
      <c r="S6" s="892">
        <f>予防短期入所療養ロ!T46</f>
        <v>497</v>
      </c>
      <c r="T6" s="829"/>
      <c r="U6" s="426" t="s">
        <v>578</v>
      </c>
      <c r="V6" s="432"/>
      <c r="W6" s="444" t="s">
        <v>442</v>
      </c>
      <c r="X6" s="422"/>
      <c r="Y6" s="422"/>
      <c r="Z6" s="422"/>
      <c r="AA6" s="422"/>
      <c r="AB6" s="422"/>
      <c r="AC6" s="422"/>
      <c r="AD6" s="422"/>
      <c r="AE6" s="417"/>
      <c r="AF6" s="417"/>
      <c r="AG6" s="417"/>
      <c r="AH6" s="422"/>
      <c r="AI6" s="422"/>
      <c r="AJ6" s="422"/>
      <c r="AK6" s="422"/>
      <c r="AL6" s="515" t="s">
        <v>806</v>
      </c>
      <c r="AM6" s="526">
        <f>予防短期入所療養ロ!AL6</f>
        <v>25</v>
      </c>
      <c r="AN6" s="425" t="s">
        <v>578</v>
      </c>
      <c r="AO6" s="38"/>
      <c r="AP6" s="899" t="s">
        <v>98</v>
      </c>
      <c r="AQ6" s="896"/>
      <c r="AR6" s="896"/>
      <c r="AS6" s="896"/>
      <c r="AT6" s="896"/>
      <c r="AU6" s="900"/>
      <c r="AV6" s="12">
        <f>ROUND(ROUND(S6-AM6,0)*$AR$10,0)</f>
        <v>425</v>
      </c>
      <c r="AW6" s="6"/>
    </row>
    <row r="7" spans="1:50" ht="17.25" customHeight="1" x14ac:dyDescent="0.15">
      <c r="A7" s="436">
        <v>26</v>
      </c>
      <c r="B7" s="433">
        <v>9056</v>
      </c>
      <c r="C7" s="210" t="s">
        <v>235</v>
      </c>
      <c r="D7" s="770"/>
      <c r="E7" s="765"/>
      <c r="F7" s="766"/>
      <c r="G7" s="770"/>
      <c r="H7" s="765"/>
      <c r="I7" s="765"/>
      <c r="J7" s="765"/>
      <c r="K7" s="766"/>
      <c r="L7" s="770"/>
      <c r="M7" s="765"/>
      <c r="N7" s="765"/>
      <c r="O7" s="765"/>
      <c r="P7" s="765"/>
      <c r="Q7" s="765"/>
      <c r="R7" s="766"/>
      <c r="S7" s="453" t="s">
        <v>130</v>
      </c>
      <c r="T7" s="439"/>
      <c r="U7" s="61"/>
      <c r="V7" s="254"/>
      <c r="W7" s="453"/>
      <c r="X7" s="418"/>
      <c r="Y7" s="418"/>
      <c r="Z7" s="37"/>
      <c r="AA7" s="418"/>
      <c r="AB7" s="439"/>
      <c r="AC7" s="37"/>
      <c r="AD7" s="37"/>
      <c r="AE7" s="422"/>
      <c r="AF7" s="422"/>
      <c r="AG7" s="422"/>
      <c r="AH7" s="422"/>
      <c r="AI7" s="422"/>
      <c r="AJ7" s="37"/>
      <c r="AK7" s="37"/>
      <c r="AL7" s="416"/>
      <c r="AM7" s="34"/>
      <c r="AN7" s="439"/>
      <c r="AO7" s="36"/>
      <c r="AP7" s="901"/>
      <c r="AQ7" s="896"/>
      <c r="AR7" s="896"/>
      <c r="AS7" s="896"/>
      <c r="AT7" s="896"/>
      <c r="AU7" s="900"/>
      <c r="AV7" s="330">
        <f>ROUND(S8*$AR$10,0)</f>
        <v>559</v>
      </c>
      <c r="AW7" s="6"/>
    </row>
    <row r="8" spans="1:50" ht="17.25" customHeight="1" x14ac:dyDescent="0.15">
      <c r="A8" s="436">
        <v>26</v>
      </c>
      <c r="B8" s="433">
        <v>9060</v>
      </c>
      <c r="C8" s="120" t="s">
        <v>236</v>
      </c>
      <c r="D8" s="770"/>
      <c r="E8" s="765"/>
      <c r="F8" s="766"/>
      <c r="G8" s="770"/>
      <c r="H8" s="765"/>
      <c r="I8" s="765"/>
      <c r="J8" s="765"/>
      <c r="K8" s="766"/>
      <c r="L8" s="789"/>
      <c r="M8" s="767"/>
      <c r="N8" s="767"/>
      <c r="O8" s="767"/>
      <c r="P8" s="767"/>
      <c r="Q8" s="767"/>
      <c r="R8" s="768"/>
      <c r="S8" s="892">
        <f>予防短期入所療養ロ!T48</f>
        <v>621</v>
      </c>
      <c r="T8" s="829"/>
      <c r="U8" s="426" t="s">
        <v>578</v>
      </c>
      <c r="V8" s="432"/>
      <c r="W8" s="444" t="s">
        <v>442</v>
      </c>
      <c r="X8" s="422"/>
      <c r="Y8" s="422"/>
      <c r="Z8" s="422"/>
      <c r="AA8" s="422"/>
      <c r="AB8" s="422"/>
      <c r="AC8" s="422"/>
      <c r="AD8" s="422"/>
      <c r="AE8" s="417"/>
      <c r="AF8" s="417"/>
      <c r="AG8" s="417"/>
      <c r="AH8" s="422"/>
      <c r="AI8" s="422"/>
      <c r="AJ8" s="422"/>
      <c r="AK8" s="422"/>
      <c r="AL8" s="515" t="s">
        <v>806</v>
      </c>
      <c r="AM8" s="526">
        <f>$AM$6</f>
        <v>25</v>
      </c>
      <c r="AN8" s="425" t="s">
        <v>578</v>
      </c>
      <c r="AO8" s="38"/>
      <c r="AP8" s="246"/>
      <c r="AQ8" s="245"/>
      <c r="AR8" s="245"/>
      <c r="AS8" s="245"/>
      <c r="AT8" s="245"/>
      <c r="AU8" s="247"/>
      <c r="AV8" s="12">
        <f>ROUND(ROUND(S8-AM8,0)*$AR$10,0)</f>
        <v>536</v>
      </c>
      <c r="AW8" s="6"/>
    </row>
    <row r="9" spans="1:50" ht="17.25" customHeight="1" x14ac:dyDescent="0.15">
      <c r="A9" s="436">
        <v>26</v>
      </c>
      <c r="B9" s="433">
        <v>9061</v>
      </c>
      <c r="C9" s="120" t="s">
        <v>237</v>
      </c>
      <c r="D9" s="770"/>
      <c r="E9" s="765"/>
      <c r="F9" s="766"/>
      <c r="G9" s="770"/>
      <c r="H9" s="765"/>
      <c r="I9" s="765"/>
      <c r="J9" s="765"/>
      <c r="K9" s="766"/>
      <c r="L9" s="769" t="s">
        <v>2046</v>
      </c>
      <c r="M9" s="763"/>
      <c r="N9" s="763"/>
      <c r="O9" s="763"/>
      <c r="P9" s="763"/>
      <c r="Q9" s="763"/>
      <c r="R9" s="764"/>
      <c r="S9" s="453" t="s">
        <v>129</v>
      </c>
      <c r="T9" s="439"/>
      <c r="U9" s="61"/>
      <c r="V9" s="254"/>
      <c r="W9" s="453"/>
      <c r="X9" s="416"/>
      <c r="Y9" s="416"/>
      <c r="Z9" s="37"/>
      <c r="AA9" s="416"/>
      <c r="AB9" s="439"/>
      <c r="AC9" s="37"/>
      <c r="AD9" s="37"/>
      <c r="AE9" s="422"/>
      <c r="AF9" s="422"/>
      <c r="AG9" s="422"/>
      <c r="AH9" s="422"/>
      <c r="AI9" s="422"/>
      <c r="AJ9" s="37"/>
      <c r="AK9" s="37"/>
      <c r="AL9" s="416"/>
      <c r="AM9" s="2"/>
      <c r="AN9" s="439"/>
      <c r="AO9" s="36"/>
      <c r="AP9" s="246"/>
      <c r="AQ9" s="245"/>
      <c r="AR9" s="245"/>
      <c r="AS9" s="245"/>
      <c r="AT9" s="245"/>
      <c r="AU9" s="247"/>
      <c r="AV9" s="330">
        <f>ROUND(S10*$AR$10,0)</f>
        <v>503</v>
      </c>
      <c r="AW9" s="6"/>
    </row>
    <row r="10" spans="1:50" ht="17.25" customHeight="1" x14ac:dyDescent="0.15">
      <c r="A10" s="436">
        <v>26</v>
      </c>
      <c r="B10" s="433">
        <v>9065</v>
      </c>
      <c r="C10" s="120" t="s">
        <v>829</v>
      </c>
      <c r="D10" s="770"/>
      <c r="E10" s="765"/>
      <c r="F10" s="766"/>
      <c r="G10" s="770"/>
      <c r="H10" s="765"/>
      <c r="I10" s="765"/>
      <c r="J10" s="765"/>
      <c r="K10" s="766"/>
      <c r="L10" s="770"/>
      <c r="M10" s="765"/>
      <c r="N10" s="765"/>
      <c r="O10" s="765"/>
      <c r="P10" s="765"/>
      <c r="Q10" s="765"/>
      <c r="R10" s="766"/>
      <c r="S10" s="892">
        <f>予防短期入所療養ロ!T50</f>
        <v>559</v>
      </c>
      <c r="T10" s="829"/>
      <c r="U10" s="426" t="s">
        <v>578</v>
      </c>
      <c r="V10" s="432"/>
      <c r="W10" s="444" t="s">
        <v>442</v>
      </c>
      <c r="X10" s="422"/>
      <c r="Y10" s="422"/>
      <c r="Z10" s="422"/>
      <c r="AA10" s="422"/>
      <c r="AB10" s="422"/>
      <c r="AC10" s="422"/>
      <c r="AD10" s="422"/>
      <c r="AE10" s="417"/>
      <c r="AF10" s="417"/>
      <c r="AG10" s="417"/>
      <c r="AH10" s="422"/>
      <c r="AI10" s="422"/>
      <c r="AJ10" s="422"/>
      <c r="AK10" s="422"/>
      <c r="AL10" s="515" t="s">
        <v>806</v>
      </c>
      <c r="AM10" s="526">
        <f>$AM$6</f>
        <v>25</v>
      </c>
      <c r="AN10" s="425" t="s">
        <v>578</v>
      </c>
      <c r="AO10" s="38"/>
      <c r="AP10" s="442"/>
      <c r="AQ10" s="245" t="s">
        <v>1407</v>
      </c>
      <c r="AR10" s="844">
        <v>0.9</v>
      </c>
      <c r="AS10" s="844"/>
      <c r="AT10" s="418"/>
      <c r="AU10" s="419"/>
      <c r="AV10" s="12">
        <f>ROUND(ROUND(S10-AM10,0)*$AR$10,0)</f>
        <v>481</v>
      </c>
      <c r="AW10" s="6"/>
    </row>
    <row r="11" spans="1:50" ht="17.25" customHeight="1" x14ac:dyDescent="0.15">
      <c r="A11" s="436">
        <v>26</v>
      </c>
      <c r="B11" s="433">
        <v>9066</v>
      </c>
      <c r="C11" s="210" t="s">
        <v>830</v>
      </c>
      <c r="D11" s="770"/>
      <c r="E11" s="765"/>
      <c r="F11" s="766"/>
      <c r="G11" s="770"/>
      <c r="H11" s="765"/>
      <c r="I11" s="765"/>
      <c r="J11" s="765"/>
      <c r="K11" s="766"/>
      <c r="L11" s="770"/>
      <c r="M11" s="765"/>
      <c r="N11" s="765"/>
      <c r="O11" s="765"/>
      <c r="P11" s="765"/>
      <c r="Q11" s="765"/>
      <c r="R11" s="766"/>
      <c r="S11" s="453" t="s">
        <v>130</v>
      </c>
      <c r="T11" s="439"/>
      <c r="U11" s="61"/>
      <c r="V11" s="254"/>
      <c r="W11" s="453"/>
      <c r="X11" s="418"/>
      <c r="Y11" s="418"/>
      <c r="Z11" s="37"/>
      <c r="AA11" s="418"/>
      <c r="AB11" s="439"/>
      <c r="AC11" s="37"/>
      <c r="AD11" s="37"/>
      <c r="AE11" s="422"/>
      <c r="AF11" s="422"/>
      <c r="AG11" s="422"/>
      <c r="AH11" s="422"/>
      <c r="AI11" s="422"/>
      <c r="AJ11" s="37"/>
      <c r="AK11" s="37"/>
      <c r="AL11" s="416"/>
      <c r="AM11" s="34"/>
      <c r="AN11" s="439"/>
      <c r="AO11" s="36"/>
      <c r="AP11" s="442"/>
      <c r="AQ11" s="637"/>
      <c r="AR11" s="637"/>
      <c r="AS11" s="637"/>
      <c r="AT11" s="109"/>
      <c r="AU11" s="85"/>
      <c r="AV11" s="330">
        <f>ROUND(S12*$AR$10,0)</f>
        <v>635</v>
      </c>
      <c r="AW11" s="6"/>
    </row>
    <row r="12" spans="1:50" ht="17.25" customHeight="1" x14ac:dyDescent="0.15">
      <c r="A12" s="436">
        <v>26</v>
      </c>
      <c r="B12" s="433">
        <v>9070</v>
      </c>
      <c r="C12" s="120" t="s">
        <v>831</v>
      </c>
      <c r="D12" s="789"/>
      <c r="E12" s="767"/>
      <c r="F12" s="768"/>
      <c r="G12" s="789"/>
      <c r="H12" s="767"/>
      <c r="I12" s="767"/>
      <c r="J12" s="767"/>
      <c r="K12" s="768"/>
      <c r="L12" s="789"/>
      <c r="M12" s="767"/>
      <c r="N12" s="767"/>
      <c r="O12" s="767"/>
      <c r="P12" s="767"/>
      <c r="Q12" s="767"/>
      <c r="R12" s="768"/>
      <c r="S12" s="892">
        <f>予防短期入所療養ロ!T52</f>
        <v>705</v>
      </c>
      <c r="T12" s="829"/>
      <c r="U12" s="426" t="s">
        <v>578</v>
      </c>
      <c r="V12" s="432"/>
      <c r="W12" s="444" t="s">
        <v>442</v>
      </c>
      <c r="X12" s="422"/>
      <c r="Y12" s="422"/>
      <c r="Z12" s="422"/>
      <c r="AA12" s="422"/>
      <c r="AB12" s="422"/>
      <c r="AC12" s="422"/>
      <c r="AD12" s="422"/>
      <c r="AE12" s="417"/>
      <c r="AF12" s="417"/>
      <c r="AG12" s="417"/>
      <c r="AH12" s="422"/>
      <c r="AI12" s="422"/>
      <c r="AJ12" s="422"/>
      <c r="AK12" s="422"/>
      <c r="AL12" s="515" t="s">
        <v>806</v>
      </c>
      <c r="AM12" s="526">
        <f>$AM$6</f>
        <v>25</v>
      </c>
      <c r="AN12" s="425" t="s">
        <v>578</v>
      </c>
      <c r="AO12" s="38"/>
      <c r="AP12" s="246"/>
      <c r="AQ12" s="245"/>
      <c r="AR12" s="245"/>
      <c r="AS12" s="245"/>
      <c r="AT12" s="245"/>
      <c r="AU12" s="247"/>
      <c r="AV12" s="12">
        <f>ROUND(ROUND(S12-AM12,0)*$AR$10,0)</f>
        <v>612</v>
      </c>
      <c r="AW12" s="6"/>
    </row>
    <row r="13" spans="1:50" ht="17.25" customHeight="1" x14ac:dyDescent="0.15">
      <c r="A13" s="436">
        <v>26</v>
      </c>
      <c r="B13" s="433">
        <v>5269</v>
      </c>
      <c r="C13" s="210" t="s">
        <v>460</v>
      </c>
      <c r="D13" s="677" t="s">
        <v>2033</v>
      </c>
      <c r="E13" s="678"/>
      <c r="F13" s="679"/>
      <c r="G13" s="769" t="s">
        <v>2048</v>
      </c>
      <c r="H13" s="763"/>
      <c r="I13" s="763"/>
      <c r="J13" s="763"/>
      <c r="K13" s="764"/>
      <c r="L13" s="769" t="s">
        <v>2043</v>
      </c>
      <c r="M13" s="763"/>
      <c r="N13" s="763"/>
      <c r="O13" s="763"/>
      <c r="P13" s="763"/>
      <c r="Q13" s="763"/>
      <c r="R13" s="764"/>
      <c r="S13" s="453" t="s">
        <v>129</v>
      </c>
      <c r="T13" s="439"/>
      <c r="U13" s="61"/>
      <c r="V13" s="254"/>
      <c r="W13" s="453"/>
      <c r="X13" s="416"/>
      <c r="Y13" s="416"/>
      <c r="Z13" s="37"/>
      <c r="AA13" s="416"/>
      <c r="AB13" s="439"/>
      <c r="AC13" s="37"/>
      <c r="AD13" s="37"/>
      <c r="AE13" s="422"/>
      <c r="AF13" s="422"/>
      <c r="AG13" s="422"/>
      <c r="AH13" s="422"/>
      <c r="AI13" s="422"/>
      <c r="AJ13" s="37"/>
      <c r="AK13" s="37"/>
      <c r="AL13" s="416"/>
      <c r="AM13" s="2"/>
      <c r="AN13" s="439"/>
      <c r="AO13" s="36"/>
      <c r="AP13" s="633"/>
      <c r="AQ13" s="416"/>
      <c r="AR13" s="416"/>
      <c r="AS13" s="416"/>
      <c r="AT13" s="416"/>
      <c r="AU13" s="36"/>
      <c r="AV13" s="12">
        <f>ROUND(S14*AR18,0)</f>
        <v>501</v>
      </c>
      <c r="AW13" s="6"/>
    </row>
    <row r="14" spans="1:50" ht="17.25" customHeight="1" x14ac:dyDescent="0.15">
      <c r="A14" s="436">
        <v>26</v>
      </c>
      <c r="B14" s="433">
        <v>5273</v>
      </c>
      <c r="C14" s="120" t="s">
        <v>461</v>
      </c>
      <c r="D14" s="680"/>
      <c r="E14" s="681"/>
      <c r="F14" s="682"/>
      <c r="G14" s="770"/>
      <c r="H14" s="765"/>
      <c r="I14" s="765"/>
      <c r="J14" s="765"/>
      <c r="K14" s="766"/>
      <c r="L14" s="770"/>
      <c r="M14" s="765"/>
      <c r="N14" s="765"/>
      <c r="O14" s="765"/>
      <c r="P14" s="765"/>
      <c r="Q14" s="765"/>
      <c r="R14" s="766"/>
      <c r="S14" s="892">
        <f>予防短期入所療養ロ!T62</f>
        <v>557</v>
      </c>
      <c r="T14" s="829"/>
      <c r="U14" s="426" t="s">
        <v>578</v>
      </c>
      <c r="V14" s="432"/>
      <c r="W14" s="444" t="s">
        <v>442</v>
      </c>
      <c r="X14" s="422"/>
      <c r="Y14" s="422"/>
      <c r="Z14" s="422"/>
      <c r="AA14" s="422"/>
      <c r="AB14" s="422"/>
      <c r="AC14" s="422"/>
      <c r="AD14" s="422"/>
      <c r="AE14" s="417"/>
      <c r="AF14" s="417"/>
      <c r="AG14" s="417"/>
      <c r="AH14" s="422"/>
      <c r="AI14" s="422"/>
      <c r="AJ14" s="422"/>
      <c r="AK14" s="422"/>
      <c r="AL14" s="515" t="s">
        <v>806</v>
      </c>
      <c r="AM14" s="526">
        <f>$AM$6</f>
        <v>25</v>
      </c>
      <c r="AN14" s="425" t="s">
        <v>578</v>
      </c>
      <c r="AO14" s="38"/>
      <c r="AP14" s="899" t="s">
        <v>98</v>
      </c>
      <c r="AQ14" s="895"/>
      <c r="AR14" s="895"/>
      <c r="AS14" s="895"/>
      <c r="AT14" s="895"/>
      <c r="AU14" s="902"/>
      <c r="AV14" s="12">
        <f>ROUND(ROUND(S14-AM14,0)*AR18,0)</f>
        <v>479</v>
      </c>
      <c r="AW14" s="6"/>
    </row>
    <row r="15" spans="1:50" ht="17.25" customHeight="1" x14ac:dyDescent="0.15">
      <c r="A15" s="436">
        <v>26</v>
      </c>
      <c r="B15" s="433">
        <v>5274</v>
      </c>
      <c r="C15" s="120" t="s">
        <v>462</v>
      </c>
      <c r="D15" s="680"/>
      <c r="E15" s="681"/>
      <c r="F15" s="682"/>
      <c r="G15" s="770"/>
      <c r="H15" s="765"/>
      <c r="I15" s="765"/>
      <c r="J15" s="765"/>
      <c r="K15" s="766"/>
      <c r="L15" s="770"/>
      <c r="M15" s="765"/>
      <c r="N15" s="765"/>
      <c r="O15" s="765"/>
      <c r="P15" s="765"/>
      <c r="Q15" s="765"/>
      <c r="R15" s="766"/>
      <c r="S15" s="453" t="s">
        <v>130</v>
      </c>
      <c r="T15" s="439"/>
      <c r="U15" s="61"/>
      <c r="V15" s="254"/>
      <c r="W15" s="453"/>
      <c r="X15" s="418"/>
      <c r="Y15" s="418"/>
      <c r="Z15" s="37"/>
      <c r="AA15" s="418"/>
      <c r="AB15" s="439"/>
      <c r="AC15" s="37"/>
      <c r="AD15" s="37"/>
      <c r="AE15" s="422"/>
      <c r="AF15" s="422"/>
      <c r="AG15" s="422"/>
      <c r="AH15" s="422"/>
      <c r="AI15" s="422"/>
      <c r="AJ15" s="37"/>
      <c r="AK15" s="37"/>
      <c r="AL15" s="416"/>
      <c r="AM15" s="34"/>
      <c r="AN15" s="439"/>
      <c r="AO15" s="36"/>
      <c r="AP15" s="899"/>
      <c r="AQ15" s="895"/>
      <c r="AR15" s="895"/>
      <c r="AS15" s="895"/>
      <c r="AT15" s="895"/>
      <c r="AU15" s="902"/>
      <c r="AV15" s="12">
        <f>ROUND(S16*AR18,0)</f>
        <v>626</v>
      </c>
      <c r="AW15" s="6"/>
    </row>
    <row r="16" spans="1:50" ht="17.25" customHeight="1" x14ac:dyDescent="0.15">
      <c r="A16" s="436">
        <v>26</v>
      </c>
      <c r="B16" s="433">
        <v>5278</v>
      </c>
      <c r="C16" s="120" t="s">
        <v>463</v>
      </c>
      <c r="D16" s="680"/>
      <c r="E16" s="681"/>
      <c r="F16" s="682"/>
      <c r="G16" s="770"/>
      <c r="H16" s="765"/>
      <c r="I16" s="765"/>
      <c r="J16" s="765"/>
      <c r="K16" s="766"/>
      <c r="L16" s="789"/>
      <c r="M16" s="767"/>
      <c r="N16" s="767"/>
      <c r="O16" s="767"/>
      <c r="P16" s="767"/>
      <c r="Q16" s="767"/>
      <c r="R16" s="768"/>
      <c r="S16" s="892">
        <f>予防短期入所療養ロ!T64</f>
        <v>695</v>
      </c>
      <c r="T16" s="829"/>
      <c r="U16" s="426" t="s">
        <v>578</v>
      </c>
      <c r="V16" s="432"/>
      <c r="W16" s="444" t="s">
        <v>442</v>
      </c>
      <c r="X16" s="422"/>
      <c r="Y16" s="422"/>
      <c r="Z16" s="422"/>
      <c r="AA16" s="422"/>
      <c r="AB16" s="422"/>
      <c r="AC16" s="422"/>
      <c r="AD16" s="422"/>
      <c r="AE16" s="417"/>
      <c r="AF16" s="417"/>
      <c r="AG16" s="417"/>
      <c r="AH16" s="422"/>
      <c r="AI16" s="422"/>
      <c r="AJ16" s="422"/>
      <c r="AK16" s="422"/>
      <c r="AL16" s="515" t="s">
        <v>806</v>
      </c>
      <c r="AM16" s="526">
        <f>$AM$6</f>
        <v>25</v>
      </c>
      <c r="AN16" s="425" t="s">
        <v>578</v>
      </c>
      <c r="AO16" s="38"/>
      <c r="AP16" s="246"/>
      <c r="AQ16" s="245"/>
      <c r="AR16" s="245"/>
      <c r="AS16" s="245"/>
      <c r="AT16" s="245"/>
      <c r="AU16" s="247"/>
      <c r="AV16" s="12">
        <f>ROUND(ROUND(S16-AM16,0)*AR18,0)</f>
        <v>603</v>
      </c>
      <c r="AW16" s="6"/>
    </row>
    <row r="17" spans="1:49" ht="17.25" customHeight="1" x14ac:dyDescent="0.15">
      <c r="A17" s="436">
        <v>26</v>
      </c>
      <c r="B17" s="433">
        <v>5279</v>
      </c>
      <c r="C17" s="120" t="s">
        <v>464</v>
      </c>
      <c r="D17" s="680"/>
      <c r="E17" s="681"/>
      <c r="F17" s="682"/>
      <c r="G17" s="770"/>
      <c r="H17" s="765"/>
      <c r="I17" s="765"/>
      <c r="J17" s="765"/>
      <c r="K17" s="766"/>
      <c r="L17" s="769" t="s">
        <v>2044</v>
      </c>
      <c r="M17" s="763"/>
      <c r="N17" s="763"/>
      <c r="O17" s="763"/>
      <c r="P17" s="763"/>
      <c r="Q17" s="763"/>
      <c r="R17" s="764"/>
      <c r="S17" s="453" t="s">
        <v>129</v>
      </c>
      <c r="T17" s="439"/>
      <c r="U17" s="61"/>
      <c r="V17" s="254"/>
      <c r="W17" s="453"/>
      <c r="X17" s="416"/>
      <c r="Y17" s="416"/>
      <c r="Z17" s="37"/>
      <c r="AA17" s="416"/>
      <c r="AB17" s="439"/>
      <c r="AC17" s="37"/>
      <c r="AD17" s="37"/>
      <c r="AE17" s="422"/>
      <c r="AF17" s="422"/>
      <c r="AG17" s="422"/>
      <c r="AH17" s="422"/>
      <c r="AI17" s="422"/>
      <c r="AJ17" s="37"/>
      <c r="AK17" s="37"/>
      <c r="AL17" s="416"/>
      <c r="AM17" s="2"/>
      <c r="AN17" s="439"/>
      <c r="AO17" s="36"/>
      <c r="AP17" s="246"/>
      <c r="AQ17" s="245"/>
      <c r="AR17" s="245"/>
      <c r="AS17" s="245"/>
      <c r="AT17" s="245"/>
      <c r="AU17" s="247"/>
      <c r="AV17" s="12">
        <f>ROUND(S18*AR18,0)</f>
        <v>554</v>
      </c>
      <c r="AW17" s="6"/>
    </row>
    <row r="18" spans="1:49" ht="17.25" customHeight="1" x14ac:dyDescent="0.15">
      <c r="A18" s="436">
        <v>26</v>
      </c>
      <c r="B18" s="433">
        <v>5283</v>
      </c>
      <c r="C18" s="120" t="s">
        <v>465</v>
      </c>
      <c r="D18" s="680"/>
      <c r="E18" s="681"/>
      <c r="F18" s="682"/>
      <c r="G18" s="770"/>
      <c r="H18" s="765"/>
      <c r="I18" s="765"/>
      <c r="J18" s="765"/>
      <c r="K18" s="766"/>
      <c r="L18" s="770"/>
      <c r="M18" s="765"/>
      <c r="N18" s="765"/>
      <c r="O18" s="765"/>
      <c r="P18" s="765"/>
      <c r="Q18" s="765"/>
      <c r="R18" s="766"/>
      <c r="S18" s="892">
        <f>予防短期入所療養ロ!T66</f>
        <v>616</v>
      </c>
      <c r="T18" s="829"/>
      <c r="U18" s="426" t="s">
        <v>578</v>
      </c>
      <c r="V18" s="432"/>
      <c r="W18" s="444" t="s">
        <v>442</v>
      </c>
      <c r="X18" s="422"/>
      <c r="Y18" s="422"/>
      <c r="Z18" s="422"/>
      <c r="AA18" s="422"/>
      <c r="AB18" s="422"/>
      <c r="AC18" s="422"/>
      <c r="AD18" s="422"/>
      <c r="AE18" s="417"/>
      <c r="AF18" s="417"/>
      <c r="AG18" s="417"/>
      <c r="AH18" s="422"/>
      <c r="AI18" s="422"/>
      <c r="AJ18" s="422"/>
      <c r="AK18" s="422"/>
      <c r="AL18" s="515" t="s">
        <v>806</v>
      </c>
      <c r="AM18" s="526">
        <f>$AM$6</f>
        <v>25</v>
      </c>
      <c r="AN18" s="425" t="s">
        <v>578</v>
      </c>
      <c r="AO18" s="38"/>
      <c r="AP18" s="442"/>
      <c r="AQ18" s="245" t="s">
        <v>1407</v>
      </c>
      <c r="AR18" s="844">
        <f>$AR$10</f>
        <v>0.9</v>
      </c>
      <c r="AS18" s="844"/>
      <c r="AT18" s="418"/>
      <c r="AU18" s="419"/>
      <c r="AV18" s="12">
        <f>ROUND(ROUND(S18-AM18,0)*AR18,0)</f>
        <v>532</v>
      </c>
      <c r="AW18" s="6"/>
    </row>
    <row r="19" spans="1:49" ht="17.25" customHeight="1" x14ac:dyDescent="0.15">
      <c r="A19" s="436">
        <v>26</v>
      </c>
      <c r="B19" s="433">
        <v>5284</v>
      </c>
      <c r="C19" s="120" t="s">
        <v>466</v>
      </c>
      <c r="D19" s="680"/>
      <c r="E19" s="681"/>
      <c r="F19" s="682"/>
      <c r="G19" s="770"/>
      <c r="H19" s="765"/>
      <c r="I19" s="765"/>
      <c r="J19" s="765"/>
      <c r="K19" s="766"/>
      <c r="L19" s="770"/>
      <c r="M19" s="765"/>
      <c r="N19" s="765"/>
      <c r="O19" s="765"/>
      <c r="P19" s="765"/>
      <c r="Q19" s="765"/>
      <c r="R19" s="766"/>
      <c r="S19" s="453" t="s">
        <v>130</v>
      </c>
      <c r="T19" s="439"/>
      <c r="U19" s="61"/>
      <c r="V19" s="254"/>
      <c r="W19" s="453"/>
      <c r="X19" s="418"/>
      <c r="Y19" s="418"/>
      <c r="Z19" s="37"/>
      <c r="AA19" s="418"/>
      <c r="AB19" s="439"/>
      <c r="AC19" s="37"/>
      <c r="AD19" s="37"/>
      <c r="AE19" s="422"/>
      <c r="AF19" s="422"/>
      <c r="AG19" s="422"/>
      <c r="AH19" s="422"/>
      <c r="AI19" s="422"/>
      <c r="AJ19" s="37"/>
      <c r="AK19" s="37"/>
      <c r="AL19" s="416"/>
      <c r="AM19" s="34"/>
      <c r="AN19" s="439"/>
      <c r="AO19" s="36"/>
      <c r="AP19" s="442"/>
      <c r="AQ19" s="637"/>
      <c r="AR19" s="637"/>
      <c r="AS19" s="637"/>
      <c r="AT19" s="109"/>
      <c r="AU19" s="85"/>
      <c r="AV19" s="12">
        <f>ROUND(S20*AR18,0)</f>
        <v>699</v>
      </c>
      <c r="AW19" s="6"/>
    </row>
    <row r="20" spans="1:49" ht="17.25" customHeight="1" x14ac:dyDescent="0.15">
      <c r="A20" s="436">
        <v>26</v>
      </c>
      <c r="B20" s="433">
        <v>5288</v>
      </c>
      <c r="C20" s="120" t="s">
        <v>467</v>
      </c>
      <c r="D20" s="759"/>
      <c r="E20" s="760"/>
      <c r="F20" s="761"/>
      <c r="G20" s="789"/>
      <c r="H20" s="767"/>
      <c r="I20" s="767"/>
      <c r="J20" s="767"/>
      <c r="K20" s="768"/>
      <c r="L20" s="789"/>
      <c r="M20" s="767"/>
      <c r="N20" s="767"/>
      <c r="O20" s="767"/>
      <c r="P20" s="767"/>
      <c r="Q20" s="767"/>
      <c r="R20" s="768"/>
      <c r="S20" s="892">
        <f>予防短期入所療養ロ!T68</f>
        <v>777</v>
      </c>
      <c r="T20" s="829"/>
      <c r="U20" s="426" t="s">
        <v>578</v>
      </c>
      <c r="V20" s="432"/>
      <c r="W20" s="444" t="s">
        <v>442</v>
      </c>
      <c r="X20" s="422"/>
      <c r="Y20" s="422"/>
      <c r="Z20" s="422"/>
      <c r="AA20" s="422"/>
      <c r="AB20" s="422"/>
      <c r="AC20" s="422"/>
      <c r="AD20" s="422"/>
      <c r="AE20" s="417"/>
      <c r="AF20" s="417"/>
      <c r="AG20" s="417"/>
      <c r="AH20" s="422"/>
      <c r="AI20" s="422"/>
      <c r="AJ20" s="422"/>
      <c r="AK20" s="422"/>
      <c r="AL20" s="515" t="s">
        <v>806</v>
      </c>
      <c r="AM20" s="526">
        <f>$AM$6</f>
        <v>25</v>
      </c>
      <c r="AN20" s="425" t="s">
        <v>578</v>
      </c>
      <c r="AO20" s="38"/>
      <c r="AP20" s="57"/>
      <c r="AQ20" s="426"/>
      <c r="AR20" s="426"/>
      <c r="AS20" s="426"/>
      <c r="AT20" s="426"/>
      <c r="AU20" s="58"/>
      <c r="AV20" s="12">
        <f>ROUND(ROUND(S20-AM20,0)*AR18,0)</f>
        <v>677</v>
      </c>
      <c r="AW20" s="6"/>
    </row>
    <row r="21" spans="1:49" ht="17.25" customHeight="1" x14ac:dyDescent="0.15">
      <c r="A21" s="436">
        <v>26</v>
      </c>
      <c r="B21" s="433">
        <v>9071</v>
      </c>
      <c r="C21" s="120" t="s">
        <v>1054</v>
      </c>
      <c r="D21" s="769" t="s">
        <v>2032</v>
      </c>
      <c r="E21" s="763"/>
      <c r="F21" s="764"/>
      <c r="G21" s="769" t="s">
        <v>1402</v>
      </c>
      <c r="H21" s="763"/>
      <c r="I21" s="763"/>
      <c r="J21" s="763"/>
      <c r="K21" s="763"/>
      <c r="L21" s="763"/>
      <c r="M21" s="763"/>
      <c r="N21" s="763"/>
      <c r="O21" s="763"/>
      <c r="P21" s="763"/>
      <c r="Q21" s="763"/>
      <c r="R21" s="764"/>
      <c r="S21" s="453" t="s">
        <v>129</v>
      </c>
      <c r="T21" s="439"/>
      <c r="U21" s="61"/>
      <c r="V21" s="254"/>
      <c r="W21" s="453"/>
      <c r="X21" s="416"/>
      <c r="Y21" s="416"/>
      <c r="Z21" s="37"/>
      <c r="AA21" s="416"/>
      <c r="AB21" s="439"/>
      <c r="AC21" s="37"/>
      <c r="AD21" s="37"/>
      <c r="AE21" s="422"/>
      <c r="AF21" s="422"/>
      <c r="AG21" s="422"/>
      <c r="AH21" s="422"/>
      <c r="AI21" s="422"/>
      <c r="AJ21" s="37"/>
      <c r="AK21" s="37"/>
      <c r="AL21" s="416"/>
      <c r="AM21" s="2"/>
      <c r="AN21" s="439"/>
      <c r="AO21" s="36"/>
      <c r="AP21" s="633"/>
      <c r="AQ21" s="416"/>
      <c r="AR21" s="416"/>
      <c r="AS21" s="416"/>
      <c r="AT21" s="416"/>
      <c r="AU21" s="36"/>
      <c r="AV21" s="330">
        <f>ROUND(S22*$AR$10,0)</f>
        <v>569</v>
      </c>
      <c r="AW21" s="6"/>
    </row>
    <row r="22" spans="1:49" ht="16.5" customHeight="1" x14ac:dyDescent="0.15">
      <c r="A22" s="436">
        <v>26</v>
      </c>
      <c r="B22" s="433">
        <v>9075</v>
      </c>
      <c r="C22" s="120" t="s">
        <v>1055</v>
      </c>
      <c r="D22" s="770"/>
      <c r="E22" s="765"/>
      <c r="F22" s="766"/>
      <c r="G22" s="770"/>
      <c r="H22" s="765"/>
      <c r="I22" s="765"/>
      <c r="J22" s="765"/>
      <c r="K22" s="765"/>
      <c r="L22" s="765"/>
      <c r="M22" s="765"/>
      <c r="N22" s="765"/>
      <c r="O22" s="765"/>
      <c r="P22" s="765"/>
      <c r="Q22" s="765"/>
      <c r="R22" s="766"/>
      <c r="S22" s="892">
        <f>予防短期入所療養ロ!T70</f>
        <v>632</v>
      </c>
      <c r="T22" s="829"/>
      <c r="U22" s="426" t="s">
        <v>578</v>
      </c>
      <c r="V22" s="432"/>
      <c r="W22" s="444" t="s">
        <v>442</v>
      </c>
      <c r="X22" s="422"/>
      <c r="Y22" s="422"/>
      <c r="Z22" s="422"/>
      <c r="AA22" s="422"/>
      <c r="AB22" s="422"/>
      <c r="AC22" s="422"/>
      <c r="AD22" s="422"/>
      <c r="AE22" s="417"/>
      <c r="AF22" s="417"/>
      <c r="AG22" s="417"/>
      <c r="AH22" s="422"/>
      <c r="AI22" s="422"/>
      <c r="AJ22" s="422"/>
      <c r="AK22" s="422"/>
      <c r="AL22" s="515" t="s">
        <v>806</v>
      </c>
      <c r="AM22" s="526">
        <f>$AM$6</f>
        <v>25</v>
      </c>
      <c r="AN22" s="425" t="s">
        <v>578</v>
      </c>
      <c r="AO22" s="38"/>
      <c r="AP22" s="899" t="s">
        <v>98</v>
      </c>
      <c r="AQ22" s="896"/>
      <c r="AR22" s="896"/>
      <c r="AS22" s="896"/>
      <c r="AT22" s="896"/>
      <c r="AU22" s="900"/>
      <c r="AV22" s="12">
        <f>ROUND(ROUND(S22-AM22,0)*$AR$10,0)</f>
        <v>546</v>
      </c>
      <c r="AW22" s="6"/>
    </row>
    <row r="23" spans="1:49" ht="17.25" customHeight="1" x14ac:dyDescent="0.15">
      <c r="A23" s="436">
        <v>26</v>
      </c>
      <c r="B23" s="433">
        <v>9076</v>
      </c>
      <c r="C23" s="210" t="s">
        <v>1056</v>
      </c>
      <c r="D23" s="770"/>
      <c r="E23" s="765"/>
      <c r="F23" s="766"/>
      <c r="G23" s="770"/>
      <c r="H23" s="765"/>
      <c r="I23" s="765"/>
      <c r="J23" s="765"/>
      <c r="K23" s="765"/>
      <c r="L23" s="765"/>
      <c r="M23" s="765"/>
      <c r="N23" s="765"/>
      <c r="O23" s="765"/>
      <c r="P23" s="765"/>
      <c r="Q23" s="765"/>
      <c r="R23" s="766"/>
      <c r="S23" s="453" t="s">
        <v>130</v>
      </c>
      <c r="T23" s="439"/>
      <c r="U23" s="61"/>
      <c r="V23" s="254"/>
      <c r="W23" s="453"/>
      <c r="X23" s="418"/>
      <c r="Y23" s="418"/>
      <c r="Z23" s="37"/>
      <c r="AA23" s="418"/>
      <c r="AB23" s="439"/>
      <c r="AC23" s="37"/>
      <c r="AD23" s="37"/>
      <c r="AE23" s="422"/>
      <c r="AF23" s="422"/>
      <c r="AG23" s="422"/>
      <c r="AH23" s="422"/>
      <c r="AI23" s="422"/>
      <c r="AJ23" s="37"/>
      <c r="AK23" s="37"/>
      <c r="AL23" s="416"/>
      <c r="AM23" s="34"/>
      <c r="AN23" s="439"/>
      <c r="AO23" s="36"/>
      <c r="AP23" s="901"/>
      <c r="AQ23" s="896"/>
      <c r="AR23" s="896"/>
      <c r="AS23" s="896"/>
      <c r="AT23" s="896"/>
      <c r="AU23" s="900"/>
      <c r="AV23" s="330">
        <f>ROUND(S24*$AR$10,0)</f>
        <v>716</v>
      </c>
      <c r="AW23" s="6"/>
    </row>
    <row r="24" spans="1:49" ht="17.25" customHeight="1" x14ac:dyDescent="0.15">
      <c r="A24" s="436">
        <v>26</v>
      </c>
      <c r="B24" s="433">
        <v>9080</v>
      </c>
      <c r="C24" s="120" t="s">
        <v>1057</v>
      </c>
      <c r="D24" s="770"/>
      <c r="E24" s="765"/>
      <c r="F24" s="766"/>
      <c r="G24" s="789"/>
      <c r="H24" s="767"/>
      <c r="I24" s="767"/>
      <c r="J24" s="767"/>
      <c r="K24" s="767"/>
      <c r="L24" s="767"/>
      <c r="M24" s="767"/>
      <c r="N24" s="767"/>
      <c r="O24" s="767"/>
      <c r="P24" s="767"/>
      <c r="Q24" s="767"/>
      <c r="R24" s="768"/>
      <c r="S24" s="892">
        <f>予防短期入所療養ロ!T72</f>
        <v>796</v>
      </c>
      <c r="T24" s="829"/>
      <c r="U24" s="426" t="s">
        <v>578</v>
      </c>
      <c r="V24" s="432"/>
      <c r="W24" s="444" t="s">
        <v>442</v>
      </c>
      <c r="X24" s="422"/>
      <c r="Y24" s="422"/>
      <c r="Z24" s="422"/>
      <c r="AA24" s="422"/>
      <c r="AB24" s="422"/>
      <c r="AC24" s="422"/>
      <c r="AD24" s="422"/>
      <c r="AE24" s="417"/>
      <c r="AF24" s="417"/>
      <c r="AG24" s="417"/>
      <c r="AH24" s="422"/>
      <c r="AI24" s="422"/>
      <c r="AJ24" s="422"/>
      <c r="AK24" s="422"/>
      <c r="AL24" s="515" t="s">
        <v>806</v>
      </c>
      <c r="AM24" s="526">
        <f>$AM$6</f>
        <v>25</v>
      </c>
      <c r="AN24" s="425" t="s">
        <v>578</v>
      </c>
      <c r="AO24" s="38"/>
      <c r="AP24" s="637"/>
      <c r="AQ24" s="418"/>
      <c r="AR24" s="418"/>
      <c r="AS24" s="418"/>
      <c r="AT24" s="418"/>
      <c r="AU24" s="418"/>
      <c r="AV24" s="12">
        <f>ROUND(ROUND(S24-AM24,0)*$AR$10,0)</f>
        <v>694</v>
      </c>
      <c r="AW24" s="6"/>
    </row>
    <row r="25" spans="1:49" ht="17.25" customHeight="1" x14ac:dyDescent="0.15">
      <c r="A25" s="436">
        <v>26</v>
      </c>
      <c r="B25" s="433">
        <v>1793</v>
      </c>
      <c r="C25" s="120" t="s">
        <v>1058</v>
      </c>
      <c r="D25" s="770"/>
      <c r="E25" s="765"/>
      <c r="F25" s="766"/>
      <c r="G25" s="769" t="s">
        <v>1999</v>
      </c>
      <c r="H25" s="763"/>
      <c r="I25" s="763"/>
      <c r="J25" s="763"/>
      <c r="K25" s="763"/>
      <c r="L25" s="763"/>
      <c r="M25" s="763"/>
      <c r="N25" s="763"/>
      <c r="O25" s="763"/>
      <c r="P25" s="763"/>
      <c r="Q25" s="763"/>
      <c r="R25" s="764"/>
      <c r="S25" s="453" t="s">
        <v>129</v>
      </c>
      <c r="T25" s="439"/>
      <c r="U25" s="61"/>
      <c r="V25" s="254"/>
      <c r="W25" s="453"/>
      <c r="X25" s="416"/>
      <c r="Y25" s="416"/>
      <c r="Z25" s="37"/>
      <c r="AA25" s="416"/>
      <c r="AB25" s="439"/>
      <c r="AC25" s="37"/>
      <c r="AD25" s="37"/>
      <c r="AE25" s="422"/>
      <c r="AF25" s="422"/>
      <c r="AG25" s="422"/>
      <c r="AH25" s="422"/>
      <c r="AI25" s="422"/>
      <c r="AJ25" s="37"/>
      <c r="AK25" s="37"/>
      <c r="AL25" s="416"/>
      <c r="AM25" s="2"/>
      <c r="AN25" s="439"/>
      <c r="AO25" s="36"/>
      <c r="AP25" s="635"/>
      <c r="AQ25" s="245"/>
      <c r="AR25" s="245"/>
      <c r="AS25" s="245"/>
      <c r="AT25" s="245"/>
      <c r="AU25" s="247"/>
      <c r="AV25" s="330">
        <f>ROUND(S26*$AR$10,0)</f>
        <v>596</v>
      </c>
      <c r="AW25" s="402"/>
    </row>
    <row r="26" spans="1:49" ht="16.5" customHeight="1" x14ac:dyDescent="0.15">
      <c r="A26" s="436">
        <v>26</v>
      </c>
      <c r="B26" s="433">
        <v>1798</v>
      </c>
      <c r="C26" s="120" t="s">
        <v>1059</v>
      </c>
      <c r="D26" s="770"/>
      <c r="E26" s="765"/>
      <c r="F26" s="766"/>
      <c r="G26" s="770"/>
      <c r="H26" s="765"/>
      <c r="I26" s="765"/>
      <c r="J26" s="765"/>
      <c r="K26" s="765"/>
      <c r="L26" s="765"/>
      <c r="M26" s="765"/>
      <c r="N26" s="765"/>
      <c r="O26" s="765"/>
      <c r="P26" s="765"/>
      <c r="Q26" s="765"/>
      <c r="R26" s="766"/>
      <c r="S26" s="892">
        <f>予防短期入所療養ロ!T74</f>
        <v>662</v>
      </c>
      <c r="T26" s="829"/>
      <c r="U26" s="426" t="s">
        <v>578</v>
      </c>
      <c r="V26" s="432"/>
      <c r="W26" s="444" t="s">
        <v>442</v>
      </c>
      <c r="X26" s="422"/>
      <c r="Y26" s="422"/>
      <c r="Z26" s="422"/>
      <c r="AA26" s="422"/>
      <c r="AB26" s="422"/>
      <c r="AC26" s="422"/>
      <c r="AD26" s="422"/>
      <c r="AE26" s="417"/>
      <c r="AF26" s="417"/>
      <c r="AG26" s="417"/>
      <c r="AH26" s="422"/>
      <c r="AI26" s="422"/>
      <c r="AJ26" s="422"/>
      <c r="AK26" s="422"/>
      <c r="AL26" s="515" t="s">
        <v>806</v>
      </c>
      <c r="AM26" s="526">
        <f>$AM$6</f>
        <v>25</v>
      </c>
      <c r="AN26" s="425" t="s">
        <v>578</v>
      </c>
      <c r="AO26" s="38"/>
      <c r="AP26" s="612"/>
      <c r="AQ26" s="245" t="s">
        <v>1407</v>
      </c>
      <c r="AR26" s="844">
        <f>AR18</f>
        <v>0.9</v>
      </c>
      <c r="AS26" s="844"/>
      <c r="AT26" s="610"/>
      <c r="AU26" s="613"/>
      <c r="AV26" s="12">
        <f>ROUND(ROUND(S26-AM26,0)*$AR$10,0)</f>
        <v>573</v>
      </c>
      <c r="AW26" s="6"/>
    </row>
    <row r="27" spans="1:49" ht="17.25" customHeight="1" x14ac:dyDescent="0.15">
      <c r="A27" s="436">
        <v>26</v>
      </c>
      <c r="B27" s="433">
        <v>1799</v>
      </c>
      <c r="C27" s="210" t="s">
        <v>1060</v>
      </c>
      <c r="D27" s="770"/>
      <c r="E27" s="765"/>
      <c r="F27" s="766"/>
      <c r="G27" s="770"/>
      <c r="H27" s="765"/>
      <c r="I27" s="765"/>
      <c r="J27" s="765"/>
      <c r="K27" s="765"/>
      <c r="L27" s="765"/>
      <c r="M27" s="765"/>
      <c r="N27" s="765"/>
      <c r="O27" s="765"/>
      <c r="P27" s="765"/>
      <c r="Q27" s="765"/>
      <c r="R27" s="766"/>
      <c r="S27" s="453" t="s">
        <v>130</v>
      </c>
      <c r="T27" s="439"/>
      <c r="U27" s="61"/>
      <c r="V27" s="254"/>
      <c r="W27" s="453"/>
      <c r="X27" s="418"/>
      <c r="Y27" s="418"/>
      <c r="Z27" s="37"/>
      <c r="AA27" s="418"/>
      <c r="AB27" s="439"/>
      <c r="AC27" s="37"/>
      <c r="AD27" s="37"/>
      <c r="AE27" s="422"/>
      <c r="AF27" s="422"/>
      <c r="AG27" s="422"/>
      <c r="AH27" s="422"/>
      <c r="AI27" s="422"/>
      <c r="AJ27" s="37"/>
      <c r="AK27" s="37"/>
      <c r="AL27" s="416"/>
      <c r="AM27" s="34"/>
      <c r="AN27" s="439"/>
      <c r="AO27" s="36"/>
      <c r="AP27" s="246"/>
      <c r="AQ27" s="637"/>
      <c r="AR27" s="637"/>
      <c r="AS27" s="637"/>
      <c r="AT27" s="109"/>
      <c r="AU27" s="247"/>
      <c r="AV27" s="330">
        <f>ROUND(S28*$AR$10,0)</f>
        <v>743</v>
      </c>
      <c r="AW27" s="6"/>
    </row>
    <row r="28" spans="1:49" ht="17.25" customHeight="1" x14ac:dyDescent="0.15">
      <c r="A28" s="436">
        <v>26</v>
      </c>
      <c r="B28" s="433">
        <v>1804</v>
      </c>
      <c r="C28" s="120" t="s">
        <v>1061</v>
      </c>
      <c r="D28" s="770"/>
      <c r="E28" s="765"/>
      <c r="F28" s="766"/>
      <c r="G28" s="789"/>
      <c r="H28" s="767"/>
      <c r="I28" s="767"/>
      <c r="J28" s="767"/>
      <c r="K28" s="767"/>
      <c r="L28" s="767"/>
      <c r="M28" s="767"/>
      <c r="N28" s="767"/>
      <c r="O28" s="767"/>
      <c r="P28" s="767"/>
      <c r="Q28" s="767"/>
      <c r="R28" s="768"/>
      <c r="S28" s="892">
        <f>予防短期入所療養ロ!T76</f>
        <v>825</v>
      </c>
      <c r="T28" s="829"/>
      <c r="U28" s="426" t="s">
        <v>578</v>
      </c>
      <c r="V28" s="432"/>
      <c r="W28" s="444" t="s">
        <v>442</v>
      </c>
      <c r="X28" s="422"/>
      <c r="Y28" s="422"/>
      <c r="Z28" s="422"/>
      <c r="AA28" s="422"/>
      <c r="AB28" s="422"/>
      <c r="AC28" s="422"/>
      <c r="AD28" s="422"/>
      <c r="AE28" s="417"/>
      <c r="AF28" s="417"/>
      <c r="AG28" s="417"/>
      <c r="AH28" s="422"/>
      <c r="AI28" s="422"/>
      <c r="AJ28" s="422"/>
      <c r="AK28" s="422"/>
      <c r="AL28" s="515" t="s">
        <v>806</v>
      </c>
      <c r="AM28" s="526">
        <f>$AM$6</f>
        <v>25</v>
      </c>
      <c r="AN28" s="425" t="s">
        <v>578</v>
      </c>
      <c r="AO28" s="38"/>
      <c r="AP28" s="246"/>
      <c r="AQ28" s="245"/>
      <c r="AR28" s="245"/>
      <c r="AS28" s="245"/>
      <c r="AT28" s="245"/>
      <c r="AU28" s="247"/>
      <c r="AV28" s="12">
        <f>ROUND(ROUND(S28-AM28,0)*$AR$10,0)</f>
        <v>720</v>
      </c>
      <c r="AW28" s="6"/>
    </row>
    <row r="29" spans="1:49" ht="17.25" customHeight="1" x14ac:dyDescent="0.15">
      <c r="A29" s="436">
        <v>26</v>
      </c>
      <c r="B29" s="433">
        <v>1805</v>
      </c>
      <c r="C29" s="120" t="s">
        <v>1062</v>
      </c>
      <c r="D29" s="770"/>
      <c r="E29" s="765"/>
      <c r="F29" s="766"/>
      <c r="G29" s="769" t="s">
        <v>2000</v>
      </c>
      <c r="H29" s="763"/>
      <c r="I29" s="763"/>
      <c r="J29" s="763"/>
      <c r="K29" s="763"/>
      <c r="L29" s="763"/>
      <c r="M29" s="763"/>
      <c r="N29" s="763"/>
      <c r="O29" s="763"/>
      <c r="P29" s="763"/>
      <c r="Q29" s="763"/>
      <c r="R29" s="764"/>
      <c r="S29" s="453" t="s">
        <v>129</v>
      </c>
      <c r="T29" s="439"/>
      <c r="U29" s="61"/>
      <c r="V29" s="254"/>
      <c r="W29" s="453"/>
      <c r="X29" s="416"/>
      <c r="Y29" s="416"/>
      <c r="Z29" s="37"/>
      <c r="AA29" s="416"/>
      <c r="AB29" s="439"/>
      <c r="AC29" s="37"/>
      <c r="AD29" s="37"/>
      <c r="AE29" s="422"/>
      <c r="AF29" s="422"/>
      <c r="AG29" s="422"/>
      <c r="AH29" s="422"/>
      <c r="AI29" s="422"/>
      <c r="AJ29" s="37"/>
      <c r="AK29" s="37"/>
      <c r="AL29" s="416"/>
      <c r="AM29" s="2"/>
      <c r="AN29" s="439"/>
      <c r="AO29" s="36"/>
      <c r="AP29" s="635"/>
      <c r="AQ29" s="245"/>
      <c r="AR29" s="245"/>
      <c r="AS29" s="245"/>
      <c r="AT29" s="245"/>
      <c r="AU29" s="247"/>
      <c r="AV29" s="330">
        <f>ROUND(S30*$AR$10,0)</f>
        <v>587</v>
      </c>
      <c r="AW29" s="402"/>
    </row>
    <row r="30" spans="1:49" ht="16.5" customHeight="1" x14ac:dyDescent="0.15">
      <c r="A30" s="436">
        <v>26</v>
      </c>
      <c r="B30" s="433">
        <v>1810</v>
      </c>
      <c r="C30" s="120" t="s">
        <v>1063</v>
      </c>
      <c r="D30" s="535"/>
      <c r="E30" s="418"/>
      <c r="F30" s="419"/>
      <c r="G30" s="770"/>
      <c r="H30" s="765"/>
      <c r="I30" s="765"/>
      <c r="J30" s="765"/>
      <c r="K30" s="765"/>
      <c r="L30" s="765"/>
      <c r="M30" s="765"/>
      <c r="N30" s="765"/>
      <c r="O30" s="765"/>
      <c r="P30" s="765"/>
      <c r="Q30" s="765"/>
      <c r="R30" s="766"/>
      <c r="S30" s="892">
        <f>予防短期入所療養ロ!T78</f>
        <v>652</v>
      </c>
      <c r="T30" s="829"/>
      <c r="U30" s="426" t="s">
        <v>578</v>
      </c>
      <c r="V30" s="432"/>
      <c r="W30" s="444" t="s">
        <v>442</v>
      </c>
      <c r="X30" s="422"/>
      <c r="Y30" s="422"/>
      <c r="Z30" s="422"/>
      <c r="AA30" s="422"/>
      <c r="AB30" s="422"/>
      <c r="AC30" s="422"/>
      <c r="AD30" s="422"/>
      <c r="AE30" s="417"/>
      <c r="AF30" s="417"/>
      <c r="AG30" s="417"/>
      <c r="AH30" s="422"/>
      <c r="AI30" s="422"/>
      <c r="AJ30" s="422"/>
      <c r="AK30" s="422"/>
      <c r="AL30" s="515" t="s">
        <v>806</v>
      </c>
      <c r="AM30" s="526">
        <f>$AM$6</f>
        <v>25</v>
      </c>
      <c r="AN30" s="425" t="s">
        <v>578</v>
      </c>
      <c r="AO30" s="38"/>
      <c r="AP30" s="612"/>
      <c r="AQ30" s="610"/>
      <c r="AR30" s="610"/>
      <c r="AS30" s="610"/>
      <c r="AT30" s="610"/>
      <c r="AU30" s="613"/>
      <c r="AV30" s="12">
        <f>ROUND(ROUND(S30-AM30,0)*$AR$10,0)</f>
        <v>564</v>
      </c>
      <c r="AW30" s="6"/>
    </row>
    <row r="31" spans="1:49" ht="17.25" customHeight="1" x14ac:dyDescent="0.15">
      <c r="A31" s="436">
        <v>26</v>
      </c>
      <c r="B31" s="433">
        <v>1811</v>
      </c>
      <c r="C31" s="210" t="s">
        <v>1064</v>
      </c>
      <c r="D31" s="535"/>
      <c r="E31" s="418"/>
      <c r="F31" s="419"/>
      <c r="G31" s="770"/>
      <c r="H31" s="765"/>
      <c r="I31" s="765"/>
      <c r="J31" s="765"/>
      <c r="K31" s="765"/>
      <c r="L31" s="765"/>
      <c r="M31" s="765"/>
      <c r="N31" s="765"/>
      <c r="O31" s="765"/>
      <c r="P31" s="765"/>
      <c r="Q31" s="765"/>
      <c r="R31" s="766"/>
      <c r="S31" s="453" t="s">
        <v>130</v>
      </c>
      <c r="T31" s="439"/>
      <c r="U31" s="61"/>
      <c r="V31" s="254"/>
      <c r="W31" s="453"/>
      <c r="X31" s="418"/>
      <c r="Y31" s="418"/>
      <c r="Z31" s="37"/>
      <c r="AA31" s="418"/>
      <c r="AB31" s="439"/>
      <c r="AC31" s="37"/>
      <c r="AD31" s="37"/>
      <c r="AE31" s="422"/>
      <c r="AF31" s="422"/>
      <c r="AG31" s="422"/>
      <c r="AH31" s="422"/>
      <c r="AI31" s="422"/>
      <c r="AJ31" s="37"/>
      <c r="AK31" s="37"/>
      <c r="AL31" s="416"/>
      <c r="AM31" s="34"/>
      <c r="AN31" s="439"/>
      <c r="AO31" s="36"/>
      <c r="AP31" s="614"/>
      <c r="AQ31" s="610"/>
      <c r="AR31" s="610"/>
      <c r="AS31" s="610"/>
      <c r="AT31" s="610"/>
      <c r="AU31" s="613"/>
      <c r="AV31" s="330">
        <f>ROUND(S32*$AR$10,0)</f>
        <v>734</v>
      </c>
      <c r="AW31" s="6"/>
    </row>
    <row r="32" spans="1:49" ht="17.25" customHeight="1" x14ac:dyDescent="0.15">
      <c r="A32" s="436">
        <v>26</v>
      </c>
      <c r="B32" s="433">
        <v>1816</v>
      </c>
      <c r="C32" s="120" t="s">
        <v>1065</v>
      </c>
      <c r="D32" s="535"/>
      <c r="E32" s="418"/>
      <c r="F32" s="419"/>
      <c r="G32" s="789"/>
      <c r="H32" s="767"/>
      <c r="I32" s="767"/>
      <c r="J32" s="767"/>
      <c r="K32" s="767"/>
      <c r="L32" s="767"/>
      <c r="M32" s="767"/>
      <c r="N32" s="767"/>
      <c r="O32" s="767"/>
      <c r="P32" s="767"/>
      <c r="Q32" s="767"/>
      <c r="R32" s="768"/>
      <c r="S32" s="892">
        <f>予防短期入所療養ロ!T80</f>
        <v>815</v>
      </c>
      <c r="T32" s="829"/>
      <c r="U32" s="426" t="s">
        <v>578</v>
      </c>
      <c r="V32" s="432"/>
      <c r="W32" s="444" t="s">
        <v>442</v>
      </c>
      <c r="X32" s="422"/>
      <c r="Y32" s="422"/>
      <c r="Z32" s="422"/>
      <c r="AA32" s="422"/>
      <c r="AB32" s="422"/>
      <c r="AC32" s="422"/>
      <c r="AD32" s="422"/>
      <c r="AE32" s="417"/>
      <c r="AF32" s="417"/>
      <c r="AG32" s="417"/>
      <c r="AH32" s="422"/>
      <c r="AI32" s="422"/>
      <c r="AJ32" s="422"/>
      <c r="AK32" s="422"/>
      <c r="AL32" s="515" t="s">
        <v>806</v>
      </c>
      <c r="AM32" s="526">
        <f>$AM$6</f>
        <v>25</v>
      </c>
      <c r="AN32" s="425" t="s">
        <v>578</v>
      </c>
      <c r="AO32" s="38"/>
      <c r="AP32" s="246"/>
      <c r="AQ32" s="245"/>
      <c r="AR32" s="245"/>
      <c r="AS32" s="245"/>
      <c r="AT32" s="245"/>
      <c r="AU32" s="247"/>
      <c r="AV32" s="12">
        <f>ROUND(ROUND(S32-AM32,0)*$AR$10,0)</f>
        <v>711</v>
      </c>
      <c r="AW32" s="6"/>
    </row>
    <row r="33" spans="1:49" ht="17.25" customHeight="1" x14ac:dyDescent="0.15">
      <c r="A33" s="436">
        <v>26</v>
      </c>
      <c r="B33" s="433">
        <v>9081</v>
      </c>
      <c r="C33" s="120" t="s">
        <v>2798</v>
      </c>
      <c r="D33" s="535"/>
      <c r="E33" s="418"/>
      <c r="F33" s="419"/>
      <c r="G33" s="769" t="s">
        <v>2278</v>
      </c>
      <c r="H33" s="763"/>
      <c r="I33" s="763"/>
      <c r="J33" s="763"/>
      <c r="K33" s="763"/>
      <c r="L33" s="763"/>
      <c r="M33" s="763"/>
      <c r="N33" s="763"/>
      <c r="O33" s="763"/>
      <c r="P33" s="763"/>
      <c r="Q33" s="763"/>
      <c r="R33" s="764"/>
      <c r="S33" s="453" t="s">
        <v>129</v>
      </c>
      <c r="T33" s="439"/>
      <c r="U33" s="61"/>
      <c r="V33" s="254"/>
      <c r="W33" s="453"/>
      <c r="X33" s="416"/>
      <c r="Y33" s="416"/>
      <c r="Z33" s="37"/>
      <c r="AA33" s="416"/>
      <c r="AB33" s="439"/>
      <c r="AC33" s="37"/>
      <c r="AD33" s="37"/>
      <c r="AE33" s="422"/>
      <c r="AF33" s="422"/>
      <c r="AG33" s="422"/>
      <c r="AH33" s="422"/>
      <c r="AI33" s="422"/>
      <c r="AJ33" s="37"/>
      <c r="AK33" s="37"/>
      <c r="AL33" s="416"/>
      <c r="AM33" s="2"/>
      <c r="AN33" s="439"/>
      <c r="AO33" s="36"/>
      <c r="AP33" s="246"/>
      <c r="AQ33" s="245"/>
      <c r="AR33" s="245"/>
      <c r="AS33" s="245"/>
      <c r="AT33" s="245"/>
      <c r="AU33" s="247"/>
      <c r="AV33" s="330">
        <f>ROUND(S34*$AR$10,0)</f>
        <v>569</v>
      </c>
      <c r="AW33" s="6"/>
    </row>
    <row r="34" spans="1:49" ht="17.25" customHeight="1" x14ac:dyDescent="0.15">
      <c r="A34" s="436">
        <v>26</v>
      </c>
      <c r="B34" s="433">
        <v>9085</v>
      </c>
      <c r="C34" s="120" t="s">
        <v>2799</v>
      </c>
      <c r="D34" s="535"/>
      <c r="E34" s="418"/>
      <c r="F34" s="419"/>
      <c r="G34" s="770"/>
      <c r="H34" s="765"/>
      <c r="I34" s="765"/>
      <c r="J34" s="765"/>
      <c r="K34" s="765"/>
      <c r="L34" s="765"/>
      <c r="M34" s="765"/>
      <c r="N34" s="765"/>
      <c r="O34" s="765"/>
      <c r="P34" s="765"/>
      <c r="Q34" s="765"/>
      <c r="R34" s="766"/>
      <c r="S34" s="892">
        <f>予防短期入所療養ロ!T82</f>
        <v>632</v>
      </c>
      <c r="T34" s="829"/>
      <c r="U34" s="426" t="s">
        <v>578</v>
      </c>
      <c r="V34" s="432"/>
      <c r="W34" s="444" t="s">
        <v>442</v>
      </c>
      <c r="X34" s="422"/>
      <c r="Y34" s="422"/>
      <c r="Z34" s="422"/>
      <c r="AA34" s="422"/>
      <c r="AB34" s="422"/>
      <c r="AC34" s="422"/>
      <c r="AD34" s="422"/>
      <c r="AE34" s="417"/>
      <c r="AF34" s="417"/>
      <c r="AG34" s="417"/>
      <c r="AH34" s="422"/>
      <c r="AI34" s="422"/>
      <c r="AJ34" s="422"/>
      <c r="AK34" s="422"/>
      <c r="AL34" s="515" t="s">
        <v>806</v>
      </c>
      <c r="AM34" s="526">
        <f>$AM$6</f>
        <v>25</v>
      </c>
      <c r="AN34" s="425" t="s">
        <v>578</v>
      </c>
      <c r="AO34" s="38"/>
      <c r="AP34" s="442"/>
      <c r="AQ34" s="418"/>
      <c r="AR34" s="418"/>
      <c r="AS34" s="418"/>
      <c r="AT34" s="418"/>
      <c r="AU34" s="419"/>
      <c r="AV34" s="12">
        <f>ROUND(ROUND(S34-AM34,0)*$AR$10,0)</f>
        <v>546</v>
      </c>
      <c r="AW34" s="6"/>
    </row>
    <row r="35" spans="1:49" ht="16.5" customHeight="1" x14ac:dyDescent="0.15">
      <c r="A35" s="436">
        <v>26</v>
      </c>
      <c r="B35" s="433">
        <v>9086</v>
      </c>
      <c r="C35" s="210" t="s">
        <v>2800</v>
      </c>
      <c r="D35" s="535"/>
      <c r="E35" s="418"/>
      <c r="F35" s="419"/>
      <c r="G35" s="770"/>
      <c r="H35" s="765"/>
      <c r="I35" s="765"/>
      <c r="J35" s="765"/>
      <c r="K35" s="765"/>
      <c r="L35" s="765"/>
      <c r="M35" s="765"/>
      <c r="N35" s="765"/>
      <c r="O35" s="765"/>
      <c r="P35" s="765"/>
      <c r="Q35" s="765"/>
      <c r="R35" s="766"/>
      <c r="S35" s="453" t="s">
        <v>130</v>
      </c>
      <c r="T35" s="439"/>
      <c r="U35" s="61"/>
      <c r="V35" s="254"/>
      <c r="W35" s="453"/>
      <c r="X35" s="418"/>
      <c r="Y35" s="418"/>
      <c r="Z35" s="37"/>
      <c r="AA35" s="418"/>
      <c r="AB35" s="439"/>
      <c r="AC35" s="37"/>
      <c r="AD35" s="37"/>
      <c r="AE35" s="422"/>
      <c r="AF35" s="422"/>
      <c r="AG35" s="422"/>
      <c r="AH35" s="422"/>
      <c r="AI35" s="422"/>
      <c r="AJ35" s="37"/>
      <c r="AK35" s="37"/>
      <c r="AL35" s="416"/>
      <c r="AM35" s="34"/>
      <c r="AN35" s="439"/>
      <c r="AO35" s="36"/>
      <c r="AP35" s="246"/>
      <c r="AQ35" s="245"/>
      <c r="AR35" s="245"/>
      <c r="AS35" s="245"/>
      <c r="AT35" s="245"/>
      <c r="AU35" s="247"/>
      <c r="AV35" s="330">
        <f>ROUND(S36*$AR$10,0)</f>
        <v>716</v>
      </c>
      <c r="AW35" s="6"/>
    </row>
    <row r="36" spans="1:49" ht="17.25" customHeight="1" x14ac:dyDescent="0.15">
      <c r="A36" s="436">
        <v>26</v>
      </c>
      <c r="B36" s="433">
        <v>9090</v>
      </c>
      <c r="C36" s="120" t="s">
        <v>2801</v>
      </c>
      <c r="D36" s="535"/>
      <c r="E36" s="418"/>
      <c r="F36" s="419"/>
      <c r="G36" s="789"/>
      <c r="H36" s="767"/>
      <c r="I36" s="767"/>
      <c r="J36" s="767"/>
      <c r="K36" s="767"/>
      <c r="L36" s="767"/>
      <c r="M36" s="767"/>
      <c r="N36" s="767"/>
      <c r="O36" s="767"/>
      <c r="P36" s="767"/>
      <c r="Q36" s="767"/>
      <c r="R36" s="768"/>
      <c r="S36" s="892">
        <f>予防短期入所療養ロ!T84</f>
        <v>796</v>
      </c>
      <c r="T36" s="829"/>
      <c r="U36" s="426" t="s">
        <v>578</v>
      </c>
      <c r="V36" s="432"/>
      <c r="W36" s="444" t="s">
        <v>442</v>
      </c>
      <c r="X36" s="422"/>
      <c r="Y36" s="422"/>
      <c r="Z36" s="422"/>
      <c r="AA36" s="422"/>
      <c r="AB36" s="422"/>
      <c r="AC36" s="422"/>
      <c r="AD36" s="422"/>
      <c r="AE36" s="417"/>
      <c r="AF36" s="417"/>
      <c r="AG36" s="417"/>
      <c r="AH36" s="422"/>
      <c r="AI36" s="422"/>
      <c r="AJ36" s="422"/>
      <c r="AK36" s="422"/>
      <c r="AL36" s="515" t="s">
        <v>806</v>
      </c>
      <c r="AM36" s="526">
        <f>$AM$6</f>
        <v>25</v>
      </c>
      <c r="AN36" s="425" t="s">
        <v>578</v>
      </c>
      <c r="AO36" s="38"/>
      <c r="AP36" s="246"/>
      <c r="AQ36" s="245"/>
      <c r="AR36" s="245"/>
      <c r="AS36" s="245"/>
      <c r="AT36" s="245"/>
      <c r="AU36" s="247"/>
      <c r="AV36" s="12">
        <f>ROUND(ROUND(S36-AM36,0)*$AR$10,0)</f>
        <v>694</v>
      </c>
      <c r="AW36" s="6"/>
    </row>
    <row r="37" spans="1:49" ht="17.25" customHeight="1" x14ac:dyDescent="0.15">
      <c r="A37" s="436">
        <v>26</v>
      </c>
      <c r="B37" s="433">
        <v>1817</v>
      </c>
      <c r="C37" s="120" t="s">
        <v>2802</v>
      </c>
      <c r="D37" s="535"/>
      <c r="E37" s="418"/>
      <c r="F37" s="419"/>
      <c r="G37" s="769" t="s">
        <v>2279</v>
      </c>
      <c r="H37" s="763"/>
      <c r="I37" s="763"/>
      <c r="J37" s="763"/>
      <c r="K37" s="763"/>
      <c r="L37" s="763"/>
      <c r="M37" s="763"/>
      <c r="N37" s="763"/>
      <c r="O37" s="763"/>
      <c r="P37" s="763"/>
      <c r="Q37" s="763"/>
      <c r="R37" s="764"/>
      <c r="S37" s="453" t="s">
        <v>129</v>
      </c>
      <c r="T37" s="439"/>
      <c r="U37" s="61"/>
      <c r="V37" s="254"/>
      <c r="W37" s="453"/>
      <c r="X37" s="416"/>
      <c r="Y37" s="416"/>
      <c r="Z37" s="37"/>
      <c r="AA37" s="416"/>
      <c r="AB37" s="439"/>
      <c r="AC37" s="37"/>
      <c r="AD37" s="37"/>
      <c r="AE37" s="422"/>
      <c r="AF37" s="422"/>
      <c r="AG37" s="422"/>
      <c r="AH37" s="422"/>
      <c r="AI37" s="422"/>
      <c r="AJ37" s="37"/>
      <c r="AK37" s="37"/>
      <c r="AL37" s="416"/>
      <c r="AM37" s="2"/>
      <c r="AN37" s="439"/>
      <c r="AO37" s="36"/>
      <c r="AP37" s="246"/>
      <c r="AQ37" s="245"/>
      <c r="AR37" s="245"/>
      <c r="AS37" s="245"/>
      <c r="AT37" s="245"/>
      <c r="AU37" s="247"/>
      <c r="AV37" s="330">
        <f>ROUND(S38*$AR$10,0)</f>
        <v>596</v>
      </c>
      <c r="AW37" s="6"/>
    </row>
    <row r="38" spans="1:49" ht="17.25" customHeight="1" x14ac:dyDescent="0.15">
      <c r="A38" s="436">
        <v>26</v>
      </c>
      <c r="B38" s="433">
        <v>1822</v>
      </c>
      <c r="C38" s="120" t="s">
        <v>2803</v>
      </c>
      <c r="D38" s="535"/>
      <c r="E38" s="418"/>
      <c r="F38" s="419"/>
      <c r="G38" s="770"/>
      <c r="H38" s="765"/>
      <c r="I38" s="765"/>
      <c r="J38" s="765"/>
      <c r="K38" s="765"/>
      <c r="L38" s="765"/>
      <c r="M38" s="765"/>
      <c r="N38" s="765"/>
      <c r="O38" s="765"/>
      <c r="P38" s="765"/>
      <c r="Q38" s="765"/>
      <c r="R38" s="766"/>
      <c r="S38" s="892">
        <f>予防短期入所療養ロ!T86</f>
        <v>662</v>
      </c>
      <c r="T38" s="829"/>
      <c r="U38" s="426" t="s">
        <v>578</v>
      </c>
      <c r="V38" s="432"/>
      <c r="W38" s="444" t="s">
        <v>442</v>
      </c>
      <c r="X38" s="422"/>
      <c r="Y38" s="422"/>
      <c r="Z38" s="422"/>
      <c r="AA38" s="422"/>
      <c r="AB38" s="422"/>
      <c r="AC38" s="422"/>
      <c r="AD38" s="422"/>
      <c r="AE38" s="417"/>
      <c r="AF38" s="417"/>
      <c r="AG38" s="417"/>
      <c r="AH38" s="422"/>
      <c r="AI38" s="422"/>
      <c r="AJ38" s="422"/>
      <c r="AK38" s="422"/>
      <c r="AL38" s="515" t="s">
        <v>806</v>
      </c>
      <c r="AM38" s="526">
        <f>$AM$6</f>
        <v>25</v>
      </c>
      <c r="AN38" s="425" t="s">
        <v>578</v>
      </c>
      <c r="AO38" s="38"/>
      <c r="AP38" s="442"/>
      <c r="AQ38" s="418"/>
      <c r="AR38" s="418"/>
      <c r="AS38" s="418"/>
      <c r="AT38" s="418"/>
      <c r="AU38" s="419"/>
      <c r="AV38" s="12">
        <f>ROUND(ROUND(S38-AM38,0)*$AR$10,0)</f>
        <v>573</v>
      </c>
      <c r="AW38" s="6"/>
    </row>
    <row r="39" spans="1:49" ht="16.5" customHeight="1" x14ac:dyDescent="0.15">
      <c r="A39" s="436">
        <v>26</v>
      </c>
      <c r="B39" s="433">
        <v>1823</v>
      </c>
      <c r="C39" s="210" t="s">
        <v>2804</v>
      </c>
      <c r="D39" s="535"/>
      <c r="E39" s="418"/>
      <c r="F39" s="419"/>
      <c r="G39" s="770"/>
      <c r="H39" s="765"/>
      <c r="I39" s="765"/>
      <c r="J39" s="765"/>
      <c r="K39" s="765"/>
      <c r="L39" s="765"/>
      <c r="M39" s="765"/>
      <c r="N39" s="765"/>
      <c r="O39" s="765"/>
      <c r="P39" s="765"/>
      <c r="Q39" s="765"/>
      <c r="R39" s="766"/>
      <c r="S39" s="453" t="s">
        <v>130</v>
      </c>
      <c r="T39" s="439"/>
      <c r="U39" s="61"/>
      <c r="V39" s="254"/>
      <c r="W39" s="453"/>
      <c r="X39" s="418"/>
      <c r="Y39" s="418"/>
      <c r="Z39" s="37"/>
      <c r="AA39" s="418"/>
      <c r="AB39" s="439"/>
      <c r="AC39" s="37"/>
      <c r="AD39" s="37"/>
      <c r="AE39" s="422"/>
      <c r="AF39" s="422"/>
      <c r="AG39" s="422"/>
      <c r="AH39" s="422"/>
      <c r="AI39" s="422"/>
      <c r="AJ39" s="37"/>
      <c r="AK39" s="37"/>
      <c r="AL39" s="416"/>
      <c r="AM39" s="34"/>
      <c r="AN39" s="439"/>
      <c r="AO39" s="36"/>
      <c r="AP39" s="246"/>
      <c r="AQ39" s="245"/>
      <c r="AR39" s="245"/>
      <c r="AS39" s="245"/>
      <c r="AT39" s="245"/>
      <c r="AU39" s="247"/>
      <c r="AV39" s="330">
        <f>ROUND(S40*$AR$10,0)</f>
        <v>743</v>
      </c>
      <c r="AW39" s="6"/>
    </row>
    <row r="40" spans="1:49" ht="17.25" customHeight="1" x14ac:dyDescent="0.15">
      <c r="A40" s="436">
        <v>26</v>
      </c>
      <c r="B40" s="433">
        <v>1828</v>
      </c>
      <c r="C40" s="120" t="s">
        <v>2805</v>
      </c>
      <c r="D40" s="535"/>
      <c r="E40" s="418"/>
      <c r="F40" s="419"/>
      <c r="G40" s="789"/>
      <c r="H40" s="767"/>
      <c r="I40" s="767"/>
      <c r="J40" s="767"/>
      <c r="K40" s="767"/>
      <c r="L40" s="767"/>
      <c r="M40" s="767"/>
      <c r="N40" s="767"/>
      <c r="O40" s="767"/>
      <c r="P40" s="767"/>
      <c r="Q40" s="767"/>
      <c r="R40" s="768"/>
      <c r="S40" s="892">
        <f>予防短期入所療養ロ!T88</f>
        <v>825</v>
      </c>
      <c r="T40" s="829"/>
      <c r="U40" s="426" t="s">
        <v>578</v>
      </c>
      <c r="V40" s="432"/>
      <c r="W40" s="444" t="s">
        <v>442</v>
      </c>
      <c r="X40" s="422"/>
      <c r="Y40" s="422"/>
      <c r="Z40" s="422"/>
      <c r="AA40" s="422"/>
      <c r="AB40" s="422"/>
      <c r="AC40" s="422"/>
      <c r="AD40" s="422"/>
      <c r="AE40" s="417"/>
      <c r="AF40" s="417"/>
      <c r="AG40" s="417"/>
      <c r="AH40" s="422"/>
      <c r="AI40" s="422"/>
      <c r="AJ40" s="422"/>
      <c r="AK40" s="422"/>
      <c r="AL40" s="515" t="s">
        <v>806</v>
      </c>
      <c r="AM40" s="526">
        <f>$AM$6</f>
        <v>25</v>
      </c>
      <c r="AN40" s="425" t="s">
        <v>578</v>
      </c>
      <c r="AO40" s="38"/>
      <c r="AP40" s="246"/>
      <c r="AQ40" s="245"/>
      <c r="AR40" s="245"/>
      <c r="AS40" s="245"/>
      <c r="AT40" s="245"/>
      <c r="AU40" s="247"/>
      <c r="AV40" s="12">
        <f>ROUND(ROUND(S40-AM40,0)*$AR$10,0)</f>
        <v>720</v>
      </c>
      <c r="AW40" s="6"/>
    </row>
    <row r="41" spans="1:49" ht="17.25" customHeight="1" x14ac:dyDescent="0.15">
      <c r="A41" s="436">
        <v>26</v>
      </c>
      <c r="B41" s="433">
        <v>1829</v>
      </c>
      <c r="C41" s="120" t="s">
        <v>2806</v>
      </c>
      <c r="D41" s="535"/>
      <c r="E41" s="418"/>
      <c r="F41" s="419"/>
      <c r="G41" s="769" t="s">
        <v>2280</v>
      </c>
      <c r="H41" s="763"/>
      <c r="I41" s="763"/>
      <c r="J41" s="763"/>
      <c r="K41" s="763"/>
      <c r="L41" s="763"/>
      <c r="M41" s="763"/>
      <c r="N41" s="763"/>
      <c r="O41" s="763"/>
      <c r="P41" s="763"/>
      <c r="Q41" s="763"/>
      <c r="R41" s="764"/>
      <c r="S41" s="453" t="s">
        <v>129</v>
      </c>
      <c r="T41" s="439"/>
      <c r="U41" s="61"/>
      <c r="V41" s="254"/>
      <c r="W41" s="453"/>
      <c r="X41" s="416"/>
      <c r="Y41" s="416"/>
      <c r="Z41" s="37"/>
      <c r="AA41" s="416"/>
      <c r="AB41" s="439"/>
      <c r="AC41" s="37"/>
      <c r="AD41" s="37"/>
      <c r="AE41" s="422"/>
      <c r="AF41" s="422"/>
      <c r="AG41" s="422"/>
      <c r="AH41" s="422"/>
      <c r="AI41" s="422"/>
      <c r="AJ41" s="37"/>
      <c r="AK41" s="37"/>
      <c r="AL41" s="416"/>
      <c r="AM41" s="2"/>
      <c r="AN41" s="439"/>
      <c r="AO41" s="36"/>
      <c r="AP41" s="246"/>
      <c r="AQ41" s="245"/>
      <c r="AR41" s="245"/>
      <c r="AS41" s="245"/>
      <c r="AT41" s="245"/>
      <c r="AU41" s="247"/>
      <c r="AV41" s="330">
        <f>ROUND(S42*$AR$10,0)</f>
        <v>587</v>
      </c>
      <c r="AW41" s="6"/>
    </row>
    <row r="42" spans="1:49" ht="17.25" customHeight="1" x14ac:dyDescent="0.15">
      <c r="A42" s="436">
        <v>26</v>
      </c>
      <c r="B42" s="433">
        <v>1834</v>
      </c>
      <c r="C42" s="120" t="s">
        <v>2807</v>
      </c>
      <c r="D42" s="535"/>
      <c r="E42" s="418"/>
      <c r="F42" s="419"/>
      <c r="G42" s="770"/>
      <c r="H42" s="765"/>
      <c r="I42" s="765"/>
      <c r="J42" s="765"/>
      <c r="K42" s="765"/>
      <c r="L42" s="765"/>
      <c r="M42" s="765"/>
      <c r="N42" s="765"/>
      <c r="O42" s="765"/>
      <c r="P42" s="765"/>
      <c r="Q42" s="765"/>
      <c r="R42" s="766"/>
      <c r="S42" s="892">
        <f>予防短期入所療養ロ!T90</f>
        <v>652</v>
      </c>
      <c r="T42" s="829"/>
      <c r="U42" s="426" t="s">
        <v>578</v>
      </c>
      <c r="V42" s="432"/>
      <c r="W42" s="444" t="s">
        <v>442</v>
      </c>
      <c r="X42" s="422"/>
      <c r="Y42" s="422"/>
      <c r="Z42" s="422"/>
      <c r="AA42" s="422"/>
      <c r="AB42" s="422"/>
      <c r="AC42" s="422"/>
      <c r="AD42" s="422"/>
      <c r="AE42" s="417"/>
      <c r="AF42" s="417"/>
      <c r="AG42" s="417"/>
      <c r="AH42" s="422"/>
      <c r="AI42" s="422"/>
      <c r="AJ42" s="422"/>
      <c r="AK42" s="422"/>
      <c r="AL42" s="515" t="s">
        <v>806</v>
      </c>
      <c r="AM42" s="526">
        <f>$AM$6</f>
        <v>25</v>
      </c>
      <c r="AN42" s="425" t="s">
        <v>578</v>
      </c>
      <c r="AO42" s="38"/>
      <c r="AP42" s="442"/>
      <c r="AQ42" s="418"/>
      <c r="AR42" s="418"/>
      <c r="AS42" s="418"/>
      <c r="AT42" s="418"/>
      <c r="AU42" s="419"/>
      <c r="AV42" s="12">
        <f>ROUND(ROUND(S42-AM42,0)*$AR$10,0)</f>
        <v>564</v>
      </c>
      <c r="AW42" s="6"/>
    </row>
    <row r="43" spans="1:49" ht="16.5" customHeight="1" x14ac:dyDescent="0.15">
      <c r="A43" s="436">
        <v>26</v>
      </c>
      <c r="B43" s="433">
        <v>1835</v>
      </c>
      <c r="C43" s="210" t="s">
        <v>2808</v>
      </c>
      <c r="D43" s="535"/>
      <c r="E43" s="418"/>
      <c r="F43" s="419"/>
      <c r="G43" s="770"/>
      <c r="H43" s="765"/>
      <c r="I43" s="765"/>
      <c r="J43" s="765"/>
      <c r="K43" s="765"/>
      <c r="L43" s="765"/>
      <c r="M43" s="765"/>
      <c r="N43" s="765"/>
      <c r="O43" s="765"/>
      <c r="P43" s="765"/>
      <c r="Q43" s="765"/>
      <c r="R43" s="766"/>
      <c r="S43" s="453" t="s">
        <v>130</v>
      </c>
      <c r="T43" s="439"/>
      <c r="U43" s="61"/>
      <c r="V43" s="254"/>
      <c r="W43" s="453"/>
      <c r="X43" s="418"/>
      <c r="Y43" s="418"/>
      <c r="Z43" s="37"/>
      <c r="AA43" s="418"/>
      <c r="AB43" s="439"/>
      <c r="AC43" s="37"/>
      <c r="AD43" s="37"/>
      <c r="AE43" s="422"/>
      <c r="AF43" s="422"/>
      <c r="AG43" s="422"/>
      <c r="AH43" s="422"/>
      <c r="AI43" s="422"/>
      <c r="AJ43" s="37"/>
      <c r="AK43" s="37"/>
      <c r="AL43" s="416"/>
      <c r="AM43" s="34"/>
      <c r="AN43" s="439"/>
      <c r="AO43" s="36"/>
      <c r="AP43" s="246"/>
      <c r="AQ43" s="245"/>
      <c r="AR43" s="245"/>
      <c r="AS43" s="245"/>
      <c r="AT43" s="245"/>
      <c r="AU43" s="247"/>
      <c r="AV43" s="330">
        <f>ROUND(S44*$AR$10,0)</f>
        <v>734</v>
      </c>
      <c r="AW43" s="6"/>
    </row>
    <row r="44" spans="1:49" ht="17.25" customHeight="1" x14ac:dyDescent="0.15">
      <c r="A44" s="436">
        <v>26</v>
      </c>
      <c r="B44" s="433">
        <v>1840</v>
      </c>
      <c r="C44" s="120" t="s">
        <v>2809</v>
      </c>
      <c r="D44" s="535"/>
      <c r="E44" s="418"/>
      <c r="F44" s="419"/>
      <c r="G44" s="789"/>
      <c r="H44" s="767"/>
      <c r="I44" s="767"/>
      <c r="J44" s="767"/>
      <c r="K44" s="767"/>
      <c r="L44" s="767"/>
      <c r="M44" s="767"/>
      <c r="N44" s="767"/>
      <c r="O44" s="767"/>
      <c r="P44" s="767"/>
      <c r="Q44" s="767"/>
      <c r="R44" s="768"/>
      <c r="S44" s="892">
        <f>予防短期入所療養ロ!T92</f>
        <v>815</v>
      </c>
      <c r="T44" s="829"/>
      <c r="U44" s="426" t="s">
        <v>578</v>
      </c>
      <c r="V44" s="432"/>
      <c r="W44" s="444" t="s">
        <v>442</v>
      </c>
      <c r="X44" s="422"/>
      <c r="Y44" s="422"/>
      <c r="Z44" s="422"/>
      <c r="AA44" s="422"/>
      <c r="AB44" s="422"/>
      <c r="AC44" s="422"/>
      <c r="AD44" s="422"/>
      <c r="AE44" s="417"/>
      <c r="AF44" s="417"/>
      <c r="AG44" s="417"/>
      <c r="AH44" s="422"/>
      <c r="AI44" s="422"/>
      <c r="AJ44" s="422"/>
      <c r="AK44" s="422"/>
      <c r="AL44" s="515" t="s">
        <v>806</v>
      </c>
      <c r="AM44" s="526">
        <f>$AM$6</f>
        <v>25</v>
      </c>
      <c r="AN44" s="425" t="s">
        <v>578</v>
      </c>
      <c r="AO44" s="38"/>
      <c r="AP44" s="57"/>
      <c r="AQ44" s="426"/>
      <c r="AR44" s="426"/>
      <c r="AS44" s="426"/>
      <c r="AT44" s="426"/>
      <c r="AU44" s="58"/>
      <c r="AV44" s="12">
        <f>ROUND(ROUND(S44-AM44,0)*$AR$10,0)</f>
        <v>711</v>
      </c>
      <c r="AW44" s="6"/>
    </row>
    <row r="45" spans="1:49" ht="17.25" customHeight="1" x14ac:dyDescent="0.15">
      <c r="A45" s="436">
        <v>26</v>
      </c>
      <c r="B45" s="433">
        <v>9271</v>
      </c>
      <c r="C45" s="120" t="s">
        <v>1066</v>
      </c>
      <c r="D45" s="729"/>
      <c r="E45" s="418"/>
      <c r="F45" s="419"/>
      <c r="G45" s="769" t="s">
        <v>2039</v>
      </c>
      <c r="H45" s="763"/>
      <c r="I45" s="763"/>
      <c r="J45" s="763"/>
      <c r="K45" s="763"/>
      <c r="L45" s="763"/>
      <c r="M45" s="763"/>
      <c r="N45" s="763"/>
      <c r="O45" s="763"/>
      <c r="P45" s="763"/>
      <c r="Q45" s="763"/>
      <c r="R45" s="764"/>
      <c r="S45" s="453" t="s">
        <v>129</v>
      </c>
      <c r="T45" s="439"/>
      <c r="U45" s="61"/>
      <c r="V45" s="254"/>
      <c r="W45" s="453"/>
      <c r="X45" s="416"/>
      <c r="Y45" s="416"/>
      <c r="Z45" s="37"/>
      <c r="AA45" s="416"/>
      <c r="AB45" s="439"/>
      <c r="AC45" s="37"/>
      <c r="AD45" s="37"/>
      <c r="AE45" s="422"/>
      <c r="AF45" s="422"/>
      <c r="AG45" s="422"/>
      <c r="AH45" s="422"/>
      <c r="AI45" s="422"/>
      <c r="AJ45" s="37"/>
      <c r="AK45" s="37"/>
      <c r="AL45" s="416"/>
      <c r="AM45" s="2"/>
      <c r="AN45" s="439"/>
      <c r="AO45" s="36"/>
      <c r="AP45" s="415"/>
      <c r="AQ45" s="416"/>
      <c r="AR45" s="36"/>
      <c r="AS45" s="421"/>
      <c r="AT45" s="418"/>
      <c r="AU45" s="419"/>
      <c r="AV45" s="330">
        <f>ROUND(ROUND(S46*$AR$10,0)*$AT$59,0)</f>
        <v>552</v>
      </c>
      <c r="AW45" s="6"/>
    </row>
    <row r="46" spans="1:49" ht="16.5" customHeight="1" x14ac:dyDescent="0.15">
      <c r="A46" s="436">
        <v>26</v>
      </c>
      <c r="B46" s="433">
        <v>9275</v>
      </c>
      <c r="C46" s="120" t="s">
        <v>1067</v>
      </c>
      <c r="D46" s="729"/>
      <c r="E46" s="418"/>
      <c r="F46" s="419"/>
      <c r="G46" s="770"/>
      <c r="H46" s="765"/>
      <c r="I46" s="765"/>
      <c r="J46" s="765"/>
      <c r="K46" s="765"/>
      <c r="L46" s="765"/>
      <c r="M46" s="765"/>
      <c r="N46" s="765"/>
      <c r="O46" s="765"/>
      <c r="P46" s="765"/>
      <c r="Q46" s="765"/>
      <c r="R46" s="766"/>
      <c r="S46" s="892">
        <f>予防短期入所療養ロ!T94</f>
        <v>632</v>
      </c>
      <c r="T46" s="829"/>
      <c r="U46" s="426" t="s">
        <v>578</v>
      </c>
      <c r="V46" s="432"/>
      <c r="W46" s="444" t="s">
        <v>442</v>
      </c>
      <c r="X46" s="422"/>
      <c r="Y46" s="422"/>
      <c r="Z46" s="422"/>
      <c r="AA46" s="422"/>
      <c r="AB46" s="422"/>
      <c r="AC46" s="422"/>
      <c r="AD46" s="422"/>
      <c r="AE46" s="417"/>
      <c r="AF46" s="417"/>
      <c r="AG46" s="417"/>
      <c r="AH46" s="422"/>
      <c r="AI46" s="422"/>
      <c r="AJ46" s="422"/>
      <c r="AK46" s="422"/>
      <c r="AL46" s="515" t="s">
        <v>806</v>
      </c>
      <c r="AM46" s="526">
        <f>$AM$6</f>
        <v>25</v>
      </c>
      <c r="AN46" s="425" t="s">
        <v>578</v>
      </c>
      <c r="AO46" s="38"/>
      <c r="AP46" s="442"/>
      <c r="AQ46" s="418"/>
      <c r="AR46" s="418"/>
      <c r="AS46" s="421"/>
      <c r="AT46" s="418"/>
      <c r="AU46" s="419"/>
      <c r="AV46" s="12">
        <f>ROUND(ROUND(ROUND(S46-AM46,0)*$AR$10,0)*$AT$59,0)</f>
        <v>530</v>
      </c>
      <c r="AW46" s="6"/>
    </row>
    <row r="47" spans="1:49" ht="17.25" customHeight="1" x14ac:dyDescent="0.15">
      <c r="A47" s="436">
        <v>26</v>
      </c>
      <c r="B47" s="433">
        <v>9276</v>
      </c>
      <c r="C47" s="210" t="s">
        <v>1068</v>
      </c>
      <c r="D47" s="729"/>
      <c r="E47" s="418"/>
      <c r="F47" s="419"/>
      <c r="G47" s="770"/>
      <c r="H47" s="765"/>
      <c r="I47" s="765"/>
      <c r="J47" s="765"/>
      <c r="K47" s="765"/>
      <c r="L47" s="765"/>
      <c r="M47" s="765"/>
      <c r="N47" s="765"/>
      <c r="O47" s="765"/>
      <c r="P47" s="765"/>
      <c r="Q47" s="765"/>
      <c r="R47" s="766"/>
      <c r="S47" s="453" t="s">
        <v>130</v>
      </c>
      <c r="T47" s="439"/>
      <c r="U47" s="61"/>
      <c r="V47" s="254"/>
      <c r="W47" s="453"/>
      <c r="X47" s="418"/>
      <c r="Y47" s="418"/>
      <c r="Z47" s="37"/>
      <c r="AA47" s="418"/>
      <c r="AB47" s="439"/>
      <c r="AC47" s="37"/>
      <c r="AD47" s="37"/>
      <c r="AE47" s="422"/>
      <c r="AF47" s="422"/>
      <c r="AG47" s="422"/>
      <c r="AH47" s="422"/>
      <c r="AI47" s="422"/>
      <c r="AJ47" s="37"/>
      <c r="AK47" s="37"/>
      <c r="AL47" s="416"/>
      <c r="AM47" s="34"/>
      <c r="AN47" s="439"/>
      <c r="AO47" s="36"/>
      <c r="AP47" s="680" t="s">
        <v>98</v>
      </c>
      <c r="AQ47" s="681"/>
      <c r="AR47" s="682"/>
      <c r="AS47" s="418"/>
      <c r="AT47" s="730" t="s">
        <v>1403</v>
      </c>
      <c r="AU47" s="419"/>
      <c r="AV47" s="330">
        <f>ROUND(ROUND(S48*$AR$10,0)*$AT$59,0)</f>
        <v>695</v>
      </c>
      <c r="AW47" s="6"/>
    </row>
    <row r="48" spans="1:49" ht="17.25" customHeight="1" x14ac:dyDescent="0.15">
      <c r="A48" s="436">
        <v>26</v>
      </c>
      <c r="B48" s="433">
        <v>9280</v>
      </c>
      <c r="C48" s="120" t="s">
        <v>1069</v>
      </c>
      <c r="D48" s="729"/>
      <c r="E48" s="418"/>
      <c r="F48" s="419"/>
      <c r="G48" s="789"/>
      <c r="H48" s="767"/>
      <c r="I48" s="767"/>
      <c r="J48" s="767"/>
      <c r="K48" s="767"/>
      <c r="L48" s="767"/>
      <c r="M48" s="767"/>
      <c r="N48" s="767"/>
      <c r="O48" s="767"/>
      <c r="P48" s="767"/>
      <c r="Q48" s="767"/>
      <c r="R48" s="768"/>
      <c r="S48" s="892">
        <f>予防短期入所療養ロ!T96</f>
        <v>796</v>
      </c>
      <c r="T48" s="829"/>
      <c r="U48" s="426" t="s">
        <v>578</v>
      </c>
      <c r="V48" s="432"/>
      <c r="W48" s="444" t="s">
        <v>442</v>
      </c>
      <c r="X48" s="422"/>
      <c r="Y48" s="422"/>
      <c r="Z48" s="422"/>
      <c r="AA48" s="422"/>
      <c r="AB48" s="422"/>
      <c r="AC48" s="422"/>
      <c r="AD48" s="422"/>
      <c r="AE48" s="417"/>
      <c r="AF48" s="417"/>
      <c r="AG48" s="417"/>
      <c r="AH48" s="422"/>
      <c r="AI48" s="422"/>
      <c r="AJ48" s="422"/>
      <c r="AK48" s="422"/>
      <c r="AL48" s="515" t="s">
        <v>806</v>
      </c>
      <c r="AM48" s="526">
        <f>$AM$6</f>
        <v>25</v>
      </c>
      <c r="AN48" s="425" t="s">
        <v>578</v>
      </c>
      <c r="AO48" s="38"/>
      <c r="AP48" s="680"/>
      <c r="AQ48" s="681"/>
      <c r="AR48" s="682"/>
      <c r="AS48" s="418"/>
      <c r="AT48" s="730"/>
      <c r="AU48" s="419"/>
      <c r="AV48" s="12">
        <f>ROUND(ROUND(ROUND(S48-AM48,0)*$AR$10,0)*$AT$59,0)</f>
        <v>673</v>
      </c>
      <c r="AW48" s="6"/>
    </row>
    <row r="49" spans="1:49" ht="17.25" customHeight="1" x14ac:dyDescent="0.15">
      <c r="A49" s="436">
        <v>26</v>
      </c>
      <c r="B49" s="433">
        <v>1841</v>
      </c>
      <c r="C49" s="120" t="s">
        <v>1070</v>
      </c>
      <c r="D49" s="729"/>
      <c r="E49" s="418"/>
      <c r="F49" s="419"/>
      <c r="G49" s="769" t="s">
        <v>1999</v>
      </c>
      <c r="H49" s="763"/>
      <c r="I49" s="763"/>
      <c r="J49" s="763"/>
      <c r="K49" s="763"/>
      <c r="L49" s="763"/>
      <c r="M49" s="763"/>
      <c r="N49" s="763"/>
      <c r="O49" s="763"/>
      <c r="P49" s="763"/>
      <c r="Q49" s="763"/>
      <c r="R49" s="764"/>
      <c r="S49" s="453" t="s">
        <v>129</v>
      </c>
      <c r="T49" s="439"/>
      <c r="U49" s="61"/>
      <c r="V49" s="254"/>
      <c r="W49" s="453"/>
      <c r="X49" s="416"/>
      <c r="Y49" s="416"/>
      <c r="Z49" s="37"/>
      <c r="AA49" s="416"/>
      <c r="AB49" s="439"/>
      <c r="AC49" s="37"/>
      <c r="AD49" s="37"/>
      <c r="AE49" s="422"/>
      <c r="AF49" s="422"/>
      <c r="AG49" s="422"/>
      <c r="AH49" s="422"/>
      <c r="AI49" s="422"/>
      <c r="AJ49" s="37"/>
      <c r="AK49" s="37"/>
      <c r="AL49" s="416"/>
      <c r="AM49" s="2"/>
      <c r="AN49" s="439"/>
      <c r="AO49" s="36"/>
      <c r="AP49" s="680"/>
      <c r="AQ49" s="681"/>
      <c r="AR49" s="682"/>
      <c r="AS49" s="418"/>
      <c r="AT49" s="730"/>
      <c r="AU49" s="418"/>
      <c r="AV49" s="330">
        <f>ROUND(ROUND(S50*$AR$10,0)*$AT$59,0)</f>
        <v>578</v>
      </c>
      <c r="AW49" s="402"/>
    </row>
    <row r="50" spans="1:49" ht="16.5" customHeight="1" x14ac:dyDescent="0.15">
      <c r="A50" s="436">
        <v>26</v>
      </c>
      <c r="B50" s="433">
        <v>1846</v>
      </c>
      <c r="C50" s="120" t="s">
        <v>1071</v>
      </c>
      <c r="D50" s="729"/>
      <c r="E50" s="418"/>
      <c r="F50" s="419"/>
      <c r="G50" s="770"/>
      <c r="H50" s="765"/>
      <c r="I50" s="765"/>
      <c r="J50" s="765"/>
      <c r="K50" s="765"/>
      <c r="L50" s="765"/>
      <c r="M50" s="765"/>
      <c r="N50" s="765"/>
      <c r="O50" s="765"/>
      <c r="P50" s="765"/>
      <c r="Q50" s="765"/>
      <c r="R50" s="766"/>
      <c r="S50" s="892">
        <f>予防短期入所療養ロ!T98</f>
        <v>662</v>
      </c>
      <c r="T50" s="829"/>
      <c r="U50" s="426" t="s">
        <v>578</v>
      </c>
      <c r="V50" s="432"/>
      <c r="W50" s="444" t="s">
        <v>442</v>
      </c>
      <c r="X50" s="422"/>
      <c r="Y50" s="422"/>
      <c r="Z50" s="422"/>
      <c r="AA50" s="422"/>
      <c r="AB50" s="422"/>
      <c r="AC50" s="422"/>
      <c r="AD50" s="422"/>
      <c r="AE50" s="417"/>
      <c r="AF50" s="417"/>
      <c r="AG50" s="417"/>
      <c r="AH50" s="422"/>
      <c r="AI50" s="422"/>
      <c r="AJ50" s="422"/>
      <c r="AK50" s="422"/>
      <c r="AL50" s="515" t="s">
        <v>806</v>
      </c>
      <c r="AM50" s="526">
        <f>$AM$6</f>
        <v>25</v>
      </c>
      <c r="AN50" s="425" t="s">
        <v>578</v>
      </c>
      <c r="AO50" s="38"/>
      <c r="AP50" s="680"/>
      <c r="AQ50" s="681"/>
      <c r="AR50" s="682"/>
      <c r="AS50" s="245"/>
      <c r="AT50" s="730"/>
      <c r="AU50" s="247"/>
      <c r="AV50" s="12">
        <f>ROUND(ROUND(ROUND(S50-AM50,0)*$AR$10,0)*$AT$59,0)</f>
        <v>556</v>
      </c>
      <c r="AW50" s="6"/>
    </row>
    <row r="51" spans="1:49" ht="17.25" customHeight="1" x14ac:dyDescent="0.15">
      <c r="A51" s="436">
        <v>26</v>
      </c>
      <c r="B51" s="433">
        <v>1847</v>
      </c>
      <c r="C51" s="210" t="s">
        <v>1072</v>
      </c>
      <c r="D51" s="729"/>
      <c r="E51" s="418"/>
      <c r="F51" s="419"/>
      <c r="G51" s="770"/>
      <c r="H51" s="765"/>
      <c r="I51" s="765"/>
      <c r="J51" s="765"/>
      <c r="K51" s="765"/>
      <c r="L51" s="765"/>
      <c r="M51" s="765"/>
      <c r="N51" s="765"/>
      <c r="O51" s="765"/>
      <c r="P51" s="765"/>
      <c r="Q51" s="765"/>
      <c r="R51" s="766"/>
      <c r="S51" s="453" t="s">
        <v>130</v>
      </c>
      <c r="T51" s="439"/>
      <c r="U51" s="61"/>
      <c r="V51" s="254"/>
      <c r="W51" s="453"/>
      <c r="X51" s="418"/>
      <c r="Y51" s="418"/>
      <c r="Z51" s="37"/>
      <c r="AA51" s="418"/>
      <c r="AB51" s="439"/>
      <c r="AC51" s="37"/>
      <c r="AD51" s="37"/>
      <c r="AE51" s="422"/>
      <c r="AF51" s="422"/>
      <c r="AG51" s="422"/>
      <c r="AH51" s="422"/>
      <c r="AI51" s="422"/>
      <c r="AJ51" s="37"/>
      <c r="AK51" s="37"/>
      <c r="AL51" s="416"/>
      <c r="AM51" s="34"/>
      <c r="AN51" s="439"/>
      <c r="AO51" s="36"/>
      <c r="AP51" s="680"/>
      <c r="AQ51" s="681"/>
      <c r="AR51" s="682"/>
      <c r="AS51" s="637"/>
      <c r="AT51" s="730"/>
      <c r="AU51" s="637"/>
      <c r="AV51" s="330">
        <f>ROUND(ROUND(S52*$AR$10,0)*$AT$59,0)</f>
        <v>721</v>
      </c>
      <c r="AW51" s="6"/>
    </row>
    <row r="52" spans="1:49" ht="17.25" customHeight="1" x14ac:dyDescent="0.15">
      <c r="A52" s="436">
        <v>26</v>
      </c>
      <c r="B52" s="433">
        <v>1852</v>
      </c>
      <c r="C52" s="120" t="s">
        <v>1073</v>
      </c>
      <c r="D52" s="729"/>
      <c r="E52" s="418"/>
      <c r="F52" s="419"/>
      <c r="G52" s="789"/>
      <c r="H52" s="767"/>
      <c r="I52" s="767"/>
      <c r="J52" s="767"/>
      <c r="K52" s="767"/>
      <c r="L52" s="767"/>
      <c r="M52" s="767"/>
      <c r="N52" s="767"/>
      <c r="O52" s="767"/>
      <c r="P52" s="767"/>
      <c r="Q52" s="767"/>
      <c r="R52" s="768"/>
      <c r="S52" s="892">
        <f>予防短期入所療養ロ!T100</f>
        <v>825</v>
      </c>
      <c r="T52" s="829"/>
      <c r="U52" s="426" t="s">
        <v>578</v>
      </c>
      <c r="V52" s="432"/>
      <c r="W52" s="444" t="s">
        <v>442</v>
      </c>
      <c r="X52" s="422"/>
      <c r="Y52" s="422"/>
      <c r="Z52" s="422"/>
      <c r="AA52" s="422"/>
      <c r="AB52" s="422"/>
      <c r="AC52" s="422"/>
      <c r="AD52" s="422"/>
      <c r="AE52" s="417"/>
      <c r="AF52" s="417"/>
      <c r="AG52" s="417"/>
      <c r="AH52" s="422"/>
      <c r="AI52" s="422"/>
      <c r="AJ52" s="422"/>
      <c r="AK52" s="422"/>
      <c r="AL52" s="515" t="s">
        <v>806</v>
      </c>
      <c r="AM52" s="526">
        <f>$AM$6</f>
        <v>25</v>
      </c>
      <c r="AN52" s="425" t="s">
        <v>578</v>
      </c>
      <c r="AO52" s="38"/>
      <c r="AP52" s="246"/>
      <c r="AQ52" s="245"/>
      <c r="AR52" s="245"/>
      <c r="AS52" s="246"/>
      <c r="AT52" s="730"/>
      <c r="AU52" s="247"/>
      <c r="AV52" s="12">
        <f>ROUND(ROUND(ROUND(S52-AM52,0)*$AR$10,0)*$AT$59,0)</f>
        <v>698</v>
      </c>
      <c r="AW52" s="6"/>
    </row>
    <row r="53" spans="1:49" ht="17.25" customHeight="1" x14ac:dyDescent="0.15">
      <c r="A53" s="436">
        <v>26</v>
      </c>
      <c r="B53" s="433">
        <v>1853</v>
      </c>
      <c r="C53" s="120" t="s">
        <v>1074</v>
      </c>
      <c r="D53" s="535"/>
      <c r="E53" s="418"/>
      <c r="F53" s="419"/>
      <c r="G53" s="769" t="s">
        <v>2000</v>
      </c>
      <c r="H53" s="763"/>
      <c r="I53" s="763"/>
      <c r="J53" s="763"/>
      <c r="K53" s="763"/>
      <c r="L53" s="763"/>
      <c r="M53" s="763"/>
      <c r="N53" s="763"/>
      <c r="O53" s="763"/>
      <c r="P53" s="763"/>
      <c r="Q53" s="763"/>
      <c r="R53" s="764"/>
      <c r="S53" s="453" t="s">
        <v>129</v>
      </c>
      <c r="T53" s="439"/>
      <c r="U53" s="61"/>
      <c r="V53" s="254"/>
      <c r="W53" s="453"/>
      <c r="X53" s="416"/>
      <c r="Y53" s="416"/>
      <c r="Z53" s="37"/>
      <c r="AA53" s="416"/>
      <c r="AB53" s="439"/>
      <c r="AC53" s="37"/>
      <c r="AD53" s="37"/>
      <c r="AE53" s="422"/>
      <c r="AF53" s="422"/>
      <c r="AG53" s="422"/>
      <c r="AH53" s="422"/>
      <c r="AI53" s="422"/>
      <c r="AJ53" s="37"/>
      <c r="AK53" s="37"/>
      <c r="AL53" s="416"/>
      <c r="AM53" s="2"/>
      <c r="AN53" s="439"/>
      <c r="AO53" s="36"/>
      <c r="AP53" s="635"/>
      <c r="AQ53" s="245"/>
      <c r="AR53" s="247"/>
      <c r="AS53" s="246"/>
      <c r="AT53" s="730"/>
      <c r="AU53" s="247"/>
      <c r="AV53" s="330">
        <f>ROUND(ROUND(S54*$AR$10,0)*$AT$59,0)</f>
        <v>569</v>
      </c>
      <c r="AW53" s="402"/>
    </row>
    <row r="54" spans="1:49" ht="16.5" customHeight="1" x14ac:dyDescent="0.15">
      <c r="A54" s="436">
        <v>26</v>
      </c>
      <c r="B54" s="433">
        <v>1858</v>
      </c>
      <c r="C54" s="120" t="s">
        <v>1075</v>
      </c>
      <c r="D54" s="535"/>
      <c r="E54" s="418"/>
      <c r="F54" s="419"/>
      <c r="G54" s="770"/>
      <c r="H54" s="765"/>
      <c r="I54" s="765"/>
      <c r="J54" s="765"/>
      <c r="K54" s="765"/>
      <c r="L54" s="765"/>
      <c r="M54" s="765"/>
      <c r="N54" s="765"/>
      <c r="O54" s="765"/>
      <c r="P54" s="765"/>
      <c r="Q54" s="765"/>
      <c r="R54" s="766"/>
      <c r="S54" s="892">
        <f>予防短期入所療養ロ!T102</f>
        <v>652</v>
      </c>
      <c r="T54" s="829"/>
      <c r="U54" s="426" t="s">
        <v>578</v>
      </c>
      <c r="V54" s="432"/>
      <c r="W54" s="444" t="s">
        <v>442</v>
      </c>
      <c r="X54" s="422"/>
      <c r="Y54" s="422"/>
      <c r="Z54" s="422"/>
      <c r="AA54" s="422"/>
      <c r="AB54" s="422"/>
      <c r="AC54" s="422"/>
      <c r="AD54" s="422"/>
      <c r="AE54" s="417"/>
      <c r="AF54" s="417"/>
      <c r="AG54" s="417"/>
      <c r="AH54" s="422"/>
      <c r="AI54" s="422"/>
      <c r="AJ54" s="422"/>
      <c r="AK54" s="422"/>
      <c r="AL54" s="515" t="s">
        <v>806</v>
      </c>
      <c r="AM54" s="526">
        <f>$AM$6</f>
        <v>25</v>
      </c>
      <c r="AN54" s="425" t="s">
        <v>578</v>
      </c>
      <c r="AO54" s="38"/>
      <c r="AP54" s="635"/>
      <c r="AQ54" s="245"/>
      <c r="AR54" s="245"/>
      <c r="AS54" s="246"/>
      <c r="AT54" s="730"/>
      <c r="AU54" s="247"/>
      <c r="AV54" s="12">
        <f>ROUND(ROUND(ROUND(S54-AM54,0)*$AR$10,0)*$AT$59,0)</f>
        <v>547</v>
      </c>
      <c r="AW54" s="6"/>
    </row>
    <row r="55" spans="1:49" ht="17.25" customHeight="1" x14ac:dyDescent="0.15">
      <c r="A55" s="436">
        <v>26</v>
      </c>
      <c r="B55" s="433">
        <v>1859</v>
      </c>
      <c r="C55" s="210" t="s">
        <v>1076</v>
      </c>
      <c r="D55" s="535"/>
      <c r="E55" s="418"/>
      <c r="F55" s="419"/>
      <c r="G55" s="770"/>
      <c r="H55" s="765"/>
      <c r="I55" s="765"/>
      <c r="J55" s="765"/>
      <c r="K55" s="765"/>
      <c r="L55" s="765"/>
      <c r="M55" s="765"/>
      <c r="N55" s="765"/>
      <c r="O55" s="765"/>
      <c r="P55" s="765"/>
      <c r="Q55" s="765"/>
      <c r="R55" s="766"/>
      <c r="S55" s="453" t="s">
        <v>130</v>
      </c>
      <c r="T55" s="439"/>
      <c r="U55" s="61"/>
      <c r="V55" s="254"/>
      <c r="W55" s="453"/>
      <c r="X55" s="418"/>
      <c r="Y55" s="418"/>
      <c r="Z55" s="37"/>
      <c r="AA55" s="418"/>
      <c r="AB55" s="439"/>
      <c r="AC55" s="37"/>
      <c r="AD55" s="37"/>
      <c r="AE55" s="422"/>
      <c r="AF55" s="422"/>
      <c r="AG55" s="422"/>
      <c r="AH55" s="422"/>
      <c r="AI55" s="422"/>
      <c r="AJ55" s="37"/>
      <c r="AK55" s="37"/>
      <c r="AL55" s="416"/>
      <c r="AM55" s="34"/>
      <c r="AN55" s="439"/>
      <c r="AO55" s="36"/>
      <c r="AP55" s="246"/>
      <c r="AQ55" s="245"/>
      <c r="AR55" s="245"/>
      <c r="AS55" s="246"/>
      <c r="AT55" s="730"/>
      <c r="AU55" s="247"/>
      <c r="AV55" s="330">
        <f>ROUND(ROUND(S56*$AR$10,0)*$AT$59,0)</f>
        <v>712</v>
      </c>
      <c r="AW55" s="6"/>
    </row>
    <row r="56" spans="1:49" ht="17.25" customHeight="1" x14ac:dyDescent="0.15">
      <c r="A56" s="436">
        <v>26</v>
      </c>
      <c r="B56" s="433">
        <v>1864</v>
      </c>
      <c r="C56" s="120" t="s">
        <v>1077</v>
      </c>
      <c r="D56" s="535"/>
      <c r="E56" s="418"/>
      <c r="F56" s="419"/>
      <c r="G56" s="789"/>
      <c r="H56" s="767"/>
      <c r="I56" s="767"/>
      <c r="J56" s="767"/>
      <c r="K56" s="767"/>
      <c r="L56" s="767"/>
      <c r="M56" s="767"/>
      <c r="N56" s="767"/>
      <c r="O56" s="767"/>
      <c r="P56" s="767"/>
      <c r="Q56" s="767"/>
      <c r="R56" s="768"/>
      <c r="S56" s="892">
        <f>予防短期入所療養ロ!T104</f>
        <v>815</v>
      </c>
      <c r="T56" s="829"/>
      <c r="U56" s="426" t="s">
        <v>578</v>
      </c>
      <c r="V56" s="432"/>
      <c r="W56" s="444" t="s">
        <v>442</v>
      </c>
      <c r="X56" s="422"/>
      <c r="Y56" s="422"/>
      <c r="Z56" s="422"/>
      <c r="AA56" s="422"/>
      <c r="AB56" s="422"/>
      <c r="AC56" s="422"/>
      <c r="AD56" s="422"/>
      <c r="AE56" s="417"/>
      <c r="AF56" s="417"/>
      <c r="AG56" s="417"/>
      <c r="AH56" s="422"/>
      <c r="AI56" s="422"/>
      <c r="AJ56" s="422"/>
      <c r="AK56" s="422"/>
      <c r="AL56" s="515" t="s">
        <v>806</v>
      </c>
      <c r="AM56" s="526">
        <f>$AM$6</f>
        <v>25</v>
      </c>
      <c r="AN56" s="425" t="s">
        <v>578</v>
      </c>
      <c r="AO56" s="38"/>
      <c r="AP56" s="246"/>
      <c r="AQ56" s="245"/>
      <c r="AR56" s="245"/>
      <c r="AS56" s="246"/>
      <c r="AT56" s="730"/>
      <c r="AU56" s="247"/>
      <c r="AV56" s="12">
        <f>ROUND(ROUND(ROUND(S56-AM56,0)*$AR$10,0)*$AT$59,0)</f>
        <v>690</v>
      </c>
      <c r="AW56" s="6"/>
    </row>
    <row r="57" spans="1:49" ht="17.25" customHeight="1" x14ac:dyDescent="0.15">
      <c r="A57" s="436">
        <v>26</v>
      </c>
      <c r="B57" s="433">
        <v>9281</v>
      </c>
      <c r="C57" s="120" t="s">
        <v>2810</v>
      </c>
      <c r="D57" s="535"/>
      <c r="E57" s="418"/>
      <c r="F57" s="419"/>
      <c r="G57" s="769" t="s">
        <v>2278</v>
      </c>
      <c r="H57" s="763"/>
      <c r="I57" s="763"/>
      <c r="J57" s="763"/>
      <c r="K57" s="763"/>
      <c r="L57" s="763"/>
      <c r="M57" s="763"/>
      <c r="N57" s="763"/>
      <c r="O57" s="763"/>
      <c r="P57" s="763"/>
      <c r="Q57" s="763"/>
      <c r="R57" s="764"/>
      <c r="S57" s="453" t="s">
        <v>129</v>
      </c>
      <c r="T57" s="439"/>
      <c r="U57" s="61"/>
      <c r="V57" s="254"/>
      <c r="W57" s="453"/>
      <c r="X57" s="416"/>
      <c r="Y57" s="416"/>
      <c r="Z57" s="37"/>
      <c r="AA57" s="416"/>
      <c r="AB57" s="439"/>
      <c r="AC57" s="37"/>
      <c r="AD57" s="37"/>
      <c r="AE57" s="422"/>
      <c r="AF57" s="422"/>
      <c r="AG57" s="422"/>
      <c r="AH57" s="422"/>
      <c r="AI57" s="422"/>
      <c r="AJ57" s="37"/>
      <c r="AK57" s="37"/>
      <c r="AL57" s="416"/>
      <c r="AM57" s="2"/>
      <c r="AN57" s="439"/>
      <c r="AO57" s="36"/>
      <c r="AP57" s="637"/>
      <c r="AQ57" s="418"/>
      <c r="AR57" s="419"/>
      <c r="AS57" s="637"/>
      <c r="AT57" s="637"/>
      <c r="AU57" s="637"/>
      <c r="AV57" s="330">
        <f>ROUND(ROUND(S58*$AR$10,0)*$AT$59,0)</f>
        <v>552</v>
      </c>
      <c r="AW57" s="6"/>
    </row>
    <row r="58" spans="1:49" ht="17.25" customHeight="1" x14ac:dyDescent="0.15">
      <c r="A58" s="436">
        <v>26</v>
      </c>
      <c r="B58" s="433">
        <v>9285</v>
      </c>
      <c r="C58" s="120" t="s">
        <v>2811</v>
      </c>
      <c r="D58" s="535"/>
      <c r="E58" s="418"/>
      <c r="F58" s="419"/>
      <c r="G58" s="770"/>
      <c r="H58" s="765"/>
      <c r="I58" s="765"/>
      <c r="J58" s="765"/>
      <c r="K58" s="765"/>
      <c r="L58" s="765"/>
      <c r="M58" s="765"/>
      <c r="N58" s="765"/>
      <c r="O58" s="765"/>
      <c r="P58" s="765"/>
      <c r="Q58" s="765"/>
      <c r="R58" s="766"/>
      <c r="S58" s="892">
        <f>予防短期入所療養ロ!T106</f>
        <v>632</v>
      </c>
      <c r="T58" s="829"/>
      <c r="U58" s="426" t="s">
        <v>578</v>
      </c>
      <c r="V58" s="432"/>
      <c r="W58" s="444" t="s">
        <v>442</v>
      </c>
      <c r="X58" s="422"/>
      <c r="Y58" s="422"/>
      <c r="Z58" s="422"/>
      <c r="AA58" s="422"/>
      <c r="AB58" s="422"/>
      <c r="AC58" s="422"/>
      <c r="AD58" s="422"/>
      <c r="AE58" s="417"/>
      <c r="AF58" s="417"/>
      <c r="AG58" s="417"/>
      <c r="AH58" s="422"/>
      <c r="AI58" s="422"/>
      <c r="AJ58" s="422"/>
      <c r="AK58" s="422"/>
      <c r="AL58" s="515" t="s">
        <v>806</v>
      </c>
      <c r="AM58" s="526">
        <f>$AM$6</f>
        <v>25</v>
      </c>
      <c r="AN58" s="425" t="s">
        <v>578</v>
      </c>
      <c r="AO58" s="38"/>
      <c r="AP58" s="442"/>
      <c r="AQ58" s="418"/>
      <c r="AR58" s="418"/>
      <c r="AS58" s="421"/>
      <c r="AT58" s="418"/>
      <c r="AU58" s="419"/>
      <c r="AV58" s="12">
        <f>ROUND(ROUND(ROUND(S58-AM58,0)*$AR$10,0)*$AT$59,0)</f>
        <v>530</v>
      </c>
      <c r="AW58" s="6"/>
    </row>
    <row r="59" spans="1:49" ht="16.5" customHeight="1" x14ac:dyDescent="0.15">
      <c r="A59" s="436">
        <v>26</v>
      </c>
      <c r="B59" s="433">
        <v>9286</v>
      </c>
      <c r="C59" s="210" t="s">
        <v>2812</v>
      </c>
      <c r="D59" s="535"/>
      <c r="E59" s="418"/>
      <c r="F59" s="419"/>
      <c r="G59" s="770"/>
      <c r="H59" s="765"/>
      <c r="I59" s="765"/>
      <c r="J59" s="765"/>
      <c r="K59" s="765"/>
      <c r="L59" s="765"/>
      <c r="M59" s="765"/>
      <c r="N59" s="765"/>
      <c r="O59" s="765"/>
      <c r="P59" s="765"/>
      <c r="Q59" s="765"/>
      <c r="R59" s="766"/>
      <c r="S59" s="453" t="s">
        <v>130</v>
      </c>
      <c r="T59" s="439"/>
      <c r="U59" s="61"/>
      <c r="V59" s="254"/>
      <c r="W59" s="453"/>
      <c r="X59" s="418"/>
      <c r="Y59" s="418"/>
      <c r="Z59" s="37"/>
      <c r="AA59" s="418"/>
      <c r="AB59" s="439"/>
      <c r="AC59" s="37"/>
      <c r="AD59" s="37"/>
      <c r="AE59" s="422"/>
      <c r="AF59" s="422"/>
      <c r="AG59" s="422"/>
      <c r="AH59" s="422"/>
      <c r="AI59" s="422"/>
      <c r="AJ59" s="37"/>
      <c r="AK59" s="37"/>
      <c r="AL59" s="416"/>
      <c r="AM59" s="34"/>
      <c r="AN59" s="439"/>
      <c r="AO59" s="36"/>
      <c r="AP59" s="246" t="s">
        <v>1407</v>
      </c>
      <c r="AQ59" s="844">
        <v>0.9</v>
      </c>
      <c r="AR59" s="844"/>
      <c r="AS59" s="68" t="s">
        <v>248</v>
      </c>
      <c r="AT59" s="718">
        <v>0.97</v>
      </c>
      <c r="AU59" s="744"/>
      <c r="AV59" s="330">
        <f>ROUND(ROUND(S60*$AR$10,0)*$AT$59,0)</f>
        <v>695</v>
      </c>
      <c r="AW59" s="6"/>
    </row>
    <row r="60" spans="1:49" ht="17.25" customHeight="1" x14ac:dyDescent="0.15">
      <c r="A60" s="436">
        <v>26</v>
      </c>
      <c r="B60" s="433">
        <v>9290</v>
      </c>
      <c r="C60" s="120" t="s">
        <v>2813</v>
      </c>
      <c r="D60" s="535"/>
      <c r="E60" s="418"/>
      <c r="F60" s="419"/>
      <c r="G60" s="789"/>
      <c r="H60" s="767"/>
      <c r="I60" s="767"/>
      <c r="J60" s="767"/>
      <c r="K60" s="767"/>
      <c r="L60" s="767"/>
      <c r="M60" s="767"/>
      <c r="N60" s="767"/>
      <c r="O60" s="767"/>
      <c r="P60" s="767"/>
      <c r="Q60" s="767"/>
      <c r="R60" s="768"/>
      <c r="S60" s="892">
        <f>予防短期入所療養ロ!T108</f>
        <v>796</v>
      </c>
      <c r="T60" s="829"/>
      <c r="U60" s="426" t="s">
        <v>578</v>
      </c>
      <c r="V60" s="432"/>
      <c r="W60" s="444" t="s">
        <v>442</v>
      </c>
      <c r="X60" s="422"/>
      <c r="Y60" s="422"/>
      <c r="Z60" s="422"/>
      <c r="AA60" s="422"/>
      <c r="AB60" s="422"/>
      <c r="AC60" s="422"/>
      <c r="AD60" s="422"/>
      <c r="AE60" s="417"/>
      <c r="AF60" s="417"/>
      <c r="AG60" s="417"/>
      <c r="AH60" s="422"/>
      <c r="AI60" s="422"/>
      <c r="AJ60" s="422"/>
      <c r="AK60" s="422"/>
      <c r="AL60" s="515" t="s">
        <v>806</v>
      </c>
      <c r="AM60" s="526">
        <f>$AM$6</f>
        <v>25</v>
      </c>
      <c r="AN60" s="425" t="s">
        <v>578</v>
      </c>
      <c r="AO60" s="38"/>
      <c r="AP60" s="246"/>
      <c r="AQ60" s="245"/>
      <c r="AR60" s="245"/>
      <c r="AS60" s="246"/>
      <c r="AT60" s="245"/>
      <c r="AU60" s="247"/>
      <c r="AV60" s="12">
        <f>ROUND(ROUND(ROUND(S60-AM60,0)*$AR$10,0)*$AT$59,0)</f>
        <v>673</v>
      </c>
      <c r="AW60" s="6"/>
    </row>
    <row r="61" spans="1:49" ht="17.25" customHeight="1" x14ac:dyDescent="0.15">
      <c r="A61" s="436">
        <v>26</v>
      </c>
      <c r="B61" s="433">
        <v>1865</v>
      </c>
      <c r="C61" s="120" t="s">
        <v>2814</v>
      </c>
      <c r="D61" s="535"/>
      <c r="E61" s="418"/>
      <c r="F61" s="419"/>
      <c r="G61" s="769" t="s">
        <v>2279</v>
      </c>
      <c r="H61" s="763"/>
      <c r="I61" s="763"/>
      <c r="J61" s="763"/>
      <c r="K61" s="763"/>
      <c r="L61" s="763"/>
      <c r="M61" s="763"/>
      <c r="N61" s="763"/>
      <c r="O61" s="763"/>
      <c r="P61" s="763"/>
      <c r="Q61" s="763"/>
      <c r="R61" s="764"/>
      <c r="S61" s="453" t="s">
        <v>129</v>
      </c>
      <c r="T61" s="439"/>
      <c r="U61" s="61"/>
      <c r="V61" s="254"/>
      <c r="W61" s="453"/>
      <c r="X61" s="416"/>
      <c r="Y61" s="416"/>
      <c r="Z61" s="37"/>
      <c r="AA61" s="416"/>
      <c r="AB61" s="439"/>
      <c r="AC61" s="37"/>
      <c r="AD61" s="37"/>
      <c r="AE61" s="422"/>
      <c r="AF61" s="422"/>
      <c r="AG61" s="422"/>
      <c r="AH61" s="422"/>
      <c r="AI61" s="422"/>
      <c r="AJ61" s="37"/>
      <c r="AK61" s="37"/>
      <c r="AL61" s="416"/>
      <c r="AM61" s="2"/>
      <c r="AN61" s="439"/>
      <c r="AO61" s="36"/>
      <c r="AP61" s="637"/>
      <c r="AQ61" s="418"/>
      <c r="AR61" s="419"/>
      <c r="AS61" s="637"/>
      <c r="AT61" s="637"/>
      <c r="AU61" s="637"/>
      <c r="AV61" s="330">
        <f>ROUND(ROUND(S62*$AR$10,0)*$AT$59,0)</f>
        <v>578</v>
      </c>
      <c r="AW61" s="6"/>
    </row>
    <row r="62" spans="1:49" ht="17.25" customHeight="1" x14ac:dyDescent="0.15">
      <c r="A62" s="436">
        <v>26</v>
      </c>
      <c r="B62" s="433">
        <v>1870</v>
      </c>
      <c r="C62" s="120" t="s">
        <v>2815</v>
      </c>
      <c r="D62" s="535"/>
      <c r="E62" s="418"/>
      <c r="F62" s="419"/>
      <c r="G62" s="770"/>
      <c r="H62" s="765"/>
      <c r="I62" s="765"/>
      <c r="J62" s="765"/>
      <c r="K62" s="765"/>
      <c r="L62" s="765"/>
      <c r="M62" s="765"/>
      <c r="N62" s="765"/>
      <c r="O62" s="765"/>
      <c r="P62" s="765"/>
      <c r="Q62" s="765"/>
      <c r="R62" s="766"/>
      <c r="S62" s="892">
        <f>予防短期入所療養ロ!T110</f>
        <v>662</v>
      </c>
      <c r="T62" s="829"/>
      <c r="U62" s="426" t="s">
        <v>578</v>
      </c>
      <c r="V62" s="432"/>
      <c r="W62" s="444" t="s">
        <v>442</v>
      </c>
      <c r="X62" s="422"/>
      <c r="Y62" s="422"/>
      <c r="Z62" s="422"/>
      <c r="AA62" s="422"/>
      <c r="AB62" s="422"/>
      <c r="AC62" s="422"/>
      <c r="AD62" s="422"/>
      <c r="AE62" s="417"/>
      <c r="AF62" s="417"/>
      <c r="AG62" s="417"/>
      <c r="AH62" s="422"/>
      <c r="AI62" s="422"/>
      <c r="AJ62" s="422"/>
      <c r="AK62" s="422"/>
      <c r="AL62" s="515" t="s">
        <v>806</v>
      </c>
      <c r="AM62" s="526">
        <f>$AM$6</f>
        <v>25</v>
      </c>
      <c r="AN62" s="425" t="s">
        <v>578</v>
      </c>
      <c r="AO62" s="38"/>
      <c r="AP62" s="442"/>
      <c r="AQ62" s="418"/>
      <c r="AR62" s="418"/>
      <c r="AS62" s="421"/>
      <c r="AT62" s="418"/>
      <c r="AU62" s="419"/>
      <c r="AV62" s="12">
        <f>ROUND(ROUND(ROUND(S62-AM62,0)*$AR$10,0)*$AT$59,0)</f>
        <v>556</v>
      </c>
      <c r="AW62" s="6"/>
    </row>
    <row r="63" spans="1:49" ht="16.5" customHeight="1" x14ac:dyDescent="0.15">
      <c r="A63" s="436">
        <v>26</v>
      </c>
      <c r="B63" s="433">
        <v>1871</v>
      </c>
      <c r="C63" s="210" t="s">
        <v>2816</v>
      </c>
      <c r="D63" s="535"/>
      <c r="E63" s="418"/>
      <c r="F63" s="419"/>
      <c r="G63" s="770"/>
      <c r="H63" s="765"/>
      <c r="I63" s="765"/>
      <c r="J63" s="765"/>
      <c r="K63" s="765"/>
      <c r="L63" s="765"/>
      <c r="M63" s="765"/>
      <c r="N63" s="765"/>
      <c r="O63" s="765"/>
      <c r="P63" s="765"/>
      <c r="Q63" s="765"/>
      <c r="R63" s="766"/>
      <c r="S63" s="453" t="s">
        <v>130</v>
      </c>
      <c r="T63" s="439"/>
      <c r="U63" s="61"/>
      <c r="V63" s="254"/>
      <c r="W63" s="453"/>
      <c r="X63" s="418"/>
      <c r="Y63" s="418"/>
      <c r="Z63" s="37"/>
      <c r="AA63" s="418"/>
      <c r="AB63" s="439"/>
      <c r="AC63" s="37"/>
      <c r="AD63" s="37"/>
      <c r="AE63" s="422"/>
      <c r="AF63" s="422"/>
      <c r="AG63" s="422"/>
      <c r="AH63" s="422"/>
      <c r="AI63" s="422"/>
      <c r="AJ63" s="37"/>
      <c r="AK63" s="37"/>
      <c r="AL63" s="416"/>
      <c r="AM63" s="34"/>
      <c r="AN63" s="439"/>
      <c r="AO63" s="36"/>
      <c r="AP63" s="246"/>
      <c r="AQ63" s="245"/>
      <c r="AR63" s="245"/>
      <c r="AS63" s="246"/>
      <c r="AT63" s="245"/>
      <c r="AU63" s="247"/>
      <c r="AV63" s="330">
        <f>ROUND(ROUND(S64*$AR$10,0)*$AT$59,0)</f>
        <v>721</v>
      </c>
      <c r="AW63" s="6"/>
    </row>
    <row r="64" spans="1:49" ht="17.25" customHeight="1" x14ac:dyDescent="0.15">
      <c r="A64" s="436">
        <v>26</v>
      </c>
      <c r="B64" s="433">
        <v>1876</v>
      </c>
      <c r="C64" s="120" t="s">
        <v>2817</v>
      </c>
      <c r="D64" s="535"/>
      <c r="E64" s="418"/>
      <c r="F64" s="419"/>
      <c r="G64" s="789"/>
      <c r="H64" s="767"/>
      <c r="I64" s="767"/>
      <c r="J64" s="767"/>
      <c r="K64" s="767"/>
      <c r="L64" s="767"/>
      <c r="M64" s="767"/>
      <c r="N64" s="767"/>
      <c r="O64" s="767"/>
      <c r="P64" s="767"/>
      <c r="Q64" s="767"/>
      <c r="R64" s="768"/>
      <c r="S64" s="892">
        <f>予防短期入所療養ロ!T112</f>
        <v>825</v>
      </c>
      <c r="T64" s="829"/>
      <c r="U64" s="426" t="s">
        <v>578</v>
      </c>
      <c r="V64" s="432"/>
      <c r="W64" s="444" t="s">
        <v>442</v>
      </c>
      <c r="X64" s="422"/>
      <c r="Y64" s="422"/>
      <c r="Z64" s="422"/>
      <c r="AA64" s="422"/>
      <c r="AB64" s="422"/>
      <c r="AC64" s="422"/>
      <c r="AD64" s="422"/>
      <c r="AE64" s="417"/>
      <c r="AF64" s="417"/>
      <c r="AG64" s="417"/>
      <c r="AH64" s="422"/>
      <c r="AI64" s="422"/>
      <c r="AJ64" s="422"/>
      <c r="AK64" s="422"/>
      <c r="AL64" s="515" t="s">
        <v>806</v>
      </c>
      <c r="AM64" s="526">
        <f>$AM$6</f>
        <v>25</v>
      </c>
      <c r="AN64" s="425" t="s">
        <v>578</v>
      </c>
      <c r="AO64" s="38"/>
      <c r="AP64" s="246"/>
      <c r="AQ64" s="245"/>
      <c r="AR64" s="245"/>
      <c r="AS64" s="246"/>
      <c r="AT64" s="245"/>
      <c r="AU64" s="247"/>
      <c r="AV64" s="12">
        <f>ROUND(ROUND(ROUND(S64-AM64,0)*$AR$10,0)*$AT$59,0)</f>
        <v>698</v>
      </c>
      <c r="AW64" s="6"/>
    </row>
    <row r="65" spans="1:49" ht="17.25" customHeight="1" x14ac:dyDescent="0.15">
      <c r="A65" s="436">
        <v>26</v>
      </c>
      <c r="B65" s="433">
        <v>1877</v>
      </c>
      <c r="C65" s="120" t="s">
        <v>2818</v>
      </c>
      <c r="D65" s="535"/>
      <c r="E65" s="418"/>
      <c r="F65" s="419"/>
      <c r="G65" s="769" t="s">
        <v>2280</v>
      </c>
      <c r="H65" s="763"/>
      <c r="I65" s="763"/>
      <c r="J65" s="763"/>
      <c r="K65" s="763"/>
      <c r="L65" s="763"/>
      <c r="M65" s="763"/>
      <c r="N65" s="763"/>
      <c r="O65" s="763"/>
      <c r="P65" s="763"/>
      <c r="Q65" s="763"/>
      <c r="R65" s="764"/>
      <c r="S65" s="453" t="s">
        <v>129</v>
      </c>
      <c r="T65" s="439"/>
      <c r="U65" s="61"/>
      <c r="V65" s="254"/>
      <c r="W65" s="453"/>
      <c r="X65" s="416"/>
      <c r="Y65" s="416"/>
      <c r="Z65" s="37"/>
      <c r="AA65" s="416"/>
      <c r="AB65" s="439"/>
      <c r="AC65" s="37"/>
      <c r="AD65" s="37"/>
      <c r="AE65" s="422"/>
      <c r="AF65" s="422"/>
      <c r="AG65" s="422"/>
      <c r="AH65" s="422"/>
      <c r="AI65" s="422"/>
      <c r="AJ65" s="37"/>
      <c r="AK65" s="37"/>
      <c r="AL65" s="416"/>
      <c r="AM65" s="2"/>
      <c r="AN65" s="439"/>
      <c r="AO65" s="36"/>
      <c r="AP65" s="637"/>
      <c r="AQ65" s="418"/>
      <c r="AR65" s="419"/>
      <c r="AS65" s="637"/>
      <c r="AT65" s="637"/>
      <c r="AU65" s="637"/>
      <c r="AV65" s="330">
        <f>ROUND(ROUND(S66*$AR$10,0)*$AT$59,0)</f>
        <v>569</v>
      </c>
      <c r="AW65" s="6"/>
    </row>
    <row r="66" spans="1:49" ht="17.25" customHeight="1" x14ac:dyDescent="0.15">
      <c r="A66" s="436">
        <v>26</v>
      </c>
      <c r="B66" s="433">
        <v>1882</v>
      </c>
      <c r="C66" s="120" t="s">
        <v>2819</v>
      </c>
      <c r="D66" s="535"/>
      <c r="E66" s="418"/>
      <c r="F66" s="419"/>
      <c r="G66" s="770"/>
      <c r="H66" s="765"/>
      <c r="I66" s="765"/>
      <c r="J66" s="765"/>
      <c r="K66" s="765"/>
      <c r="L66" s="765"/>
      <c r="M66" s="765"/>
      <c r="N66" s="765"/>
      <c r="O66" s="765"/>
      <c r="P66" s="765"/>
      <c r="Q66" s="765"/>
      <c r="R66" s="766"/>
      <c r="S66" s="892">
        <f>予防短期入所療養ロ!T114</f>
        <v>652</v>
      </c>
      <c r="T66" s="829"/>
      <c r="U66" s="426" t="s">
        <v>578</v>
      </c>
      <c r="V66" s="432"/>
      <c r="W66" s="444" t="s">
        <v>442</v>
      </c>
      <c r="X66" s="422"/>
      <c r="Y66" s="422"/>
      <c r="Z66" s="422"/>
      <c r="AA66" s="422"/>
      <c r="AB66" s="422"/>
      <c r="AC66" s="422"/>
      <c r="AD66" s="422"/>
      <c r="AE66" s="417"/>
      <c r="AF66" s="417"/>
      <c r="AG66" s="417"/>
      <c r="AH66" s="422"/>
      <c r="AI66" s="422"/>
      <c r="AJ66" s="422"/>
      <c r="AK66" s="422"/>
      <c r="AL66" s="515" t="s">
        <v>806</v>
      </c>
      <c r="AM66" s="526">
        <f>$AM$6</f>
        <v>25</v>
      </c>
      <c r="AN66" s="425" t="s">
        <v>578</v>
      </c>
      <c r="AO66" s="38"/>
      <c r="AP66" s="442"/>
      <c r="AQ66" s="418"/>
      <c r="AR66" s="418"/>
      <c r="AS66" s="421"/>
      <c r="AT66" s="418"/>
      <c r="AU66" s="419"/>
      <c r="AV66" s="12">
        <f>ROUND(ROUND(ROUND(S66-AM66,0)*$AR$10,0)*$AT$59,0)</f>
        <v>547</v>
      </c>
      <c r="AW66" s="6"/>
    </row>
    <row r="67" spans="1:49" ht="16.5" customHeight="1" x14ac:dyDescent="0.15">
      <c r="A67" s="436">
        <v>26</v>
      </c>
      <c r="B67" s="433">
        <v>1883</v>
      </c>
      <c r="C67" s="210" t="s">
        <v>2820</v>
      </c>
      <c r="D67" s="535"/>
      <c r="E67" s="418"/>
      <c r="F67" s="419"/>
      <c r="G67" s="770"/>
      <c r="H67" s="765"/>
      <c r="I67" s="765"/>
      <c r="J67" s="765"/>
      <c r="K67" s="765"/>
      <c r="L67" s="765"/>
      <c r="M67" s="765"/>
      <c r="N67" s="765"/>
      <c r="O67" s="765"/>
      <c r="P67" s="765"/>
      <c r="Q67" s="765"/>
      <c r="R67" s="766"/>
      <c r="S67" s="453" t="s">
        <v>130</v>
      </c>
      <c r="T67" s="439"/>
      <c r="U67" s="61"/>
      <c r="V67" s="254"/>
      <c r="W67" s="453"/>
      <c r="X67" s="418"/>
      <c r="Y67" s="418"/>
      <c r="Z67" s="37"/>
      <c r="AA67" s="418"/>
      <c r="AB67" s="439"/>
      <c r="AC67" s="37"/>
      <c r="AD67" s="37"/>
      <c r="AE67" s="422"/>
      <c r="AF67" s="422"/>
      <c r="AG67" s="422"/>
      <c r="AH67" s="422"/>
      <c r="AI67" s="422"/>
      <c r="AJ67" s="37"/>
      <c r="AK67" s="37"/>
      <c r="AL67" s="416"/>
      <c r="AM67" s="34"/>
      <c r="AN67" s="439"/>
      <c r="AO67" s="36"/>
      <c r="AP67" s="246"/>
      <c r="AQ67" s="245"/>
      <c r="AR67" s="245"/>
      <c r="AS67" s="246"/>
      <c r="AT67" s="245"/>
      <c r="AU67" s="247"/>
      <c r="AV67" s="330">
        <f>ROUND(ROUND(S68*$AR$10,0)*$AT$59,0)</f>
        <v>712</v>
      </c>
      <c r="AW67" s="6"/>
    </row>
    <row r="68" spans="1:49" ht="17.25" customHeight="1" x14ac:dyDescent="0.15">
      <c r="A68" s="436">
        <v>26</v>
      </c>
      <c r="B68" s="433">
        <v>1888</v>
      </c>
      <c r="C68" s="120" t="s">
        <v>2821</v>
      </c>
      <c r="D68" s="586"/>
      <c r="E68" s="417"/>
      <c r="F68" s="420"/>
      <c r="G68" s="789"/>
      <c r="H68" s="767"/>
      <c r="I68" s="767"/>
      <c r="J68" s="767"/>
      <c r="K68" s="767"/>
      <c r="L68" s="767"/>
      <c r="M68" s="767"/>
      <c r="N68" s="767"/>
      <c r="O68" s="767"/>
      <c r="P68" s="767"/>
      <c r="Q68" s="767"/>
      <c r="R68" s="768"/>
      <c r="S68" s="892">
        <f>予防短期入所療養ロ!T116</f>
        <v>815</v>
      </c>
      <c r="T68" s="829"/>
      <c r="U68" s="426" t="s">
        <v>578</v>
      </c>
      <c r="V68" s="432"/>
      <c r="W68" s="444" t="s">
        <v>442</v>
      </c>
      <c r="X68" s="422"/>
      <c r="Y68" s="422"/>
      <c r="Z68" s="422"/>
      <c r="AA68" s="422"/>
      <c r="AB68" s="422"/>
      <c r="AC68" s="422"/>
      <c r="AD68" s="422"/>
      <c r="AE68" s="417"/>
      <c r="AF68" s="417"/>
      <c r="AG68" s="417"/>
      <c r="AH68" s="422"/>
      <c r="AI68" s="422"/>
      <c r="AJ68" s="422"/>
      <c r="AK68" s="422"/>
      <c r="AL68" s="515" t="s">
        <v>806</v>
      </c>
      <c r="AM68" s="526">
        <f>$AM$6</f>
        <v>25</v>
      </c>
      <c r="AN68" s="425" t="s">
        <v>578</v>
      </c>
      <c r="AO68" s="38"/>
      <c r="AP68" s="57"/>
      <c r="AQ68" s="426"/>
      <c r="AR68" s="426"/>
      <c r="AS68" s="57"/>
      <c r="AT68" s="426"/>
      <c r="AU68" s="58"/>
      <c r="AV68" s="12">
        <f>ROUND(ROUND(ROUND(S68-AM68,0)*$AR$10,0)*$AT$59,0)</f>
        <v>690</v>
      </c>
      <c r="AW68" s="11"/>
    </row>
    <row r="69" spans="1:49" ht="17.25" customHeight="1" x14ac:dyDescent="0.15">
      <c r="A69" s="436">
        <v>26</v>
      </c>
      <c r="B69" s="433">
        <v>1201</v>
      </c>
      <c r="C69" s="120" t="s">
        <v>2303</v>
      </c>
      <c r="D69" s="769" t="s">
        <v>2035</v>
      </c>
      <c r="E69" s="763"/>
      <c r="F69" s="764"/>
      <c r="G69" s="769" t="s">
        <v>2281</v>
      </c>
      <c r="H69" s="763"/>
      <c r="I69" s="763"/>
      <c r="J69" s="763"/>
      <c r="K69" s="763"/>
      <c r="L69" s="763"/>
      <c r="M69" s="763"/>
      <c r="N69" s="763"/>
      <c r="O69" s="763"/>
      <c r="P69" s="763"/>
      <c r="Q69" s="763"/>
      <c r="R69" s="764"/>
      <c r="S69" s="453" t="s">
        <v>129</v>
      </c>
      <c r="T69" s="439"/>
      <c r="U69" s="61"/>
      <c r="V69" s="254"/>
      <c r="W69" s="453"/>
      <c r="X69" s="416"/>
      <c r="Y69" s="416"/>
      <c r="Z69" s="37"/>
      <c r="AA69" s="416"/>
      <c r="AB69" s="439"/>
      <c r="AC69" s="37"/>
      <c r="AD69" s="37"/>
      <c r="AE69" s="422"/>
      <c r="AF69" s="422"/>
      <c r="AG69" s="422"/>
      <c r="AH69" s="422"/>
      <c r="AI69" s="422"/>
      <c r="AJ69" s="37"/>
      <c r="AK69" s="37"/>
      <c r="AL69" s="416"/>
      <c r="AM69" s="2"/>
      <c r="AN69" s="439"/>
      <c r="AO69" s="36"/>
      <c r="AP69" s="633"/>
      <c r="AQ69" s="416"/>
      <c r="AR69" s="416"/>
      <c r="AS69" s="416"/>
      <c r="AT69" s="416"/>
      <c r="AU69" s="36"/>
      <c r="AV69" s="330">
        <f>ROUND(S70*$AR$10,0)</f>
        <v>569</v>
      </c>
      <c r="AW69" s="7" t="s">
        <v>0</v>
      </c>
    </row>
    <row r="70" spans="1:49" ht="16.5" customHeight="1" x14ac:dyDescent="0.15">
      <c r="A70" s="436">
        <v>26</v>
      </c>
      <c r="B70" s="433">
        <v>1205</v>
      </c>
      <c r="C70" s="120" t="s">
        <v>2304</v>
      </c>
      <c r="D70" s="770"/>
      <c r="E70" s="765"/>
      <c r="F70" s="766"/>
      <c r="G70" s="770"/>
      <c r="H70" s="765"/>
      <c r="I70" s="765"/>
      <c r="J70" s="765"/>
      <c r="K70" s="765"/>
      <c r="L70" s="765"/>
      <c r="M70" s="765"/>
      <c r="N70" s="765"/>
      <c r="O70" s="765"/>
      <c r="P70" s="765"/>
      <c r="Q70" s="765"/>
      <c r="R70" s="766"/>
      <c r="S70" s="892">
        <f>予防短期入所療養ロ!T118</f>
        <v>632</v>
      </c>
      <c r="T70" s="829"/>
      <c r="U70" s="426" t="s">
        <v>578</v>
      </c>
      <c r="V70" s="432"/>
      <c r="W70" s="444" t="s">
        <v>442</v>
      </c>
      <c r="X70" s="422"/>
      <c r="Y70" s="422"/>
      <c r="Z70" s="422"/>
      <c r="AA70" s="422"/>
      <c r="AB70" s="422"/>
      <c r="AC70" s="422"/>
      <c r="AD70" s="422"/>
      <c r="AE70" s="417"/>
      <c r="AF70" s="417"/>
      <c r="AG70" s="417"/>
      <c r="AH70" s="422"/>
      <c r="AI70" s="422"/>
      <c r="AJ70" s="422"/>
      <c r="AK70" s="422"/>
      <c r="AL70" s="515" t="s">
        <v>806</v>
      </c>
      <c r="AM70" s="526">
        <f>$AM$6</f>
        <v>25</v>
      </c>
      <c r="AN70" s="425" t="s">
        <v>578</v>
      </c>
      <c r="AO70" s="38"/>
      <c r="AP70" s="899" t="s">
        <v>98</v>
      </c>
      <c r="AQ70" s="896"/>
      <c r="AR70" s="896"/>
      <c r="AS70" s="896"/>
      <c r="AT70" s="896"/>
      <c r="AU70" s="900"/>
      <c r="AV70" s="12">
        <f>ROUND(ROUND(S70-AM70,0)*$AR$10,0)</f>
        <v>546</v>
      </c>
      <c r="AW70" s="6"/>
    </row>
    <row r="71" spans="1:49" ht="17.25" customHeight="1" x14ac:dyDescent="0.15">
      <c r="A71" s="436">
        <v>26</v>
      </c>
      <c r="B71" s="433">
        <v>1206</v>
      </c>
      <c r="C71" s="210" t="s">
        <v>2305</v>
      </c>
      <c r="D71" s="770"/>
      <c r="E71" s="765"/>
      <c r="F71" s="766"/>
      <c r="G71" s="770"/>
      <c r="H71" s="765"/>
      <c r="I71" s="765"/>
      <c r="J71" s="765"/>
      <c r="K71" s="765"/>
      <c r="L71" s="765"/>
      <c r="M71" s="765"/>
      <c r="N71" s="765"/>
      <c r="O71" s="765"/>
      <c r="P71" s="765"/>
      <c r="Q71" s="765"/>
      <c r="R71" s="766"/>
      <c r="S71" s="453" t="s">
        <v>130</v>
      </c>
      <c r="T71" s="439"/>
      <c r="U71" s="61"/>
      <c r="V71" s="254"/>
      <c r="W71" s="453"/>
      <c r="X71" s="418"/>
      <c r="Y71" s="418"/>
      <c r="Z71" s="37"/>
      <c r="AA71" s="418"/>
      <c r="AB71" s="439"/>
      <c r="AC71" s="37"/>
      <c r="AD71" s="37"/>
      <c r="AE71" s="422"/>
      <c r="AF71" s="422"/>
      <c r="AG71" s="422"/>
      <c r="AH71" s="422"/>
      <c r="AI71" s="422"/>
      <c r="AJ71" s="37"/>
      <c r="AK71" s="37"/>
      <c r="AL71" s="416"/>
      <c r="AM71" s="34"/>
      <c r="AN71" s="439"/>
      <c r="AO71" s="36"/>
      <c r="AP71" s="901"/>
      <c r="AQ71" s="896"/>
      <c r="AR71" s="896"/>
      <c r="AS71" s="896"/>
      <c r="AT71" s="896"/>
      <c r="AU71" s="900"/>
      <c r="AV71" s="330">
        <f>ROUND(S72*$AR$10,0)</f>
        <v>716</v>
      </c>
      <c r="AW71" s="6"/>
    </row>
    <row r="72" spans="1:49" ht="17.25" customHeight="1" x14ac:dyDescent="0.15">
      <c r="A72" s="436">
        <v>26</v>
      </c>
      <c r="B72" s="433">
        <v>1210</v>
      </c>
      <c r="C72" s="120" t="s">
        <v>2306</v>
      </c>
      <c r="D72" s="770"/>
      <c r="E72" s="765"/>
      <c r="F72" s="766"/>
      <c r="G72" s="789"/>
      <c r="H72" s="767"/>
      <c r="I72" s="767"/>
      <c r="J72" s="767"/>
      <c r="K72" s="767"/>
      <c r="L72" s="767"/>
      <c r="M72" s="767"/>
      <c r="N72" s="767"/>
      <c r="O72" s="767"/>
      <c r="P72" s="767"/>
      <c r="Q72" s="767"/>
      <c r="R72" s="768"/>
      <c r="S72" s="892">
        <f>予防短期入所療養ロ!T120</f>
        <v>796</v>
      </c>
      <c r="T72" s="829"/>
      <c r="U72" s="426" t="s">
        <v>578</v>
      </c>
      <c r="V72" s="432"/>
      <c r="W72" s="444" t="s">
        <v>442</v>
      </c>
      <c r="X72" s="422"/>
      <c r="Y72" s="422"/>
      <c r="Z72" s="422"/>
      <c r="AA72" s="422"/>
      <c r="AB72" s="422"/>
      <c r="AC72" s="422"/>
      <c r="AD72" s="422"/>
      <c r="AE72" s="417"/>
      <c r="AF72" s="417"/>
      <c r="AG72" s="417"/>
      <c r="AH72" s="422"/>
      <c r="AI72" s="422"/>
      <c r="AJ72" s="422"/>
      <c r="AK72" s="422"/>
      <c r="AL72" s="515" t="s">
        <v>806</v>
      </c>
      <c r="AM72" s="526">
        <f>$AM$6</f>
        <v>25</v>
      </c>
      <c r="AN72" s="425" t="s">
        <v>578</v>
      </c>
      <c r="AO72" s="38"/>
      <c r="AP72" s="246"/>
      <c r="AQ72" s="245"/>
      <c r="AR72" s="245"/>
      <c r="AS72" s="245"/>
      <c r="AT72" s="245"/>
      <c r="AU72" s="247"/>
      <c r="AV72" s="12">
        <f>ROUND(ROUND(S72-AM72,0)*$AR$10,0)</f>
        <v>694</v>
      </c>
      <c r="AW72" s="6"/>
    </row>
    <row r="73" spans="1:49" ht="17.25" customHeight="1" x14ac:dyDescent="0.15">
      <c r="A73" s="436">
        <v>26</v>
      </c>
      <c r="B73" s="433">
        <v>1211</v>
      </c>
      <c r="C73" s="120" t="s">
        <v>2822</v>
      </c>
      <c r="D73" s="770"/>
      <c r="E73" s="765"/>
      <c r="F73" s="766"/>
      <c r="G73" s="769" t="s">
        <v>2282</v>
      </c>
      <c r="H73" s="763"/>
      <c r="I73" s="763"/>
      <c r="J73" s="763"/>
      <c r="K73" s="763"/>
      <c r="L73" s="763"/>
      <c r="M73" s="763"/>
      <c r="N73" s="763"/>
      <c r="O73" s="763"/>
      <c r="P73" s="763"/>
      <c r="Q73" s="763"/>
      <c r="R73" s="764"/>
      <c r="S73" s="453" t="s">
        <v>129</v>
      </c>
      <c r="T73" s="439"/>
      <c r="U73" s="61"/>
      <c r="V73" s="254"/>
      <c r="W73" s="453"/>
      <c r="X73" s="416"/>
      <c r="Y73" s="416"/>
      <c r="Z73" s="37"/>
      <c r="AA73" s="416"/>
      <c r="AB73" s="439"/>
      <c r="AC73" s="37"/>
      <c r="AD73" s="37"/>
      <c r="AE73" s="422"/>
      <c r="AF73" s="422"/>
      <c r="AG73" s="422"/>
      <c r="AH73" s="422"/>
      <c r="AI73" s="422"/>
      <c r="AJ73" s="37"/>
      <c r="AK73" s="37"/>
      <c r="AL73" s="416"/>
      <c r="AM73" s="2"/>
      <c r="AN73" s="439"/>
      <c r="AO73" s="36"/>
      <c r="AP73" s="246"/>
      <c r="AQ73" s="245"/>
      <c r="AR73" s="245"/>
      <c r="AS73" s="245"/>
      <c r="AT73" s="245"/>
      <c r="AU73" s="247"/>
      <c r="AV73" s="330">
        <f>ROUND(S74*$AR$10,0)</f>
        <v>569</v>
      </c>
      <c r="AW73" s="6"/>
    </row>
    <row r="74" spans="1:49" ht="17.25" customHeight="1" x14ac:dyDescent="0.15">
      <c r="A74" s="436">
        <v>26</v>
      </c>
      <c r="B74" s="433">
        <v>1215</v>
      </c>
      <c r="C74" s="120" t="s">
        <v>2823</v>
      </c>
      <c r="D74" s="770"/>
      <c r="E74" s="765"/>
      <c r="F74" s="766"/>
      <c r="G74" s="770"/>
      <c r="H74" s="765"/>
      <c r="I74" s="765"/>
      <c r="J74" s="765"/>
      <c r="K74" s="765"/>
      <c r="L74" s="765"/>
      <c r="M74" s="765"/>
      <c r="N74" s="765"/>
      <c r="O74" s="765"/>
      <c r="P74" s="765"/>
      <c r="Q74" s="765"/>
      <c r="R74" s="766"/>
      <c r="S74" s="892">
        <f>予防短期入所療養ロ!T122</f>
        <v>632</v>
      </c>
      <c r="T74" s="829"/>
      <c r="U74" s="426" t="s">
        <v>578</v>
      </c>
      <c r="V74" s="432"/>
      <c r="W74" s="444" t="s">
        <v>442</v>
      </c>
      <c r="X74" s="422"/>
      <c r="Y74" s="422"/>
      <c r="Z74" s="422"/>
      <c r="AA74" s="422"/>
      <c r="AB74" s="422"/>
      <c r="AC74" s="422"/>
      <c r="AD74" s="422"/>
      <c r="AE74" s="417"/>
      <c r="AF74" s="417"/>
      <c r="AG74" s="417"/>
      <c r="AH74" s="422"/>
      <c r="AI74" s="422"/>
      <c r="AJ74" s="422"/>
      <c r="AK74" s="422"/>
      <c r="AL74" s="515" t="s">
        <v>806</v>
      </c>
      <c r="AM74" s="526">
        <f>$AM$6</f>
        <v>25</v>
      </c>
      <c r="AN74" s="425" t="s">
        <v>578</v>
      </c>
      <c r="AO74" s="38"/>
      <c r="AP74" s="442"/>
      <c r="AQ74" s="245" t="s">
        <v>1407</v>
      </c>
      <c r="AR74" s="844">
        <f>$AR$26</f>
        <v>0.9</v>
      </c>
      <c r="AS74" s="844"/>
      <c r="AT74" s="418"/>
      <c r="AU74" s="419"/>
      <c r="AV74" s="12">
        <f>ROUND(ROUND(S74-AM74,0)*$AR$10,0)</f>
        <v>546</v>
      </c>
      <c r="AW74" s="6"/>
    </row>
    <row r="75" spans="1:49" ht="16.5" customHeight="1" x14ac:dyDescent="0.15">
      <c r="A75" s="436">
        <v>26</v>
      </c>
      <c r="B75" s="433">
        <v>1216</v>
      </c>
      <c r="C75" s="210" t="s">
        <v>2824</v>
      </c>
      <c r="D75" s="770"/>
      <c r="E75" s="765"/>
      <c r="F75" s="766"/>
      <c r="G75" s="770"/>
      <c r="H75" s="765"/>
      <c r="I75" s="765"/>
      <c r="J75" s="765"/>
      <c r="K75" s="765"/>
      <c r="L75" s="765"/>
      <c r="M75" s="765"/>
      <c r="N75" s="765"/>
      <c r="O75" s="765"/>
      <c r="P75" s="765"/>
      <c r="Q75" s="765"/>
      <c r="R75" s="766"/>
      <c r="S75" s="453" t="s">
        <v>130</v>
      </c>
      <c r="T75" s="439"/>
      <c r="U75" s="61"/>
      <c r="V75" s="254"/>
      <c r="W75" s="453"/>
      <c r="X75" s="418"/>
      <c r="Y75" s="418"/>
      <c r="Z75" s="37"/>
      <c r="AA75" s="418"/>
      <c r="AB75" s="439"/>
      <c r="AC75" s="37"/>
      <c r="AD75" s="37"/>
      <c r="AE75" s="422"/>
      <c r="AF75" s="422"/>
      <c r="AG75" s="422"/>
      <c r="AH75" s="422"/>
      <c r="AI75" s="422"/>
      <c r="AJ75" s="37"/>
      <c r="AK75" s="37"/>
      <c r="AL75" s="416"/>
      <c r="AM75" s="34"/>
      <c r="AN75" s="439"/>
      <c r="AO75" s="36"/>
      <c r="AP75" s="442"/>
      <c r="AQ75" s="637"/>
      <c r="AR75" s="637"/>
      <c r="AS75" s="637"/>
      <c r="AT75" s="109"/>
      <c r="AU75" s="85"/>
      <c r="AV75" s="330">
        <f>ROUND(S76*$AR$10,0)</f>
        <v>716</v>
      </c>
      <c r="AW75" s="6"/>
    </row>
    <row r="76" spans="1:49" ht="17.25" customHeight="1" x14ac:dyDescent="0.15">
      <c r="A76" s="436">
        <v>26</v>
      </c>
      <c r="B76" s="433">
        <v>1220</v>
      </c>
      <c r="C76" s="120" t="s">
        <v>2825</v>
      </c>
      <c r="D76" s="770"/>
      <c r="E76" s="765"/>
      <c r="F76" s="766"/>
      <c r="G76" s="789"/>
      <c r="H76" s="767"/>
      <c r="I76" s="767"/>
      <c r="J76" s="767"/>
      <c r="K76" s="767"/>
      <c r="L76" s="767"/>
      <c r="M76" s="767"/>
      <c r="N76" s="767"/>
      <c r="O76" s="767"/>
      <c r="P76" s="767"/>
      <c r="Q76" s="767"/>
      <c r="R76" s="768"/>
      <c r="S76" s="892">
        <f>予防短期入所療養ロ!T124</f>
        <v>796</v>
      </c>
      <c r="T76" s="829"/>
      <c r="U76" s="426" t="s">
        <v>578</v>
      </c>
      <c r="V76" s="432"/>
      <c r="W76" s="444" t="s">
        <v>442</v>
      </c>
      <c r="X76" s="422"/>
      <c r="Y76" s="422"/>
      <c r="Z76" s="422"/>
      <c r="AA76" s="422"/>
      <c r="AB76" s="422"/>
      <c r="AC76" s="422"/>
      <c r="AD76" s="422"/>
      <c r="AE76" s="417"/>
      <c r="AF76" s="417"/>
      <c r="AG76" s="417"/>
      <c r="AH76" s="422"/>
      <c r="AI76" s="422"/>
      <c r="AJ76" s="422"/>
      <c r="AK76" s="422"/>
      <c r="AL76" s="515" t="s">
        <v>806</v>
      </c>
      <c r="AM76" s="526">
        <f>$AM$6</f>
        <v>25</v>
      </c>
      <c r="AN76" s="425" t="s">
        <v>578</v>
      </c>
      <c r="AO76" s="38"/>
      <c r="AP76" s="57"/>
      <c r="AQ76" s="426"/>
      <c r="AR76" s="426"/>
      <c r="AS76" s="426"/>
      <c r="AT76" s="426"/>
      <c r="AU76" s="58"/>
      <c r="AV76" s="12">
        <f>ROUND(ROUND(S76-AM76,0)*$AR$10,0)</f>
        <v>694</v>
      </c>
      <c r="AW76" s="6"/>
    </row>
    <row r="77" spans="1:49" ht="17.25" customHeight="1" x14ac:dyDescent="0.15">
      <c r="A77" s="436">
        <v>26</v>
      </c>
      <c r="B77" s="433">
        <v>1221</v>
      </c>
      <c r="C77" s="120" t="s">
        <v>2307</v>
      </c>
      <c r="D77" s="770"/>
      <c r="E77" s="765"/>
      <c r="F77" s="766"/>
      <c r="G77" s="769" t="s">
        <v>2281</v>
      </c>
      <c r="H77" s="763"/>
      <c r="I77" s="763"/>
      <c r="J77" s="763"/>
      <c r="K77" s="763"/>
      <c r="L77" s="763"/>
      <c r="M77" s="763"/>
      <c r="N77" s="763"/>
      <c r="O77" s="763"/>
      <c r="P77" s="763"/>
      <c r="Q77" s="763"/>
      <c r="R77" s="764"/>
      <c r="S77" s="453" t="s">
        <v>129</v>
      </c>
      <c r="T77" s="439"/>
      <c r="U77" s="61"/>
      <c r="V77" s="254"/>
      <c r="W77" s="453"/>
      <c r="X77" s="416"/>
      <c r="Y77" s="416"/>
      <c r="Z77" s="37"/>
      <c r="AA77" s="416"/>
      <c r="AB77" s="439"/>
      <c r="AC77" s="37"/>
      <c r="AD77" s="37"/>
      <c r="AE77" s="422"/>
      <c r="AF77" s="422"/>
      <c r="AG77" s="422"/>
      <c r="AH77" s="422"/>
      <c r="AI77" s="422"/>
      <c r="AJ77" s="37"/>
      <c r="AK77" s="37"/>
      <c r="AL77" s="416"/>
      <c r="AM77" s="2"/>
      <c r="AN77" s="439"/>
      <c r="AO77" s="36"/>
      <c r="AP77" s="415"/>
      <c r="AQ77" s="416"/>
      <c r="AR77" s="36"/>
      <c r="AS77" s="421"/>
      <c r="AT77" s="418"/>
      <c r="AU77" s="419"/>
      <c r="AV77" s="330">
        <f>ROUND(ROUND(S78*$AR$10,0)*$AT$59,0)</f>
        <v>552</v>
      </c>
      <c r="AW77" s="402"/>
    </row>
    <row r="78" spans="1:49" ht="16.5" customHeight="1" x14ac:dyDescent="0.15">
      <c r="A78" s="436">
        <v>26</v>
      </c>
      <c r="B78" s="433">
        <v>1225</v>
      </c>
      <c r="C78" s="120" t="s">
        <v>2308</v>
      </c>
      <c r="D78" s="770"/>
      <c r="E78" s="765"/>
      <c r="F78" s="766"/>
      <c r="G78" s="770"/>
      <c r="H78" s="765"/>
      <c r="I78" s="765"/>
      <c r="J78" s="765"/>
      <c r="K78" s="765"/>
      <c r="L78" s="765"/>
      <c r="M78" s="765"/>
      <c r="N78" s="765"/>
      <c r="O78" s="765"/>
      <c r="P78" s="765"/>
      <c r="Q78" s="765"/>
      <c r="R78" s="766"/>
      <c r="S78" s="892">
        <f>予防短期入所療養ロ!T126</f>
        <v>632</v>
      </c>
      <c r="T78" s="829"/>
      <c r="U78" s="426" t="s">
        <v>578</v>
      </c>
      <c r="V78" s="432"/>
      <c r="W78" s="444" t="s">
        <v>442</v>
      </c>
      <c r="X78" s="422"/>
      <c r="Y78" s="422"/>
      <c r="Z78" s="422"/>
      <c r="AA78" s="422"/>
      <c r="AB78" s="422"/>
      <c r="AC78" s="422"/>
      <c r="AD78" s="422"/>
      <c r="AE78" s="417"/>
      <c r="AF78" s="417"/>
      <c r="AG78" s="417"/>
      <c r="AH78" s="422"/>
      <c r="AI78" s="422"/>
      <c r="AJ78" s="422"/>
      <c r="AK78" s="422"/>
      <c r="AL78" s="515" t="s">
        <v>806</v>
      </c>
      <c r="AM78" s="526">
        <f>$AM$6</f>
        <v>25</v>
      </c>
      <c r="AN78" s="425" t="s">
        <v>578</v>
      </c>
      <c r="AO78" s="38"/>
      <c r="AP78" s="680" t="s">
        <v>98</v>
      </c>
      <c r="AQ78" s="681"/>
      <c r="AR78" s="682"/>
      <c r="AS78" s="729" t="s">
        <v>1403</v>
      </c>
      <c r="AT78" s="730"/>
      <c r="AU78" s="731"/>
      <c r="AV78" s="12">
        <f>ROUND(ROUND(ROUND(S78-AM78,0)*$AR$10,0)*$AT$59,0)</f>
        <v>530</v>
      </c>
      <c r="AW78" s="6"/>
    </row>
    <row r="79" spans="1:49" ht="17.25" customHeight="1" x14ac:dyDescent="0.15">
      <c r="A79" s="436">
        <v>26</v>
      </c>
      <c r="B79" s="433">
        <v>1226</v>
      </c>
      <c r="C79" s="210" t="s">
        <v>2309</v>
      </c>
      <c r="D79" s="770"/>
      <c r="E79" s="765"/>
      <c r="F79" s="766"/>
      <c r="G79" s="770"/>
      <c r="H79" s="765"/>
      <c r="I79" s="765"/>
      <c r="J79" s="765"/>
      <c r="K79" s="765"/>
      <c r="L79" s="765"/>
      <c r="M79" s="765"/>
      <c r="N79" s="765"/>
      <c r="O79" s="765"/>
      <c r="P79" s="765"/>
      <c r="Q79" s="765"/>
      <c r="R79" s="766"/>
      <c r="S79" s="453" t="s">
        <v>130</v>
      </c>
      <c r="T79" s="439"/>
      <c r="U79" s="61"/>
      <c r="V79" s="254"/>
      <c r="W79" s="453"/>
      <c r="X79" s="418"/>
      <c r="Y79" s="418"/>
      <c r="Z79" s="37"/>
      <c r="AA79" s="418"/>
      <c r="AB79" s="439"/>
      <c r="AC79" s="37"/>
      <c r="AD79" s="37"/>
      <c r="AE79" s="422"/>
      <c r="AF79" s="422"/>
      <c r="AG79" s="422"/>
      <c r="AH79" s="422"/>
      <c r="AI79" s="422"/>
      <c r="AJ79" s="37"/>
      <c r="AK79" s="37"/>
      <c r="AL79" s="416"/>
      <c r="AM79" s="34"/>
      <c r="AN79" s="439"/>
      <c r="AO79" s="36"/>
      <c r="AP79" s="680"/>
      <c r="AQ79" s="681"/>
      <c r="AR79" s="682"/>
      <c r="AS79" s="729"/>
      <c r="AT79" s="730"/>
      <c r="AU79" s="731"/>
      <c r="AV79" s="330">
        <f>ROUND(ROUND(S80*$AR$10,0)*$AT$59,0)</f>
        <v>695</v>
      </c>
      <c r="AW79" s="6"/>
    </row>
    <row r="80" spans="1:49" ht="17.25" customHeight="1" x14ac:dyDescent="0.15">
      <c r="A80" s="436">
        <v>26</v>
      </c>
      <c r="B80" s="433">
        <v>1230</v>
      </c>
      <c r="C80" s="120" t="s">
        <v>2310</v>
      </c>
      <c r="D80" s="770"/>
      <c r="E80" s="765"/>
      <c r="F80" s="766"/>
      <c r="G80" s="789"/>
      <c r="H80" s="767"/>
      <c r="I80" s="767"/>
      <c r="J80" s="767"/>
      <c r="K80" s="767"/>
      <c r="L80" s="767"/>
      <c r="M80" s="767"/>
      <c r="N80" s="767"/>
      <c r="O80" s="767"/>
      <c r="P80" s="767"/>
      <c r="Q80" s="767"/>
      <c r="R80" s="768"/>
      <c r="S80" s="892">
        <f>予防短期入所療養ロ!T128</f>
        <v>796</v>
      </c>
      <c r="T80" s="829"/>
      <c r="U80" s="426" t="s">
        <v>578</v>
      </c>
      <c r="V80" s="432"/>
      <c r="W80" s="444" t="s">
        <v>442</v>
      </c>
      <c r="X80" s="422"/>
      <c r="Y80" s="422"/>
      <c r="Z80" s="422"/>
      <c r="AA80" s="422"/>
      <c r="AB80" s="422"/>
      <c r="AC80" s="422"/>
      <c r="AD80" s="422"/>
      <c r="AE80" s="417"/>
      <c r="AF80" s="417"/>
      <c r="AG80" s="417"/>
      <c r="AH80" s="422"/>
      <c r="AI80" s="422"/>
      <c r="AJ80" s="422"/>
      <c r="AK80" s="422"/>
      <c r="AL80" s="515" t="s">
        <v>806</v>
      </c>
      <c r="AM80" s="526">
        <f>$AM$6</f>
        <v>25</v>
      </c>
      <c r="AN80" s="425" t="s">
        <v>578</v>
      </c>
      <c r="AO80" s="38"/>
      <c r="AP80" s="680"/>
      <c r="AQ80" s="681"/>
      <c r="AR80" s="682"/>
      <c r="AS80" s="729"/>
      <c r="AT80" s="730"/>
      <c r="AU80" s="731"/>
      <c r="AV80" s="12">
        <f>ROUND(ROUND(ROUND(S80-AM80,0)*$AR$10,0)*$AT$59,0)</f>
        <v>673</v>
      </c>
      <c r="AW80" s="6"/>
    </row>
    <row r="81" spans="1:49" ht="17.25" customHeight="1" x14ac:dyDescent="0.15">
      <c r="A81" s="436">
        <v>26</v>
      </c>
      <c r="B81" s="433">
        <v>1231</v>
      </c>
      <c r="C81" s="120" t="s">
        <v>2826</v>
      </c>
      <c r="D81" s="770"/>
      <c r="E81" s="765"/>
      <c r="F81" s="766"/>
      <c r="G81" s="769" t="s">
        <v>2282</v>
      </c>
      <c r="H81" s="763"/>
      <c r="I81" s="763"/>
      <c r="J81" s="763"/>
      <c r="K81" s="763"/>
      <c r="L81" s="763"/>
      <c r="M81" s="763"/>
      <c r="N81" s="763"/>
      <c r="O81" s="763"/>
      <c r="P81" s="763"/>
      <c r="Q81" s="763"/>
      <c r="R81" s="764"/>
      <c r="S81" s="453" t="s">
        <v>129</v>
      </c>
      <c r="T81" s="439"/>
      <c r="U81" s="61"/>
      <c r="V81" s="254"/>
      <c r="W81" s="453"/>
      <c r="X81" s="416"/>
      <c r="Y81" s="416"/>
      <c r="Z81" s="37"/>
      <c r="AA81" s="416"/>
      <c r="AB81" s="439"/>
      <c r="AC81" s="37"/>
      <c r="AD81" s="37"/>
      <c r="AE81" s="422"/>
      <c r="AF81" s="422"/>
      <c r="AG81" s="422"/>
      <c r="AH81" s="422"/>
      <c r="AI81" s="422"/>
      <c r="AJ81" s="37"/>
      <c r="AK81" s="37"/>
      <c r="AL81" s="416"/>
      <c r="AM81" s="2"/>
      <c r="AN81" s="439"/>
      <c r="AO81" s="36"/>
      <c r="AP81" s="680"/>
      <c r="AQ81" s="681"/>
      <c r="AR81" s="682"/>
      <c r="AS81" s="729"/>
      <c r="AT81" s="730"/>
      <c r="AU81" s="731"/>
      <c r="AV81" s="330">
        <f>ROUND(ROUND(S82*$AR$10,0)*$AT$59,0)</f>
        <v>552</v>
      </c>
      <c r="AW81" s="6"/>
    </row>
    <row r="82" spans="1:49" ht="17.25" customHeight="1" x14ac:dyDescent="0.15">
      <c r="A82" s="436">
        <v>26</v>
      </c>
      <c r="B82" s="433">
        <v>1235</v>
      </c>
      <c r="C82" s="120" t="s">
        <v>2827</v>
      </c>
      <c r="D82" s="770"/>
      <c r="E82" s="765"/>
      <c r="F82" s="766"/>
      <c r="G82" s="770"/>
      <c r="H82" s="765"/>
      <c r="I82" s="765"/>
      <c r="J82" s="765"/>
      <c r="K82" s="765"/>
      <c r="L82" s="765"/>
      <c r="M82" s="765"/>
      <c r="N82" s="765"/>
      <c r="O82" s="765"/>
      <c r="P82" s="765"/>
      <c r="Q82" s="765"/>
      <c r="R82" s="766"/>
      <c r="S82" s="892">
        <f>予防短期入所療養ロ!T130</f>
        <v>632</v>
      </c>
      <c r="T82" s="829"/>
      <c r="U82" s="426" t="s">
        <v>578</v>
      </c>
      <c r="V82" s="432"/>
      <c r="W82" s="444" t="s">
        <v>442</v>
      </c>
      <c r="X82" s="422"/>
      <c r="Y82" s="422"/>
      <c r="Z82" s="422"/>
      <c r="AA82" s="422"/>
      <c r="AB82" s="422"/>
      <c r="AC82" s="422"/>
      <c r="AD82" s="422"/>
      <c r="AE82" s="417"/>
      <c r="AF82" s="417"/>
      <c r="AG82" s="417"/>
      <c r="AH82" s="422"/>
      <c r="AI82" s="422"/>
      <c r="AJ82" s="422"/>
      <c r="AK82" s="422"/>
      <c r="AL82" s="515" t="s">
        <v>806</v>
      </c>
      <c r="AM82" s="526">
        <f>$AM$6</f>
        <v>25</v>
      </c>
      <c r="AN82" s="425" t="s">
        <v>578</v>
      </c>
      <c r="AO82" s="38"/>
      <c r="AP82" s="442"/>
      <c r="AQ82" s="418"/>
      <c r="AR82" s="418"/>
      <c r="AS82" s="421"/>
      <c r="AT82" s="418"/>
      <c r="AU82" s="419"/>
      <c r="AV82" s="12">
        <f>ROUND(ROUND(ROUND(S82-AM82,0)*$AR$10,0)*$AT$59,0)</f>
        <v>530</v>
      </c>
      <c r="AW82" s="6"/>
    </row>
    <row r="83" spans="1:49" ht="16.5" customHeight="1" x14ac:dyDescent="0.15">
      <c r="A83" s="436">
        <v>26</v>
      </c>
      <c r="B83" s="433">
        <v>1236</v>
      </c>
      <c r="C83" s="210" t="s">
        <v>2828</v>
      </c>
      <c r="D83" s="770"/>
      <c r="E83" s="765"/>
      <c r="F83" s="766"/>
      <c r="G83" s="770"/>
      <c r="H83" s="765"/>
      <c r="I83" s="765"/>
      <c r="J83" s="765"/>
      <c r="K83" s="765"/>
      <c r="L83" s="765"/>
      <c r="M83" s="765"/>
      <c r="N83" s="765"/>
      <c r="O83" s="765"/>
      <c r="P83" s="765"/>
      <c r="Q83" s="765"/>
      <c r="R83" s="766"/>
      <c r="S83" s="453" t="s">
        <v>130</v>
      </c>
      <c r="T83" s="439"/>
      <c r="U83" s="61"/>
      <c r="V83" s="254"/>
      <c r="W83" s="453"/>
      <c r="X83" s="418"/>
      <c r="Y83" s="418"/>
      <c r="Z83" s="37"/>
      <c r="AA83" s="418"/>
      <c r="AB83" s="439"/>
      <c r="AC83" s="37"/>
      <c r="AD83" s="37"/>
      <c r="AE83" s="422"/>
      <c r="AF83" s="422"/>
      <c r="AG83" s="422"/>
      <c r="AH83" s="422"/>
      <c r="AI83" s="422"/>
      <c r="AJ83" s="37"/>
      <c r="AK83" s="37"/>
      <c r="AL83" s="416"/>
      <c r="AM83" s="34"/>
      <c r="AN83" s="439"/>
      <c r="AO83" s="36"/>
      <c r="AP83" s="246" t="s">
        <v>1407</v>
      </c>
      <c r="AQ83" s="844">
        <f>$AQ$59</f>
        <v>0.9</v>
      </c>
      <c r="AR83" s="844"/>
      <c r="AS83" s="68" t="s">
        <v>248</v>
      </c>
      <c r="AT83" s="718">
        <f>$AT$59</f>
        <v>0.97</v>
      </c>
      <c r="AU83" s="744"/>
      <c r="AV83" s="330">
        <f>ROUND(ROUND(S84*$AR$10,0)*$AT$59,0)</f>
        <v>695</v>
      </c>
      <c r="AW83" s="6"/>
    </row>
    <row r="84" spans="1:49" ht="17.25" customHeight="1" x14ac:dyDescent="0.15">
      <c r="A84" s="436">
        <v>26</v>
      </c>
      <c r="B84" s="433">
        <v>1240</v>
      </c>
      <c r="C84" s="120" t="s">
        <v>2829</v>
      </c>
      <c r="D84" s="789"/>
      <c r="E84" s="767"/>
      <c r="F84" s="768"/>
      <c r="G84" s="789"/>
      <c r="H84" s="767"/>
      <c r="I84" s="767"/>
      <c r="J84" s="767"/>
      <c r="K84" s="767"/>
      <c r="L84" s="767"/>
      <c r="M84" s="767"/>
      <c r="N84" s="767"/>
      <c r="O84" s="767"/>
      <c r="P84" s="767"/>
      <c r="Q84" s="767"/>
      <c r="R84" s="768"/>
      <c r="S84" s="892">
        <f>予防短期入所療養ロ!T132</f>
        <v>796</v>
      </c>
      <c r="T84" s="829"/>
      <c r="U84" s="426" t="s">
        <v>578</v>
      </c>
      <c r="V84" s="432"/>
      <c r="W84" s="444" t="s">
        <v>442</v>
      </c>
      <c r="X84" s="422"/>
      <c r="Y84" s="422"/>
      <c r="Z84" s="422"/>
      <c r="AA84" s="422"/>
      <c r="AB84" s="422"/>
      <c r="AC84" s="422"/>
      <c r="AD84" s="422"/>
      <c r="AE84" s="417"/>
      <c r="AF84" s="417"/>
      <c r="AG84" s="417"/>
      <c r="AH84" s="422"/>
      <c r="AI84" s="422"/>
      <c r="AJ84" s="422"/>
      <c r="AK84" s="422"/>
      <c r="AL84" s="515" t="s">
        <v>806</v>
      </c>
      <c r="AM84" s="526">
        <f>$AM$6</f>
        <v>25</v>
      </c>
      <c r="AN84" s="425" t="s">
        <v>578</v>
      </c>
      <c r="AO84" s="38"/>
      <c r="AP84" s="57"/>
      <c r="AQ84" s="426"/>
      <c r="AR84" s="426"/>
      <c r="AS84" s="57"/>
      <c r="AT84" s="426"/>
      <c r="AU84" s="58"/>
      <c r="AV84" s="12">
        <f>ROUND(ROUND(ROUND(S84-AM84,0)*$AR$10,0)*$AT$59,0)</f>
        <v>673</v>
      </c>
      <c r="AW84" s="11"/>
    </row>
  </sheetData>
  <mergeCells count="84">
    <mergeCell ref="G77:R80"/>
    <mergeCell ref="G81:R84"/>
    <mergeCell ref="D5:F12"/>
    <mergeCell ref="D13:F20"/>
    <mergeCell ref="D69:F84"/>
    <mergeCell ref="D21:F29"/>
    <mergeCell ref="L17:R20"/>
    <mergeCell ref="D45:D52"/>
    <mergeCell ref="G45:R48"/>
    <mergeCell ref="G49:R52"/>
    <mergeCell ref="G73:R76"/>
    <mergeCell ref="AP6:AU7"/>
    <mergeCell ref="S8:T8"/>
    <mergeCell ref="S10:T10"/>
    <mergeCell ref="AR10:AS10"/>
    <mergeCell ref="A3:B3"/>
    <mergeCell ref="S6:T6"/>
    <mergeCell ref="S12:T12"/>
    <mergeCell ref="L5:R8"/>
    <mergeCell ref="L9:R12"/>
    <mergeCell ref="G5:K12"/>
    <mergeCell ref="S14:T14"/>
    <mergeCell ref="L13:R16"/>
    <mergeCell ref="G13:K20"/>
    <mergeCell ref="AP22:AU23"/>
    <mergeCell ref="S24:T24"/>
    <mergeCell ref="AR26:AS26"/>
    <mergeCell ref="S26:T26"/>
    <mergeCell ref="AP14:AU15"/>
    <mergeCell ref="S16:T16"/>
    <mergeCell ref="S18:T18"/>
    <mergeCell ref="AR18:AS18"/>
    <mergeCell ref="S20:T20"/>
    <mergeCell ref="S28:T28"/>
    <mergeCell ref="G21:R24"/>
    <mergeCell ref="G25:R28"/>
    <mergeCell ref="S30:T30"/>
    <mergeCell ref="S32:T32"/>
    <mergeCell ref="S22:T22"/>
    <mergeCell ref="S34:T34"/>
    <mergeCell ref="S36:T36"/>
    <mergeCell ref="G29:R32"/>
    <mergeCell ref="G33:R36"/>
    <mergeCell ref="S38:T38"/>
    <mergeCell ref="S40:T40"/>
    <mergeCell ref="S42:T42"/>
    <mergeCell ref="S44:T44"/>
    <mergeCell ref="G37:R40"/>
    <mergeCell ref="G41:R44"/>
    <mergeCell ref="S46:T46"/>
    <mergeCell ref="S48:T48"/>
    <mergeCell ref="AQ59:AR59"/>
    <mergeCell ref="AT59:AU59"/>
    <mergeCell ref="S50:T50"/>
    <mergeCell ref="S52:T52"/>
    <mergeCell ref="AP47:AR51"/>
    <mergeCell ref="AT47:AT56"/>
    <mergeCell ref="S54:T54"/>
    <mergeCell ref="S56:T56"/>
    <mergeCell ref="S58:T58"/>
    <mergeCell ref="S60:T60"/>
    <mergeCell ref="G53:R56"/>
    <mergeCell ref="G57:R60"/>
    <mergeCell ref="S62:T62"/>
    <mergeCell ref="S64:T64"/>
    <mergeCell ref="S66:T66"/>
    <mergeCell ref="S68:T68"/>
    <mergeCell ref="G61:R64"/>
    <mergeCell ref="G65:R68"/>
    <mergeCell ref="S70:T70"/>
    <mergeCell ref="G69:R72"/>
    <mergeCell ref="AP70:AU71"/>
    <mergeCell ref="S72:T72"/>
    <mergeCell ref="S74:T74"/>
    <mergeCell ref="AR74:AS74"/>
    <mergeCell ref="S76:T76"/>
    <mergeCell ref="AT83:AU83"/>
    <mergeCell ref="S82:T82"/>
    <mergeCell ref="S84:T84"/>
    <mergeCell ref="S78:T78"/>
    <mergeCell ref="S80:T80"/>
    <mergeCell ref="AQ83:AR83"/>
    <mergeCell ref="AP78:AR81"/>
    <mergeCell ref="AS78:AU81"/>
  </mergeCells>
  <phoneticPr fontId="3"/>
  <printOptions horizontalCentered="1"/>
  <pageMargins left="0.39370078740157483" right="0.27559055118110237" top="0.78740157480314965" bottom="0.59055118110236227" header="0.51181102362204722" footer="0.31496062992125984"/>
  <pageSetup paperSize="9" scale="63" firstPageNumber="57" orientation="portrait" useFirstPageNumber="1" r:id="rId1"/>
  <headerFooter alignWithMargins="0">
    <oddHeader>&amp;R&amp;9介護予防短期入所療養介護</oddHeader>
    <oddFooter>&amp;C&amp;14&amp;P</oddFooter>
  </headerFooter>
  <rowBreaks count="2" manualBreakCount="2">
    <brk id="68" max="48" man="1"/>
    <brk id="92" max="4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P38"/>
  <sheetViews>
    <sheetView view="pageBreakPreview" zoomScaleNormal="75" zoomScaleSheetLayoutView="100" workbookViewId="0"/>
  </sheetViews>
  <sheetFormatPr defaultColWidth="9" defaultRowHeight="17.25" customHeight="1" x14ac:dyDescent="0.15"/>
  <cols>
    <col min="1" max="1" width="4.625" style="251" customWidth="1"/>
    <col min="2" max="2" width="7.625" style="251" customWidth="1"/>
    <col min="3" max="3" width="30.625" style="251" customWidth="1"/>
    <col min="4" max="33" width="2.375" style="24" customWidth="1"/>
    <col min="34" max="34" width="3.875" style="24" customWidth="1"/>
    <col min="35" max="35" width="3.375" style="24" customWidth="1"/>
    <col min="36" max="39" width="2.375" style="24" customWidth="1"/>
    <col min="40" max="41" width="8.625" style="251" customWidth="1"/>
    <col min="42" max="42" width="2.875" style="251" customWidth="1"/>
    <col min="43" max="16384" width="9" style="251"/>
  </cols>
  <sheetData>
    <row r="1" spans="1:42" ht="17.25" customHeight="1" x14ac:dyDescent="0.15">
      <c r="A1" s="138" t="s">
        <v>3092</v>
      </c>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row>
    <row r="2" spans="1:42" ht="17.25" customHeight="1" x14ac:dyDescent="0.2">
      <c r="A2" s="15" t="s">
        <v>2078</v>
      </c>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row>
    <row r="3" spans="1:42" ht="17.25" customHeight="1" x14ac:dyDescent="0.15">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row>
    <row r="4" spans="1:42" ht="17.25" customHeight="1" x14ac:dyDescent="0.15">
      <c r="A4" s="405" t="s">
        <v>582</v>
      </c>
      <c r="B4" s="622"/>
      <c r="C4" s="428" t="s">
        <v>583</v>
      </c>
      <c r="D4" s="415"/>
      <c r="E4" s="633"/>
      <c r="F4" s="633"/>
      <c r="G4" s="633"/>
      <c r="H4" s="633"/>
      <c r="I4" s="633"/>
      <c r="J4" s="633"/>
      <c r="K4" s="633"/>
      <c r="L4" s="633"/>
      <c r="M4" s="633"/>
      <c r="N4" s="633"/>
      <c r="O4" s="633"/>
      <c r="P4" s="633"/>
      <c r="Q4" s="633"/>
      <c r="R4" s="633"/>
      <c r="S4" s="408"/>
      <c r="T4" s="409" t="s">
        <v>584</v>
      </c>
      <c r="U4" s="409"/>
      <c r="V4" s="633"/>
      <c r="W4" s="633"/>
      <c r="X4" s="633"/>
      <c r="Y4" s="633"/>
      <c r="Z4" s="633"/>
      <c r="AA4" s="633"/>
      <c r="AB4" s="633"/>
      <c r="AC4" s="633"/>
      <c r="AD4" s="633"/>
      <c r="AE4" s="633"/>
      <c r="AF4" s="633"/>
      <c r="AG4" s="633"/>
      <c r="AH4" s="633"/>
      <c r="AI4" s="633"/>
      <c r="AJ4" s="633"/>
      <c r="AK4" s="633"/>
      <c r="AL4" s="633"/>
      <c r="AM4" s="634"/>
      <c r="AN4" s="406" t="s">
        <v>1339</v>
      </c>
      <c r="AO4" s="406" t="s">
        <v>1340</v>
      </c>
      <c r="AP4" s="637"/>
    </row>
    <row r="5" spans="1:42" ht="17.25" customHeight="1" x14ac:dyDescent="0.15">
      <c r="A5" s="406" t="s">
        <v>585</v>
      </c>
      <c r="B5" s="428" t="s">
        <v>586</v>
      </c>
      <c r="C5" s="638"/>
      <c r="D5" s="442"/>
      <c r="E5" s="637"/>
      <c r="F5" s="637"/>
      <c r="G5" s="637"/>
      <c r="H5" s="637"/>
      <c r="I5" s="637"/>
      <c r="J5" s="637"/>
      <c r="K5" s="637"/>
      <c r="L5" s="637"/>
      <c r="M5" s="637"/>
      <c r="N5" s="637"/>
      <c r="O5" s="637"/>
      <c r="P5" s="637"/>
      <c r="Q5" s="637"/>
      <c r="R5" s="637"/>
      <c r="S5" s="637"/>
      <c r="T5" s="637"/>
      <c r="U5" s="637"/>
      <c r="V5" s="637"/>
      <c r="W5" s="637"/>
      <c r="X5" s="637"/>
      <c r="Y5" s="637"/>
      <c r="Z5" s="637"/>
      <c r="AA5" s="637"/>
      <c r="AB5" s="637"/>
      <c r="AC5" s="637"/>
      <c r="AD5" s="637"/>
      <c r="AE5" s="637"/>
      <c r="AF5" s="637"/>
      <c r="AG5" s="637"/>
      <c r="AH5" s="637"/>
      <c r="AI5" s="637"/>
      <c r="AJ5" s="637"/>
      <c r="AK5" s="637"/>
      <c r="AL5" s="637"/>
      <c r="AM5" s="638"/>
      <c r="AN5" s="407" t="s">
        <v>577</v>
      </c>
      <c r="AO5" s="407" t="s">
        <v>578</v>
      </c>
      <c r="AP5" s="637"/>
    </row>
    <row r="6" spans="1:42" ht="17.25" customHeight="1" x14ac:dyDescent="0.15">
      <c r="A6" s="436">
        <v>62</v>
      </c>
      <c r="B6" s="433">
        <v>1111</v>
      </c>
      <c r="C6" s="120" t="s">
        <v>287</v>
      </c>
      <c r="D6" s="677" t="s">
        <v>312</v>
      </c>
      <c r="E6" s="678"/>
      <c r="F6" s="678"/>
      <c r="G6" s="678"/>
      <c r="H6" s="678"/>
      <c r="I6" s="679"/>
      <c r="J6" s="427"/>
      <c r="K6" s="416"/>
      <c r="L6" s="416"/>
      <c r="M6" s="416"/>
      <c r="N6" s="416"/>
      <c r="O6" s="36"/>
      <c r="P6" s="427"/>
      <c r="Q6" s="416"/>
      <c r="R6" s="416"/>
      <c r="S6" s="416"/>
      <c r="T6" s="416"/>
      <c r="U6" s="36"/>
      <c r="V6" s="415"/>
      <c r="W6" s="633"/>
      <c r="X6" s="633"/>
      <c r="Y6" s="633"/>
      <c r="Z6" s="416"/>
      <c r="AA6" s="633"/>
      <c r="AB6" s="36"/>
      <c r="AC6" s="623"/>
      <c r="AD6" s="41"/>
      <c r="AE6" s="41"/>
      <c r="AF6" s="41"/>
      <c r="AG6" s="41"/>
      <c r="AH6" s="41"/>
      <c r="AI6" s="621"/>
      <c r="AJ6" s="621"/>
      <c r="AK6" s="41"/>
      <c r="AL6" s="621"/>
      <c r="AM6" s="622"/>
      <c r="AN6" s="320">
        <f>ROUND(E8,0)</f>
        <v>856</v>
      </c>
      <c r="AO6" s="7" t="s">
        <v>206</v>
      </c>
    </row>
    <row r="7" spans="1:42" ht="17.25" customHeight="1" x14ac:dyDescent="0.15">
      <c r="A7" s="436">
        <v>62</v>
      </c>
      <c r="B7" s="433">
        <v>1112</v>
      </c>
      <c r="C7" s="120" t="s">
        <v>288</v>
      </c>
      <c r="D7" s="680"/>
      <c r="E7" s="681"/>
      <c r="F7" s="681"/>
      <c r="G7" s="681"/>
      <c r="H7" s="681"/>
      <c r="I7" s="682"/>
      <c r="J7" s="421"/>
      <c r="K7" s="418"/>
      <c r="L7" s="418"/>
      <c r="M7" s="418"/>
      <c r="N7" s="418"/>
      <c r="O7" s="419"/>
      <c r="P7" s="421"/>
      <c r="Q7" s="418"/>
      <c r="R7" s="418"/>
      <c r="S7" s="418"/>
      <c r="T7" s="418"/>
      <c r="U7" s="419"/>
      <c r="V7" s="446"/>
      <c r="W7" s="607"/>
      <c r="X7" s="607"/>
      <c r="Y7" s="607"/>
      <c r="Z7" s="417"/>
      <c r="AA7" s="417"/>
      <c r="AB7" s="420"/>
      <c r="AC7" s="423" t="s">
        <v>211</v>
      </c>
      <c r="AD7" s="621"/>
      <c r="AE7" s="621"/>
      <c r="AF7" s="621"/>
      <c r="AG7" s="621"/>
      <c r="AH7" s="422"/>
      <c r="AI7" s="422"/>
      <c r="AJ7" s="515" t="s">
        <v>1341</v>
      </c>
      <c r="AK7" s="687">
        <v>0.9</v>
      </c>
      <c r="AL7" s="686"/>
      <c r="AM7" s="410"/>
      <c r="AN7" s="330">
        <f>ROUND(E8*AK7,0)</f>
        <v>770</v>
      </c>
      <c r="AO7" s="429"/>
    </row>
    <row r="8" spans="1:42" ht="17.25" customHeight="1" x14ac:dyDescent="0.15">
      <c r="A8" s="436">
        <v>62</v>
      </c>
      <c r="B8" s="433">
        <v>1121</v>
      </c>
      <c r="C8" s="120" t="s">
        <v>332</v>
      </c>
      <c r="D8" s="185"/>
      <c r="E8" s="688">
        <v>856</v>
      </c>
      <c r="F8" s="684"/>
      <c r="G8" s="418" t="s">
        <v>578</v>
      </c>
      <c r="H8" s="637"/>
      <c r="I8" s="638"/>
      <c r="J8" s="421"/>
      <c r="K8" s="418"/>
      <c r="L8" s="418"/>
      <c r="M8" s="418"/>
      <c r="N8" s="418"/>
      <c r="O8" s="419"/>
      <c r="P8" s="421"/>
      <c r="Q8" s="418"/>
      <c r="R8" s="418"/>
      <c r="S8" s="418"/>
      <c r="T8" s="418"/>
      <c r="U8" s="419"/>
      <c r="V8" s="427" t="s">
        <v>286</v>
      </c>
      <c r="W8" s="633"/>
      <c r="X8" s="633"/>
      <c r="Y8" s="633"/>
      <c r="Z8" s="416"/>
      <c r="AA8" s="416"/>
      <c r="AB8" s="36"/>
      <c r="AC8" s="623"/>
      <c r="AD8" s="621"/>
      <c r="AE8" s="621"/>
      <c r="AF8" s="621"/>
      <c r="AG8" s="621"/>
      <c r="AH8" s="422"/>
      <c r="AI8" s="422"/>
      <c r="AJ8" s="515"/>
      <c r="AK8" s="529"/>
      <c r="AL8" s="529"/>
      <c r="AM8" s="410"/>
      <c r="AN8" s="12">
        <f>ROUND(E8*Z9,0)</f>
        <v>813</v>
      </c>
      <c r="AO8" s="429"/>
    </row>
    <row r="9" spans="1:42" ht="17.25" customHeight="1" x14ac:dyDescent="0.15">
      <c r="A9" s="436">
        <v>62</v>
      </c>
      <c r="B9" s="433">
        <v>1122</v>
      </c>
      <c r="C9" s="120" t="s">
        <v>331</v>
      </c>
      <c r="D9" s="185"/>
      <c r="E9" s="637"/>
      <c r="F9" s="34"/>
      <c r="G9" s="637"/>
      <c r="H9" s="637"/>
      <c r="I9" s="638"/>
      <c r="J9" s="421"/>
      <c r="K9" s="418"/>
      <c r="L9" s="418"/>
      <c r="M9" s="418"/>
      <c r="N9" s="418"/>
      <c r="O9" s="419"/>
      <c r="P9" s="446"/>
      <c r="Q9" s="607"/>
      <c r="R9" s="607"/>
      <c r="S9" s="607"/>
      <c r="T9" s="607"/>
      <c r="U9" s="432"/>
      <c r="V9" s="446"/>
      <c r="W9" s="417"/>
      <c r="X9" s="417"/>
      <c r="Y9" s="523" t="s">
        <v>1341</v>
      </c>
      <c r="Z9" s="689">
        <v>0.95</v>
      </c>
      <c r="AA9" s="690"/>
      <c r="AB9" s="432"/>
      <c r="AC9" s="423" t="s">
        <v>211</v>
      </c>
      <c r="AD9" s="621"/>
      <c r="AE9" s="621"/>
      <c r="AF9" s="621"/>
      <c r="AG9" s="621"/>
      <c r="AH9" s="422"/>
      <c r="AI9" s="422"/>
      <c r="AJ9" s="515" t="s">
        <v>1341</v>
      </c>
      <c r="AK9" s="675">
        <f>AK7</f>
        <v>0.9</v>
      </c>
      <c r="AL9" s="676"/>
      <c r="AM9" s="410"/>
      <c r="AN9" s="330">
        <f>ROUND(ROUND(E8*Z9,0)*AK9,0)</f>
        <v>732</v>
      </c>
      <c r="AO9" s="429"/>
    </row>
    <row r="10" spans="1:42" ht="17.25" customHeight="1" x14ac:dyDescent="0.15">
      <c r="A10" s="436">
        <v>62</v>
      </c>
      <c r="B10" s="433">
        <v>1141</v>
      </c>
      <c r="C10" s="120" t="s">
        <v>4347</v>
      </c>
      <c r="D10" s="442"/>
      <c r="E10" s="637"/>
      <c r="F10" s="637"/>
      <c r="G10" s="637"/>
      <c r="H10" s="637"/>
      <c r="I10" s="638"/>
      <c r="J10" s="421"/>
      <c r="K10" s="418"/>
      <c r="L10" s="418"/>
      <c r="M10" s="418"/>
      <c r="N10" s="418"/>
      <c r="O10" s="419"/>
      <c r="P10" s="677" t="s">
        <v>4346</v>
      </c>
      <c r="Q10" s="678"/>
      <c r="R10" s="678"/>
      <c r="S10" s="678"/>
      <c r="T10" s="678"/>
      <c r="U10" s="679"/>
      <c r="V10" s="415"/>
      <c r="W10" s="633"/>
      <c r="X10" s="633"/>
      <c r="Y10" s="633"/>
      <c r="Z10" s="416"/>
      <c r="AA10" s="633"/>
      <c r="AB10" s="36"/>
      <c r="AC10" s="623"/>
      <c r="AD10" s="621"/>
      <c r="AE10" s="621"/>
      <c r="AF10" s="621"/>
      <c r="AG10" s="41"/>
      <c r="AH10" s="422"/>
      <c r="AI10" s="422"/>
      <c r="AJ10" s="41"/>
      <c r="AK10" s="621"/>
      <c r="AL10" s="621"/>
      <c r="AM10" s="622"/>
      <c r="AN10" s="320">
        <f>$E$8-ROUND($E$8*R12,0)</f>
        <v>847</v>
      </c>
      <c r="AO10" s="429"/>
    </row>
    <row r="11" spans="1:42" ht="17.25" customHeight="1" x14ac:dyDescent="0.15">
      <c r="A11" s="436">
        <v>62</v>
      </c>
      <c r="B11" s="433">
        <v>1142</v>
      </c>
      <c r="C11" s="120" t="s">
        <v>4348</v>
      </c>
      <c r="D11" s="442"/>
      <c r="E11" s="637"/>
      <c r="F11" s="637"/>
      <c r="G11" s="637"/>
      <c r="H11" s="637"/>
      <c r="I11" s="638"/>
      <c r="J11" s="421"/>
      <c r="K11" s="418"/>
      <c r="L11" s="418"/>
      <c r="M11" s="418"/>
      <c r="N11" s="418"/>
      <c r="O11" s="419"/>
      <c r="P11" s="680"/>
      <c r="Q11" s="681"/>
      <c r="R11" s="681"/>
      <c r="S11" s="681"/>
      <c r="T11" s="681"/>
      <c r="U11" s="682"/>
      <c r="V11" s="39"/>
      <c r="W11" s="607"/>
      <c r="X11" s="607"/>
      <c r="Y11" s="607"/>
      <c r="Z11" s="417"/>
      <c r="AA11" s="607"/>
      <c r="AB11" s="420"/>
      <c r="AC11" s="423" t="s">
        <v>211</v>
      </c>
      <c r="AD11" s="621"/>
      <c r="AE11" s="621"/>
      <c r="AF11" s="621"/>
      <c r="AG11" s="621"/>
      <c r="AH11" s="422"/>
      <c r="AI11" s="422"/>
      <c r="AJ11" s="515" t="s">
        <v>27</v>
      </c>
      <c r="AK11" s="687">
        <v>0.9</v>
      </c>
      <c r="AL11" s="686"/>
      <c r="AM11" s="410"/>
      <c r="AN11" s="330">
        <f>ROUND(($E$8-ROUND($E$8*R12,0))*AK11,0)</f>
        <v>762</v>
      </c>
      <c r="AO11" s="429"/>
    </row>
    <row r="12" spans="1:42" ht="17.25" customHeight="1" x14ac:dyDescent="0.15">
      <c r="A12" s="436">
        <v>62</v>
      </c>
      <c r="B12" s="433">
        <v>1143</v>
      </c>
      <c r="C12" s="120" t="s">
        <v>4349</v>
      </c>
      <c r="D12" s="421"/>
      <c r="E12" s="418"/>
      <c r="F12" s="418"/>
      <c r="G12" s="418"/>
      <c r="H12" s="418"/>
      <c r="I12" s="419"/>
      <c r="J12" s="421"/>
      <c r="K12" s="418"/>
      <c r="L12" s="418"/>
      <c r="M12" s="418"/>
      <c r="N12" s="418"/>
      <c r="O12" s="419"/>
      <c r="P12" s="421"/>
      <c r="Q12" s="418"/>
      <c r="R12" s="683">
        <v>0.01</v>
      </c>
      <c r="S12" s="684"/>
      <c r="T12" s="418" t="s">
        <v>1255</v>
      </c>
      <c r="U12" s="419"/>
      <c r="V12" s="427" t="s">
        <v>286</v>
      </c>
      <c r="W12" s="633"/>
      <c r="X12" s="633"/>
      <c r="Y12" s="633"/>
      <c r="Z12" s="416"/>
      <c r="AA12" s="633"/>
      <c r="AB12" s="36"/>
      <c r="AC12" s="623"/>
      <c r="AD12" s="621"/>
      <c r="AE12" s="621"/>
      <c r="AF12" s="621"/>
      <c r="AG12" s="621"/>
      <c r="AH12" s="422"/>
      <c r="AI12" s="422"/>
      <c r="AJ12" s="515"/>
      <c r="AK12" s="529"/>
      <c r="AL12" s="529"/>
      <c r="AM12" s="410"/>
      <c r="AN12" s="12">
        <f>ROUND(($E$8-ROUND($E$8*R12,0))*Z13,0)</f>
        <v>805</v>
      </c>
      <c r="AO12" s="429"/>
    </row>
    <row r="13" spans="1:42" ht="17.25" customHeight="1" x14ac:dyDescent="0.15">
      <c r="A13" s="436">
        <v>62</v>
      </c>
      <c r="B13" s="433">
        <v>1144</v>
      </c>
      <c r="C13" s="120" t="s">
        <v>4350</v>
      </c>
      <c r="D13" s="421"/>
      <c r="E13" s="418"/>
      <c r="F13" s="418"/>
      <c r="G13" s="418"/>
      <c r="H13" s="418"/>
      <c r="I13" s="419"/>
      <c r="J13" s="446"/>
      <c r="K13" s="607"/>
      <c r="L13" s="607"/>
      <c r="M13" s="417"/>
      <c r="N13" s="417"/>
      <c r="O13" s="420"/>
      <c r="P13" s="446"/>
      <c r="Q13" s="607"/>
      <c r="R13" s="607"/>
      <c r="S13" s="607"/>
      <c r="T13" s="607"/>
      <c r="U13" s="432"/>
      <c r="V13" s="39"/>
      <c r="W13" s="417"/>
      <c r="X13" s="417"/>
      <c r="Y13" s="523" t="s">
        <v>27</v>
      </c>
      <c r="Z13" s="689">
        <v>0.95</v>
      </c>
      <c r="AA13" s="690"/>
      <c r="AB13" s="420"/>
      <c r="AC13" s="423" t="s">
        <v>211</v>
      </c>
      <c r="AD13" s="621"/>
      <c r="AE13" s="621"/>
      <c r="AF13" s="621"/>
      <c r="AG13" s="621"/>
      <c r="AH13" s="422"/>
      <c r="AI13" s="422"/>
      <c r="AJ13" s="515" t="s">
        <v>27</v>
      </c>
      <c r="AK13" s="675">
        <f>AK11</f>
        <v>0.9</v>
      </c>
      <c r="AL13" s="676"/>
      <c r="AM13" s="410"/>
      <c r="AN13" s="330">
        <f>ROUND(ROUND(($E$8-ROUND($E$8*R12,0))*Z13,0)*AK13,0)</f>
        <v>725</v>
      </c>
      <c r="AO13" s="429"/>
    </row>
    <row r="14" spans="1:42" ht="17.25" customHeight="1" x14ac:dyDescent="0.15">
      <c r="A14" s="436">
        <v>62</v>
      </c>
      <c r="B14" s="433">
        <v>1131</v>
      </c>
      <c r="C14" s="120" t="s">
        <v>4026</v>
      </c>
      <c r="D14" s="421"/>
      <c r="E14" s="418"/>
      <c r="F14" s="418"/>
      <c r="G14" s="418"/>
      <c r="H14" s="418"/>
      <c r="I14" s="419"/>
      <c r="J14" s="677" t="s">
        <v>3284</v>
      </c>
      <c r="K14" s="678"/>
      <c r="L14" s="678"/>
      <c r="M14" s="678"/>
      <c r="N14" s="678"/>
      <c r="O14" s="679"/>
      <c r="P14" s="427"/>
      <c r="Q14" s="416"/>
      <c r="R14" s="416"/>
      <c r="S14" s="416"/>
      <c r="T14" s="416"/>
      <c r="U14" s="36"/>
      <c r="V14" s="415"/>
      <c r="W14" s="633"/>
      <c r="X14" s="633"/>
      <c r="Y14" s="633"/>
      <c r="Z14" s="416"/>
      <c r="AA14" s="633"/>
      <c r="AB14" s="36"/>
      <c r="AC14" s="623"/>
      <c r="AD14" s="621"/>
      <c r="AE14" s="621"/>
      <c r="AF14" s="621"/>
      <c r="AG14" s="41"/>
      <c r="AH14" s="422"/>
      <c r="AI14" s="422"/>
      <c r="AJ14" s="41"/>
      <c r="AK14" s="621"/>
      <c r="AL14" s="621"/>
      <c r="AM14" s="622"/>
      <c r="AN14" s="320">
        <f>$E$8-ROUND($E$8*$L$16,0)</f>
        <v>847</v>
      </c>
      <c r="AO14" s="429"/>
    </row>
    <row r="15" spans="1:42" ht="17.25" customHeight="1" x14ac:dyDescent="0.15">
      <c r="A15" s="436">
        <v>62</v>
      </c>
      <c r="B15" s="433">
        <v>1132</v>
      </c>
      <c r="C15" s="120" t="s">
        <v>4027</v>
      </c>
      <c r="D15" s="442"/>
      <c r="E15" s="637"/>
      <c r="F15" s="637"/>
      <c r="G15" s="637"/>
      <c r="H15" s="637"/>
      <c r="I15" s="638"/>
      <c r="J15" s="680"/>
      <c r="K15" s="681"/>
      <c r="L15" s="681"/>
      <c r="M15" s="681"/>
      <c r="N15" s="681"/>
      <c r="O15" s="682"/>
      <c r="P15" s="421"/>
      <c r="Q15" s="418"/>
      <c r="R15" s="418"/>
      <c r="S15" s="418"/>
      <c r="T15" s="418"/>
      <c r="U15" s="419"/>
      <c r="V15" s="39"/>
      <c r="W15" s="607"/>
      <c r="X15" s="607"/>
      <c r="Y15" s="607"/>
      <c r="Z15" s="417"/>
      <c r="AA15" s="607"/>
      <c r="AB15" s="420"/>
      <c r="AC15" s="423" t="s">
        <v>211</v>
      </c>
      <c r="AD15" s="621"/>
      <c r="AE15" s="621"/>
      <c r="AF15" s="621"/>
      <c r="AG15" s="621"/>
      <c r="AH15" s="422"/>
      <c r="AI15" s="422"/>
      <c r="AJ15" s="515" t="s">
        <v>27</v>
      </c>
      <c r="AK15" s="687">
        <v>0.9</v>
      </c>
      <c r="AL15" s="686"/>
      <c r="AM15" s="410"/>
      <c r="AN15" s="330">
        <f>ROUND(($E$8-ROUND($E$8*$L$16,0))*AK15,0)</f>
        <v>762</v>
      </c>
      <c r="AO15" s="429"/>
    </row>
    <row r="16" spans="1:42" ht="17.25" customHeight="1" x14ac:dyDescent="0.15">
      <c r="A16" s="436">
        <v>62</v>
      </c>
      <c r="B16" s="433">
        <v>1133</v>
      </c>
      <c r="C16" s="120" t="s">
        <v>4028</v>
      </c>
      <c r="D16" s="442"/>
      <c r="E16" s="637"/>
      <c r="F16" s="637"/>
      <c r="G16" s="637"/>
      <c r="H16" s="637"/>
      <c r="I16" s="638"/>
      <c r="J16" s="442"/>
      <c r="K16" s="637"/>
      <c r="L16" s="683">
        <v>0.01</v>
      </c>
      <c r="M16" s="684"/>
      <c r="N16" s="418" t="s">
        <v>1255</v>
      </c>
      <c r="O16" s="419"/>
      <c r="P16" s="421"/>
      <c r="Q16" s="418"/>
      <c r="R16" s="418"/>
      <c r="S16" s="418"/>
      <c r="T16" s="418"/>
      <c r="U16" s="419"/>
      <c r="V16" s="427" t="s">
        <v>286</v>
      </c>
      <c r="W16" s="633"/>
      <c r="X16" s="633"/>
      <c r="Y16" s="633"/>
      <c r="Z16" s="416"/>
      <c r="AA16" s="633"/>
      <c r="AB16" s="36"/>
      <c r="AC16" s="623"/>
      <c r="AD16" s="621"/>
      <c r="AE16" s="621"/>
      <c r="AF16" s="621"/>
      <c r="AG16" s="621"/>
      <c r="AH16" s="422"/>
      <c r="AI16" s="422"/>
      <c r="AJ16" s="515"/>
      <c r="AK16" s="529"/>
      <c r="AL16" s="529"/>
      <c r="AM16" s="410"/>
      <c r="AN16" s="12">
        <f>ROUND(($E$8-ROUND($E$8*$L$16,0))*Z17,0)</f>
        <v>805</v>
      </c>
      <c r="AO16" s="429"/>
    </row>
    <row r="17" spans="1:41" ht="17.25" customHeight="1" x14ac:dyDescent="0.15">
      <c r="A17" s="436">
        <v>62</v>
      </c>
      <c r="B17" s="433">
        <v>1134</v>
      </c>
      <c r="C17" s="120" t="s">
        <v>4029</v>
      </c>
      <c r="D17" s="185"/>
      <c r="E17" s="637"/>
      <c r="F17" s="34"/>
      <c r="G17" s="637"/>
      <c r="H17" s="637"/>
      <c r="I17" s="638"/>
      <c r="J17" s="421"/>
      <c r="K17" s="418"/>
      <c r="L17" s="418"/>
      <c r="M17" s="418"/>
      <c r="N17" s="418"/>
      <c r="O17" s="419"/>
      <c r="P17" s="446"/>
      <c r="Q17" s="607"/>
      <c r="R17" s="607"/>
      <c r="S17" s="607"/>
      <c r="T17" s="607"/>
      <c r="U17" s="432"/>
      <c r="V17" s="39"/>
      <c r="W17" s="417"/>
      <c r="X17" s="417"/>
      <c r="Y17" s="523" t="s">
        <v>27</v>
      </c>
      <c r="Z17" s="689">
        <v>0.95</v>
      </c>
      <c r="AA17" s="690"/>
      <c r="AB17" s="420"/>
      <c r="AC17" s="423" t="s">
        <v>211</v>
      </c>
      <c r="AD17" s="621"/>
      <c r="AE17" s="621"/>
      <c r="AF17" s="621"/>
      <c r="AG17" s="621"/>
      <c r="AH17" s="422"/>
      <c r="AI17" s="422"/>
      <c r="AJ17" s="515" t="s">
        <v>27</v>
      </c>
      <c r="AK17" s="675">
        <f>AK15</f>
        <v>0.9</v>
      </c>
      <c r="AL17" s="676"/>
      <c r="AM17" s="410"/>
      <c r="AN17" s="330">
        <f>ROUND(ROUND(($E$8-ROUND($E$8*$L$16,0))*Z17,0)*AK17,0)</f>
        <v>725</v>
      </c>
      <c r="AO17" s="429"/>
    </row>
    <row r="18" spans="1:41" ht="17.25" customHeight="1" x14ac:dyDescent="0.15">
      <c r="A18" s="436">
        <v>62</v>
      </c>
      <c r="B18" s="433">
        <v>1145</v>
      </c>
      <c r="C18" s="120" t="s">
        <v>4351</v>
      </c>
      <c r="D18" s="442"/>
      <c r="E18" s="637"/>
      <c r="F18" s="637"/>
      <c r="G18" s="637"/>
      <c r="H18" s="637"/>
      <c r="I18" s="638"/>
      <c r="J18" s="421"/>
      <c r="K18" s="418"/>
      <c r="L18" s="418"/>
      <c r="M18" s="418"/>
      <c r="N18" s="418"/>
      <c r="O18" s="419"/>
      <c r="P18" s="677" t="s">
        <v>4346</v>
      </c>
      <c r="Q18" s="678"/>
      <c r="R18" s="678"/>
      <c r="S18" s="678"/>
      <c r="T18" s="678"/>
      <c r="U18" s="679"/>
      <c r="V18" s="415"/>
      <c r="W18" s="633"/>
      <c r="X18" s="633"/>
      <c r="Y18" s="633"/>
      <c r="Z18" s="416"/>
      <c r="AA18" s="633"/>
      <c r="AB18" s="36"/>
      <c r="AC18" s="623"/>
      <c r="AD18" s="621"/>
      <c r="AE18" s="621"/>
      <c r="AF18" s="621"/>
      <c r="AG18" s="41"/>
      <c r="AH18" s="422"/>
      <c r="AI18" s="422"/>
      <c r="AJ18" s="41"/>
      <c r="AK18" s="621"/>
      <c r="AL18" s="621"/>
      <c r="AM18" s="622"/>
      <c r="AN18" s="320">
        <f>$E$8-ROUND($E$8*L16,0)-ROUND($E$8*R20,0)</f>
        <v>838</v>
      </c>
      <c r="AO18" s="429"/>
    </row>
    <row r="19" spans="1:41" ht="17.25" customHeight="1" x14ac:dyDescent="0.15">
      <c r="A19" s="436">
        <v>62</v>
      </c>
      <c r="B19" s="433">
        <v>1146</v>
      </c>
      <c r="C19" s="120" t="s">
        <v>4352</v>
      </c>
      <c r="D19" s="442"/>
      <c r="E19" s="637"/>
      <c r="F19" s="637"/>
      <c r="G19" s="637"/>
      <c r="H19" s="637"/>
      <c r="I19" s="638"/>
      <c r="J19" s="421"/>
      <c r="K19" s="418"/>
      <c r="L19" s="418"/>
      <c r="M19" s="418"/>
      <c r="N19" s="418"/>
      <c r="O19" s="419"/>
      <c r="P19" s="680"/>
      <c r="Q19" s="681"/>
      <c r="R19" s="681"/>
      <c r="S19" s="681"/>
      <c r="T19" s="681"/>
      <c r="U19" s="682"/>
      <c r="V19" s="39"/>
      <c r="W19" s="607"/>
      <c r="X19" s="607"/>
      <c r="Y19" s="607"/>
      <c r="Z19" s="417"/>
      <c r="AA19" s="607"/>
      <c r="AB19" s="420"/>
      <c r="AC19" s="423" t="s">
        <v>211</v>
      </c>
      <c r="AD19" s="621"/>
      <c r="AE19" s="621"/>
      <c r="AF19" s="621"/>
      <c r="AG19" s="621"/>
      <c r="AH19" s="422"/>
      <c r="AI19" s="422"/>
      <c r="AJ19" s="515" t="s">
        <v>27</v>
      </c>
      <c r="AK19" s="687">
        <v>0.9</v>
      </c>
      <c r="AL19" s="686"/>
      <c r="AM19" s="410"/>
      <c r="AN19" s="330">
        <f>ROUND(($E$8-ROUND($E$8*L16,0)-ROUND($E$8*R20,0))*AK19,0)</f>
        <v>754</v>
      </c>
      <c r="AO19" s="429"/>
    </row>
    <row r="20" spans="1:41" ht="17.25" customHeight="1" x14ac:dyDescent="0.15">
      <c r="A20" s="436">
        <v>62</v>
      </c>
      <c r="B20" s="433">
        <v>1147</v>
      </c>
      <c r="C20" s="120" t="s">
        <v>4353</v>
      </c>
      <c r="D20" s="421"/>
      <c r="E20" s="418"/>
      <c r="F20" s="418"/>
      <c r="G20" s="418"/>
      <c r="H20" s="418"/>
      <c r="I20" s="419"/>
      <c r="J20" s="421"/>
      <c r="K20" s="418"/>
      <c r="L20" s="418"/>
      <c r="M20" s="418"/>
      <c r="N20" s="418"/>
      <c r="O20" s="419"/>
      <c r="P20" s="421"/>
      <c r="Q20" s="418"/>
      <c r="R20" s="683">
        <f>$R$12</f>
        <v>0.01</v>
      </c>
      <c r="S20" s="684"/>
      <c r="T20" s="418" t="s">
        <v>1255</v>
      </c>
      <c r="U20" s="419"/>
      <c r="V20" s="427" t="s">
        <v>286</v>
      </c>
      <c r="W20" s="633"/>
      <c r="X20" s="633"/>
      <c r="Y20" s="633"/>
      <c r="Z20" s="416"/>
      <c r="AA20" s="633"/>
      <c r="AB20" s="36"/>
      <c r="AC20" s="623"/>
      <c r="AD20" s="621"/>
      <c r="AE20" s="621"/>
      <c r="AF20" s="621"/>
      <c r="AG20" s="621"/>
      <c r="AH20" s="422"/>
      <c r="AI20" s="422"/>
      <c r="AJ20" s="515"/>
      <c r="AK20" s="529"/>
      <c r="AL20" s="529"/>
      <c r="AM20" s="410"/>
      <c r="AN20" s="12">
        <f>ROUND(($E$8-ROUND($E$8*L16,0)-ROUND($E$8*R20,0))*Z21,0)</f>
        <v>796</v>
      </c>
      <c r="AO20" s="429"/>
    </row>
    <row r="21" spans="1:41" ht="17.25" customHeight="1" x14ac:dyDescent="0.15">
      <c r="A21" s="436">
        <v>62</v>
      </c>
      <c r="B21" s="433">
        <v>1148</v>
      </c>
      <c r="C21" s="120" t="s">
        <v>4354</v>
      </c>
      <c r="D21" s="421"/>
      <c r="E21" s="418"/>
      <c r="F21" s="418"/>
      <c r="G21" s="418"/>
      <c r="H21" s="418"/>
      <c r="I21" s="419"/>
      <c r="J21" s="446"/>
      <c r="K21" s="607"/>
      <c r="L21" s="607"/>
      <c r="M21" s="417"/>
      <c r="N21" s="417"/>
      <c r="O21" s="420"/>
      <c r="P21" s="446"/>
      <c r="Q21" s="607"/>
      <c r="R21" s="607"/>
      <c r="S21" s="607"/>
      <c r="T21" s="607"/>
      <c r="U21" s="432"/>
      <c r="V21" s="39"/>
      <c r="W21" s="417"/>
      <c r="X21" s="417"/>
      <c r="Y21" s="523" t="s">
        <v>27</v>
      </c>
      <c r="Z21" s="689">
        <v>0.95</v>
      </c>
      <c r="AA21" s="690"/>
      <c r="AB21" s="420"/>
      <c r="AC21" s="423" t="s">
        <v>211</v>
      </c>
      <c r="AD21" s="621"/>
      <c r="AE21" s="621"/>
      <c r="AF21" s="621"/>
      <c r="AG21" s="621"/>
      <c r="AH21" s="422"/>
      <c r="AI21" s="422"/>
      <c r="AJ21" s="515" t="s">
        <v>27</v>
      </c>
      <c r="AK21" s="675">
        <f>AK19</f>
        <v>0.9</v>
      </c>
      <c r="AL21" s="676"/>
      <c r="AM21" s="410"/>
      <c r="AN21" s="330">
        <f>ROUND(ROUND(($E$8-ROUND($E$8*L16,0)-ROUND($E$8*R20,0))*Z21,0)*AK21,0)</f>
        <v>716</v>
      </c>
      <c r="AO21" s="188"/>
    </row>
    <row r="22" spans="1:41" ht="17.25" customHeight="1" x14ac:dyDescent="0.15">
      <c r="A22" s="436">
        <v>62</v>
      </c>
      <c r="B22" s="436">
        <v>4111</v>
      </c>
      <c r="C22" s="35" t="s">
        <v>1772</v>
      </c>
      <c r="D22" s="262"/>
      <c r="E22" s="694" t="s">
        <v>1431</v>
      </c>
      <c r="F22" s="694"/>
      <c r="G22" s="694"/>
      <c r="H22" s="694"/>
      <c r="I22" s="694"/>
      <c r="J22" s="695"/>
      <c r="K22" s="691" t="s">
        <v>1994</v>
      </c>
      <c r="L22" s="692"/>
      <c r="M22" s="692"/>
      <c r="N22" s="692"/>
      <c r="O22" s="692"/>
      <c r="P22" s="692"/>
      <c r="Q22" s="692"/>
      <c r="R22" s="692"/>
      <c r="S22" s="692"/>
      <c r="T22" s="692"/>
      <c r="U22" s="692"/>
      <c r="V22" s="693"/>
      <c r="W22" s="693"/>
      <c r="X22" s="693"/>
      <c r="Y22" s="693"/>
      <c r="Z22" s="693"/>
      <c r="AA22" s="693"/>
      <c r="AB22" s="693"/>
      <c r="AC22" s="692"/>
      <c r="AD22" s="519"/>
      <c r="AE22" s="422"/>
      <c r="AF22" s="422"/>
      <c r="AG22" s="422"/>
      <c r="AH22" s="443" t="s">
        <v>581</v>
      </c>
      <c r="AI22" s="687">
        <v>0.1</v>
      </c>
      <c r="AJ22" s="686"/>
      <c r="AK22" s="422" t="s">
        <v>1255</v>
      </c>
      <c r="AL22" s="514"/>
      <c r="AM22" s="424"/>
      <c r="AN22" s="12"/>
      <c r="AO22" s="402" t="s">
        <v>2136</v>
      </c>
    </row>
    <row r="23" spans="1:41" ht="17.25" customHeight="1" x14ac:dyDescent="0.15">
      <c r="A23" s="436">
        <v>62</v>
      </c>
      <c r="B23" s="436">
        <v>4112</v>
      </c>
      <c r="C23" s="35" t="s">
        <v>1773</v>
      </c>
      <c r="D23" s="263"/>
      <c r="E23" s="696"/>
      <c r="F23" s="696"/>
      <c r="G23" s="696"/>
      <c r="H23" s="696"/>
      <c r="I23" s="696"/>
      <c r="J23" s="697"/>
      <c r="K23" s="691" t="s">
        <v>1995</v>
      </c>
      <c r="L23" s="692"/>
      <c r="M23" s="692"/>
      <c r="N23" s="692"/>
      <c r="O23" s="692"/>
      <c r="P23" s="692"/>
      <c r="Q23" s="692"/>
      <c r="R23" s="692"/>
      <c r="S23" s="692"/>
      <c r="T23" s="692"/>
      <c r="U23" s="692"/>
      <c r="V23" s="692"/>
      <c r="W23" s="692"/>
      <c r="X23" s="692"/>
      <c r="Y23" s="692"/>
      <c r="Z23" s="692"/>
      <c r="AA23" s="692"/>
      <c r="AB23" s="692"/>
      <c r="AC23" s="692"/>
      <c r="AD23" s="519"/>
      <c r="AE23" s="422"/>
      <c r="AF23" s="422"/>
      <c r="AG23" s="422"/>
      <c r="AH23" s="443" t="s">
        <v>581</v>
      </c>
      <c r="AI23" s="687">
        <v>0.15</v>
      </c>
      <c r="AJ23" s="686"/>
      <c r="AK23" s="422" t="s">
        <v>1255</v>
      </c>
      <c r="AL23" s="514"/>
      <c r="AM23" s="424"/>
      <c r="AN23" s="12"/>
      <c r="AO23" s="188"/>
    </row>
    <row r="24" spans="1:41" ht="17.25" customHeight="1" x14ac:dyDescent="0.15">
      <c r="A24" s="436">
        <v>62</v>
      </c>
      <c r="B24" s="433">
        <v>8000</v>
      </c>
      <c r="C24" s="35" t="s">
        <v>289</v>
      </c>
      <c r="D24" s="42"/>
      <c r="E24" s="424" t="s">
        <v>1342</v>
      </c>
      <c r="F24" s="621"/>
      <c r="G24" s="621"/>
      <c r="H24" s="621"/>
      <c r="I24" s="621"/>
      <c r="J24" s="621"/>
      <c r="K24" s="621"/>
      <c r="L24" s="621"/>
      <c r="M24" s="621"/>
      <c r="N24" s="621"/>
      <c r="O24" s="621"/>
      <c r="P24" s="621"/>
      <c r="Q24" s="621"/>
      <c r="R24" s="621"/>
      <c r="S24" s="621"/>
      <c r="T24" s="41"/>
      <c r="U24" s="621"/>
      <c r="V24" s="621"/>
      <c r="W24" s="621"/>
      <c r="X24" s="621"/>
      <c r="Y24" s="621"/>
      <c r="Z24" s="422"/>
      <c r="AA24" s="422"/>
      <c r="AB24" s="422"/>
      <c r="AC24" s="422"/>
      <c r="AD24" s="422"/>
      <c r="AE24" s="621"/>
      <c r="AF24" s="422"/>
      <c r="AG24" s="422"/>
      <c r="AH24" s="443" t="s">
        <v>1343</v>
      </c>
      <c r="AI24" s="687">
        <v>0.15</v>
      </c>
      <c r="AJ24" s="686"/>
      <c r="AK24" s="424" t="s">
        <v>1344</v>
      </c>
      <c r="AL24" s="621"/>
      <c r="AM24" s="410"/>
      <c r="AN24" s="12"/>
      <c r="AO24" s="402" t="s">
        <v>1357</v>
      </c>
    </row>
    <row r="25" spans="1:41" ht="17.25" customHeight="1" x14ac:dyDescent="0.15">
      <c r="A25" s="436">
        <v>62</v>
      </c>
      <c r="B25" s="433">
        <v>8100</v>
      </c>
      <c r="C25" s="35" t="s">
        <v>939</v>
      </c>
      <c r="D25" s="42"/>
      <c r="E25" s="424" t="s">
        <v>268</v>
      </c>
      <c r="F25" s="621"/>
      <c r="G25" s="621"/>
      <c r="H25" s="621"/>
      <c r="I25" s="621"/>
      <c r="J25" s="621"/>
      <c r="K25" s="621"/>
      <c r="L25" s="621"/>
      <c r="M25" s="621"/>
      <c r="N25" s="621"/>
      <c r="O25" s="621"/>
      <c r="P25" s="621"/>
      <c r="Q25" s="621"/>
      <c r="R25" s="621"/>
      <c r="S25" s="621"/>
      <c r="T25" s="41"/>
      <c r="U25" s="621"/>
      <c r="V25" s="621"/>
      <c r="W25" s="621"/>
      <c r="X25" s="621"/>
      <c r="Y25" s="621"/>
      <c r="Z25" s="422"/>
      <c r="AA25" s="422"/>
      <c r="AB25" s="422"/>
      <c r="AC25" s="422"/>
      <c r="AD25" s="422"/>
      <c r="AE25" s="621"/>
      <c r="AF25" s="422"/>
      <c r="AG25" s="422"/>
      <c r="AH25" s="443" t="s">
        <v>1343</v>
      </c>
      <c r="AI25" s="687">
        <v>0.1</v>
      </c>
      <c r="AJ25" s="686"/>
      <c r="AK25" s="424" t="s">
        <v>1344</v>
      </c>
      <c r="AL25" s="621"/>
      <c r="AM25" s="410"/>
      <c r="AN25" s="12"/>
      <c r="AO25" s="429"/>
    </row>
    <row r="26" spans="1:41" ht="17.25" customHeight="1" x14ac:dyDescent="0.15">
      <c r="A26" s="436">
        <v>62</v>
      </c>
      <c r="B26" s="433">
        <v>8110</v>
      </c>
      <c r="C26" s="35" t="s">
        <v>940</v>
      </c>
      <c r="D26" s="42"/>
      <c r="E26" s="424" t="s">
        <v>269</v>
      </c>
      <c r="F26" s="621"/>
      <c r="G26" s="621"/>
      <c r="H26" s="621"/>
      <c r="I26" s="621"/>
      <c r="J26" s="621"/>
      <c r="K26" s="621"/>
      <c r="L26" s="621"/>
      <c r="M26" s="621"/>
      <c r="N26" s="621"/>
      <c r="O26" s="621"/>
      <c r="P26" s="621"/>
      <c r="Q26" s="621"/>
      <c r="R26" s="621"/>
      <c r="S26" s="621"/>
      <c r="T26" s="41"/>
      <c r="U26" s="621"/>
      <c r="V26" s="621"/>
      <c r="W26" s="621"/>
      <c r="X26" s="621"/>
      <c r="Y26" s="621"/>
      <c r="Z26" s="422"/>
      <c r="AA26" s="422"/>
      <c r="AB26" s="422"/>
      <c r="AC26" s="422"/>
      <c r="AD26" s="422"/>
      <c r="AE26" s="621"/>
      <c r="AF26" s="422"/>
      <c r="AG26" s="422"/>
      <c r="AH26" s="443" t="s">
        <v>1343</v>
      </c>
      <c r="AI26" s="687">
        <v>0.05</v>
      </c>
      <c r="AJ26" s="686"/>
      <c r="AK26" s="424" t="s">
        <v>1344</v>
      </c>
      <c r="AL26" s="621"/>
      <c r="AM26" s="410"/>
      <c r="AN26" s="12"/>
      <c r="AO26" s="429"/>
    </row>
    <row r="27" spans="1:41" ht="17.25" customHeight="1" x14ac:dyDescent="0.15">
      <c r="A27" s="436">
        <v>62</v>
      </c>
      <c r="B27" s="433">
        <v>4001</v>
      </c>
      <c r="C27" s="35" t="s">
        <v>2165</v>
      </c>
      <c r="D27" s="298" t="s">
        <v>2135</v>
      </c>
      <c r="E27" s="167"/>
      <c r="F27" s="633"/>
      <c r="G27" s="633"/>
      <c r="H27" s="633"/>
      <c r="I27" s="633"/>
      <c r="J27" s="633"/>
      <c r="K27" s="633"/>
      <c r="L27" s="633"/>
      <c r="M27" s="633"/>
      <c r="N27" s="633"/>
      <c r="O27" s="633"/>
      <c r="P27" s="621"/>
      <c r="Q27" s="621"/>
      <c r="R27" s="621"/>
      <c r="S27" s="621"/>
      <c r="T27" s="41"/>
      <c r="U27" s="621"/>
      <c r="V27" s="621"/>
      <c r="W27" s="621"/>
      <c r="X27" s="621"/>
      <c r="Y27" s="621"/>
      <c r="Z27" s="422"/>
      <c r="AA27" s="422"/>
      <c r="AB27" s="422"/>
      <c r="AC27" s="422"/>
      <c r="AD27" s="422"/>
      <c r="AE27" s="621"/>
      <c r="AF27" s="422"/>
      <c r="AG27" s="685">
        <v>200</v>
      </c>
      <c r="AH27" s="686"/>
      <c r="AI27" s="424" t="s">
        <v>819</v>
      </c>
      <c r="AJ27" s="621"/>
      <c r="AK27" s="424"/>
      <c r="AL27" s="621"/>
      <c r="AM27" s="410"/>
      <c r="AN27" s="12">
        <f>AG27</f>
        <v>200</v>
      </c>
      <c r="AO27" s="21" t="s">
        <v>2136</v>
      </c>
    </row>
    <row r="28" spans="1:41" ht="17.25" customHeight="1" x14ac:dyDescent="0.15">
      <c r="A28" s="436">
        <v>62</v>
      </c>
      <c r="B28" s="433">
        <v>6133</v>
      </c>
      <c r="C28" s="35" t="s">
        <v>2098</v>
      </c>
      <c r="D28" s="298" t="s">
        <v>2167</v>
      </c>
      <c r="E28" s="416"/>
      <c r="F28" s="167"/>
      <c r="G28" s="633"/>
      <c r="H28" s="633"/>
      <c r="I28" s="633"/>
      <c r="J28" s="633"/>
      <c r="K28" s="633"/>
      <c r="L28" s="633"/>
      <c r="M28" s="633"/>
      <c r="N28" s="633"/>
      <c r="O28" s="634"/>
      <c r="P28" s="422" t="s">
        <v>2096</v>
      </c>
      <c r="Q28" s="621"/>
      <c r="R28" s="621"/>
      <c r="S28" s="621"/>
      <c r="T28" s="621"/>
      <c r="U28" s="621"/>
      <c r="V28" s="621"/>
      <c r="W28" s="621"/>
      <c r="X28" s="621"/>
      <c r="Y28" s="621"/>
      <c r="Z28" s="422"/>
      <c r="AA28" s="422"/>
      <c r="AB28" s="422"/>
      <c r="AC28" s="422"/>
      <c r="AD28" s="422"/>
      <c r="AE28" s="621"/>
      <c r="AF28" s="422"/>
      <c r="AG28" s="685">
        <v>3</v>
      </c>
      <c r="AH28" s="686"/>
      <c r="AI28" s="424" t="s">
        <v>819</v>
      </c>
      <c r="AJ28" s="621"/>
      <c r="AK28" s="424"/>
      <c r="AL28" s="621"/>
      <c r="AM28" s="410"/>
      <c r="AN28" s="12">
        <f t="shared" ref="AN28:AN32" si="0">AG28</f>
        <v>3</v>
      </c>
      <c r="AO28" s="402" t="s">
        <v>2164</v>
      </c>
    </row>
    <row r="29" spans="1:41" ht="17.25" customHeight="1" x14ac:dyDescent="0.15">
      <c r="A29" s="436">
        <v>62</v>
      </c>
      <c r="B29" s="433">
        <v>6134</v>
      </c>
      <c r="C29" s="35" t="s">
        <v>2099</v>
      </c>
      <c r="D29" s="295"/>
      <c r="E29" s="417"/>
      <c r="F29" s="52"/>
      <c r="G29" s="607"/>
      <c r="H29" s="607"/>
      <c r="I29" s="607"/>
      <c r="J29" s="607"/>
      <c r="K29" s="607"/>
      <c r="L29" s="607"/>
      <c r="M29" s="607"/>
      <c r="N29" s="607"/>
      <c r="O29" s="432"/>
      <c r="P29" s="422" t="s">
        <v>2097</v>
      </c>
      <c r="Q29" s="621"/>
      <c r="R29" s="621"/>
      <c r="S29" s="621"/>
      <c r="T29" s="621"/>
      <c r="U29" s="621"/>
      <c r="V29" s="621"/>
      <c r="W29" s="621"/>
      <c r="X29" s="621"/>
      <c r="Y29" s="621"/>
      <c r="Z29" s="422"/>
      <c r="AA29" s="422"/>
      <c r="AB29" s="422"/>
      <c r="AC29" s="422"/>
      <c r="AD29" s="422"/>
      <c r="AE29" s="621"/>
      <c r="AF29" s="422"/>
      <c r="AG29" s="685">
        <v>4</v>
      </c>
      <c r="AH29" s="686"/>
      <c r="AI29" s="424" t="s">
        <v>819</v>
      </c>
      <c r="AJ29" s="621"/>
      <c r="AK29" s="424"/>
      <c r="AL29" s="621"/>
      <c r="AM29" s="410"/>
      <c r="AN29" s="12">
        <f t="shared" si="0"/>
        <v>4</v>
      </c>
      <c r="AO29" s="6"/>
    </row>
    <row r="30" spans="1:41" ht="17.25" customHeight="1" x14ac:dyDescent="0.15">
      <c r="A30" s="436">
        <v>62</v>
      </c>
      <c r="B30" s="433">
        <v>6099</v>
      </c>
      <c r="C30" s="35" t="s">
        <v>2168</v>
      </c>
      <c r="D30" s="298" t="s">
        <v>2169</v>
      </c>
      <c r="E30" s="416"/>
      <c r="F30" s="167"/>
      <c r="G30" s="633"/>
      <c r="H30" s="633"/>
      <c r="I30" s="633"/>
      <c r="J30" s="633"/>
      <c r="K30" s="633"/>
      <c r="L30" s="633"/>
      <c r="M30" s="633"/>
      <c r="N30" s="633"/>
      <c r="O30" s="634"/>
      <c r="P30" s="422" t="s">
        <v>2170</v>
      </c>
      <c r="Q30" s="621"/>
      <c r="R30" s="621"/>
      <c r="S30" s="621"/>
      <c r="T30" s="621"/>
      <c r="U30" s="621"/>
      <c r="V30" s="621"/>
      <c r="W30" s="621"/>
      <c r="X30" s="621"/>
      <c r="Y30" s="621"/>
      <c r="Z30" s="422"/>
      <c r="AA30" s="422"/>
      <c r="AB30" s="422"/>
      <c r="AC30" s="422"/>
      <c r="AD30" s="422"/>
      <c r="AE30" s="621"/>
      <c r="AF30" s="422"/>
      <c r="AG30" s="685">
        <v>44</v>
      </c>
      <c r="AH30" s="686"/>
      <c r="AI30" s="424" t="s">
        <v>819</v>
      </c>
      <c r="AJ30" s="621"/>
      <c r="AK30" s="424"/>
      <c r="AL30" s="621"/>
      <c r="AM30" s="410"/>
      <c r="AN30" s="12">
        <f t="shared" ref="AN30" si="1">AG30</f>
        <v>44</v>
      </c>
      <c r="AO30" s="7" t="s">
        <v>1357</v>
      </c>
    </row>
    <row r="31" spans="1:41" ht="17.25" customHeight="1" x14ac:dyDescent="0.15">
      <c r="A31" s="436">
        <v>62</v>
      </c>
      <c r="B31" s="433">
        <v>6100</v>
      </c>
      <c r="C31" s="35" t="s">
        <v>2172</v>
      </c>
      <c r="D31" s="291"/>
      <c r="E31" s="45"/>
      <c r="F31" s="637"/>
      <c r="G31" s="637"/>
      <c r="H31" s="637"/>
      <c r="I31" s="637"/>
      <c r="J31" s="637"/>
      <c r="K31" s="637"/>
      <c r="L31" s="637"/>
      <c r="M31" s="637"/>
      <c r="N31" s="637"/>
      <c r="O31" s="638"/>
      <c r="P31" s="423" t="s">
        <v>2171</v>
      </c>
      <c r="Q31" s="621"/>
      <c r="R31" s="621"/>
      <c r="S31" s="621"/>
      <c r="T31" s="41"/>
      <c r="U31" s="621"/>
      <c r="V31" s="621"/>
      <c r="W31" s="621"/>
      <c r="X31" s="621"/>
      <c r="Y31" s="621"/>
      <c r="Z31" s="422"/>
      <c r="AA31" s="422"/>
      <c r="AB31" s="422"/>
      <c r="AC31" s="422"/>
      <c r="AD31" s="422"/>
      <c r="AE31" s="621"/>
      <c r="AF31" s="443"/>
      <c r="AG31" s="685">
        <v>36</v>
      </c>
      <c r="AH31" s="686"/>
      <c r="AI31" s="424" t="s">
        <v>819</v>
      </c>
      <c r="AJ31" s="621"/>
      <c r="AK31" s="186"/>
      <c r="AL31" s="187"/>
      <c r="AM31" s="410"/>
      <c r="AN31" s="12">
        <f t="shared" si="0"/>
        <v>36</v>
      </c>
      <c r="AO31" s="402"/>
    </row>
    <row r="32" spans="1:41" ht="17.25" customHeight="1" x14ac:dyDescent="0.15">
      <c r="A32" s="436">
        <v>62</v>
      </c>
      <c r="B32" s="433">
        <v>6101</v>
      </c>
      <c r="C32" s="35" t="s">
        <v>2100</v>
      </c>
      <c r="D32" s="291"/>
      <c r="E32" s="637"/>
      <c r="F32" s="637"/>
      <c r="G32" s="637"/>
      <c r="H32" s="637"/>
      <c r="I32" s="637"/>
      <c r="J32" s="637"/>
      <c r="K32" s="637"/>
      <c r="L32" s="637"/>
      <c r="M32" s="637"/>
      <c r="N32" s="637"/>
      <c r="O32" s="638"/>
      <c r="P32" s="423" t="s">
        <v>2189</v>
      </c>
      <c r="Q32" s="621"/>
      <c r="R32" s="621"/>
      <c r="S32" s="621"/>
      <c r="T32" s="41"/>
      <c r="U32" s="621"/>
      <c r="V32" s="621"/>
      <c r="W32" s="621"/>
      <c r="X32" s="621"/>
      <c r="Y32" s="621"/>
      <c r="Z32" s="422"/>
      <c r="AA32" s="422"/>
      <c r="AB32" s="422"/>
      <c r="AC32" s="422"/>
      <c r="AD32" s="422"/>
      <c r="AE32" s="621"/>
      <c r="AF32" s="443"/>
      <c r="AG32" s="685">
        <v>12</v>
      </c>
      <c r="AH32" s="686"/>
      <c r="AI32" s="424" t="s">
        <v>819</v>
      </c>
      <c r="AJ32" s="621"/>
      <c r="AK32" s="186"/>
      <c r="AL32" s="187"/>
      <c r="AM32" s="410"/>
      <c r="AN32" s="12">
        <f t="shared" si="0"/>
        <v>12</v>
      </c>
      <c r="AO32" s="429"/>
    </row>
    <row r="33" spans="1:41" ht="17.25" customHeight="1" x14ac:dyDescent="0.15">
      <c r="A33" s="436">
        <v>62</v>
      </c>
      <c r="B33" s="436">
        <v>6106</v>
      </c>
      <c r="C33" s="35" t="s">
        <v>5986</v>
      </c>
      <c r="D33" s="677" t="s">
        <v>4324</v>
      </c>
      <c r="E33" s="678"/>
      <c r="F33" s="678"/>
      <c r="G33" s="678"/>
      <c r="H33" s="678"/>
      <c r="I33" s="678"/>
      <c r="J33" s="678"/>
      <c r="K33" s="444" t="s">
        <v>5987</v>
      </c>
      <c r="L33" s="621"/>
      <c r="M33" s="621"/>
      <c r="N33" s="621"/>
      <c r="O33" s="621"/>
      <c r="P33" s="621"/>
      <c r="Q33" s="41"/>
      <c r="R33" s="621"/>
      <c r="S33" s="422"/>
      <c r="T33" s="422"/>
      <c r="U33" s="621"/>
      <c r="V33" s="422"/>
      <c r="W33" s="422"/>
      <c r="X33" s="422"/>
      <c r="Y33" s="422"/>
      <c r="Z33" s="422"/>
      <c r="AA33" s="422"/>
      <c r="AB33" s="621"/>
      <c r="AC33" s="422"/>
      <c r="AD33" s="422"/>
      <c r="AE33" s="422"/>
      <c r="AF33" s="422"/>
      <c r="AG33" s="443" t="s">
        <v>581</v>
      </c>
      <c r="AH33" s="674" t="s">
        <v>6021</v>
      </c>
      <c r="AI33" s="674"/>
      <c r="AJ33" s="422" t="s">
        <v>3183</v>
      </c>
      <c r="AK33" s="422"/>
      <c r="AL33" s="422"/>
      <c r="AM33" s="38"/>
      <c r="AN33" s="401"/>
      <c r="AO33" s="7" t="s">
        <v>209</v>
      </c>
    </row>
    <row r="34" spans="1:41" ht="17.25" customHeight="1" x14ac:dyDescent="0.15">
      <c r="A34" s="436">
        <v>62</v>
      </c>
      <c r="B34" s="436">
        <v>6183</v>
      </c>
      <c r="C34" s="35" t="s">
        <v>5958</v>
      </c>
      <c r="D34" s="680"/>
      <c r="E34" s="681"/>
      <c r="F34" s="681"/>
      <c r="G34" s="681"/>
      <c r="H34" s="681"/>
      <c r="I34" s="681"/>
      <c r="J34" s="681"/>
      <c r="K34" s="444" t="s">
        <v>5960</v>
      </c>
      <c r="L34" s="621"/>
      <c r="M34" s="621"/>
      <c r="N34" s="621"/>
      <c r="O34" s="621"/>
      <c r="P34" s="621"/>
      <c r="Q34" s="41"/>
      <c r="R34" s="621"/>
      <c r="S34" s="422"/>
      <c r="T34" s="422"/>
      <c r="U34" s="621"/>
      <c r="V34" s="422"/>
      <c r="W34" s="422"/>
      <c r="X34" s="422"/>
      <c r="Y34" s="422"/>
      <c r="Z34" s="422"/>
      <c r="AA34" s="422"/>
      <c r="AB34" s="621"/>
      <c r="AC34" s="422"/>
      <c r="AD34" s="422"/>
      <c r="AE34" s="422"/>
      <c r="AF34" s="422"/>
      <c r="AG34" s="443" t="s">
        <v>581</v>
      </c>
      <c r="AH34" s="674" t="s">
        <v>6022</v>
      </c>
      <c r="AI34" s="674"/>
      <c r="AJ34" s="422" t="s">
        <v>3183</v>
      </c>
      <c r="AK34" s="422"/>
      <c r="AL34" s="422"/>
      <c r="AM34" s="38"/>
      <c r="AN34" s="401"/>
      <c r="AO34" s="402"/>
    </row>
    <row r="35" spans="1:41" ht="17.25" customHeight="1" x14ac:dyDescent="0.15">
      <c r="A35" s="436">
        <v>62</v>
      </c>
      <c r="B35" s="436">
        <v>6105</v>
      </c>
      <c r="C35" s="35" t="s">
        <v>5988</v>
      </c>
      <c r="D35" s="680"/>
      <c r="E35" s="681"/>
      <c r="F35" s="681"/>
      <c r="G35" s="681"/>
      <c r="H35" s="681"/>
      <c r="I35" s="681"/>
      <c r="J35" s="681"/>
      <c r="K35" s="444" t="s">
        <v>5989</v>
      </c>
      <c r="L35" s="621"/>
      <c r="M35" s="621"/>
      <c r="N35" s="621"/>
      <c r="O35" s="621"/>
      <c r="P35" s="621"/>
      <c r="Q35" s="41"/>
      <c r="R35" s="621"/>
      <c r="S35" s="422"/>
      <c r="T35" s="422"/>
      <c r="U35" s="621"/>
      <c r="V35" s="422"/>
      <c r="W35" s="422"/>
      <c r="X35" s="422"/>
      <c r="Y35" s="422"/>
      <c r="Z35" s="422"/>
      <c r="AA35" s="422"/>
      <c r="AB35" s="621"/>
      <c r="AC35" s="422"/>
      <c r="AD35" s="422"/>
      <c r="AE35" s="422"/>
      <c r="AF35" s="422"/>
      <c r="AG35" s="443" t="s">
        <v>581</v>
      </c>
      <c r="AH35" s="674" t="s">
        <v>6023</v>
      </c>
      <c r="AI35" s="674"/>
      <c r="AJ35" s="422" t="s">
        <v>3183</v>
      </c>
      <c r="AK35" s="422"/>
      <c r="AL35" s="422"/>
      <c r="AM35" s="38"/>
      <c r="AN35" s="401"/>
      <c r="AO35" s="402"/>
    </row>
    <row r="36" spans="1:41" ht="17.25" customHeight="1" x14ac:dyDescent="0.15">
      <c r="A36" s="436">
        <v>62</v>
      </c>
      <c r="B36" s="436">
        <v>6184</v>
      </c>
      <c r="C36" s="35" t="s">
        <v>5959</v>
      </c>
      <c r="D36" s="510"/>
      <c r="E36" s="511"/>
      <c r="F36" s="511"/>
      <c r="G36" s="511"/>
      <c r="H36" s="511"/>
      <c r="I36" s="511"/>
      <c r="J36" s="511"/>
      <c r="K36" s="444" t="s">
        <v>5961</v>
      </c>
      <c r="L36" s="621"/>
      <c r="M36" s="621"/>
      <c r="N36" s="621"/>
      <c r="O36" s="621"/>
      <c r="P36" s="621"/>
      <c r="Q36" s="41"/>
      <c r="R36" s="621"/>
      <c r="S36" s="422"/>
      <c r="T36" s="422"/>
      <c r="U36" s="621"/>
      <c r="V36" s="422"/>
      <c r="W36" s="422"/>
      <c r="X36" s="422"/>
      <c r="Y36" s="422"/>
      <c r="Z36" s="422"/>
      <c r="AA36" s="422"/>
      <c r="AB36" s="621"/>
      <c r="AC36" s="422"/>
      <c r="AD36" s="422"/>
      <c r="AE36" s="422"/>
      <c r="AF36" s="422"/>
      <c r="AG36" s="443" t="s">
        <v>581</v>
      </c>
      <c r="AH36" s="674" t="s">
        <v>6024</v>
      </c>
      <c r="AI36" s="674"/>
      <c r="AJ36" s="422" t="s">
        <v>3183</v>
      </c>
      <c r="AK36" s="422"/>
      <c r="AL36" s="422"/>
      <c r="AM36" s="38"/>
      <c r="AN36" s="401"/>
      <c r="AO36" s="402"/>
    </row>
    <row r="37" spans="1:41" ht="17.25" customHeight="1" x14ac:dyDescent="0.15">
      <c r="A37" s="436">
        <v>62</v>
      </c>
      <c r="B37" s="436">
        <v>6102</v>
      </c>
      <c r="C37" s="35" t="s">
        <v>732</v>
      </c>
      <c r="D37" s="421"/>
      <c r="E37" s="418"/>
      <c r="F37" s="418"/>
      <c r="G37" s="418"/>
      <c r="H37" s="418"/>
      <c r="I37" s="418"/>
      <c r="J37" s="418"/>
      <c r="K37" s="444" t="s">
        <v>5990</v>
      </c>
      <c r="L37" s="621"/>
      <c r="M37" s="621"/>
      <c r="N37" s="621"/>
      <c r="O37" s="621"/>
      <c r="P37" s="621"/>
      <c r="Q37" s="41"/>
      <c r="R37" s="621"/>
      <c r="S37" s="422"/>
      <c r="T37" s="422"/>
      <c r="U37" s="621"/>
      <c r="V37" s="422"/>
      <c r="W37" s="422"/>
      <c r="X37" s="422"/>
      <c r="Y37" s="422"/>
      <c r="Z37" s="422"/>
      <c r="AA37" s="422"/>
      <c r="AB37" s="621"/>
      <c r="AC37" s="422"/>
      <c r="AD37" s="422"/>
      <c r="AE37" s="422"/>
      <c r="AF37" s="422"/>
      <c r="AG37" s="443" t="s">
        <v>581</v>
      </c>
      <c r="AH37" s="674" t="s">
        <v>6025</v>
      </c>
      <c r="AI37" s="674"/>
      <c r="AJ37" s="422" t="s">
        <v>3183</v>
      </c>
      <c r="AK37" s="422"/>
      <c r="AL37" s="422"/>
      <c r="AM37" s="38"/>
      <c r="AN37" s="401"/>
      <c r="AO37" s="402"/>
    </row>
    <row r="38" spans="1:41" ht="17.25" customHeight="1" x14ac:dyDescent="0.15">
      <c r="A38" s="436">
        <v>62</v>
      </c>
      <c r="B38" s="436">
        <v>6380</v>
      </c>
      <c r="C38" s="120" t="s">
        <v>3120</v>
      </c>
      <c r="D38" s="39"/>
      <c r="E38" s="417"/>
      <c r="F38" s="417"/>
      <c r="G38" s="417"/>
      <c r="H38" s="417"/>
      <c r="I38" s="417"/>
      <c r="J38" s="417"/>
      <c r="K38" s="444" t="s">
        <v>5991</v>
      </c>
      <c r="L38" s="621"/>
      <c r="M38" s="621"/>
      <c r="N38" s="621"/>
      <c r="O38" s="621"/>
      <c r="P38" s="621"/>
      <c r="Q38" s="41"/>
      <c r="R38" s="621"/>
      <c r="S38" s="422"/>
      <c r="T38" s="422"/>
      <c r="U38" s="621"/>
      <c r="V38" s="422"/>
      <c r="W38" s="422"/>
      <c r="X38" s="422"/>
      <c r="Y38" s="422"/>
      <c r="Z38" s="422"/>
      <c r="AA38" s="422"/>
      <c r="AB38" s="621"/>
      <c r="AC38" s="422"/>
      <c r="AD38" s="422"/>
      <c r="AE38" s="422"/>
      <c r="AF38" s="422"/>
      <c r="AG38" s="443" t="s">
        <v>581</v>
      </c>
      <c r="AH38" s="674" t="s">
        <v>6026</v>
      </c>
      <c r="AI38" s="674"/>
      <c r="AJ38" s="422" t="s">
        <v>3183</v>
      </c>
      <c r="AK38" s="422"/>
      <c r="AL38" s="422"/>
      <c r="AM38" s="38"/>
      <c r="AN38" s="401"/>
      <c r="AO38" s="8"/>
    </row>
  </sheetData>
  <mergeCells count="41">
    <mergeCell ref="D33:J35"/>
    <mergeCell ref="AH33:AI33"/>
    <mergeCell ref="AH34:AI34"/>
    <mergeCell ref="AH35:AI35"/>
    <mergeCell ref="P18:U19"/>
    <mergeCell ref="AI23:AJ23"/>
    <mergeCell ref="E22:J23"/>
    <mergeCell ref="K23:AC23"/>
    <mergeCell ref="AK19:AL19"/>
    <mergeCell ref="R20:S20"/>
    <mergeCell ref="Z21:AA21"/>
    <mergeCell ref="AK21:AL21"/>
    <mergeCell ref="AI22:AJ22"/>
    <mergeCell ref="K22:AC22"/>
    <mergeCell ref="AK17:AL17"/>
    <mergeCell ref="AK7:AL7"/>
    <mergeCell ref="E8:F8"/>
    <mergeCell ref="Z9:AA9"/>
    <mergeCell ref="AK9:AL9"/>
    <mergeCell ref="AK11:AL11"/>
    <mergeCell ref="D6:I7"/>
    <mergeCell ref="Z13:AA13"/>
    <mergeCell ref="L16:M16"/>
    <mergeCell ref="Z17:AA17"/>
    <mergeCell ref="J14:O15"/>
    <mergeCell ref="AH36:AI36"/>
    <mergeCell ref="AH37:AI37"/>
    <mergeCell ref="AH38:AI38"/>
    <mergeCell ref="AK13:AL13"/>
    <mergeCell ref="P10:U11"/>
    <mergeCell ref="R12:S12"/>
    <mergeCell ref="AG31:AH31"/>
    <mergeCell ref="AG32:AH32"/>
    <mergeCell ref="AG28:AH28"/>
    <mergeCell ref="AG29:AH29"/>
    <mergeCell ref="AG27:AH27"/>
    <mergeCell ref="AI24:AJ24"/>
    <mergeCell ref="AI25:AJ25"/>
    <mergeCell ref="AI26:AJ26"/>
    <mergeCell ref="AG30:AH30"/>
    <mergeCell ref="AK15:AL15"/>
  </mergeCells>
  <phoneticPr fontId="3"/>
  <printOptions horizontalCentered="1"/>
  <pageMargins left="0.39370078740157483" right="0.39370078740157483" top="0.78740157480314965" bottom="0.59055118110236227" header="0.51181102362204722" footer="0.31496062992125984"/>
  <pageSetup paperSize="9" scale="63" orientation="portrait" useFirstPageNumber="1" r:id="rId1"/>
  <headerFooter alignWithMargins="0">
    <oddHeader>&amp;R&amp;9介護予防訪問入浴</oddHeader>
    <oddFooter>&amp;C&amp;14&amp;P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dimension ref="A1:AZ132"/>
  <sheetViews>
    <sheetView view="pageBreakPreview" zoomScaleNormal="80" zoomScaleSheetLayoutView="100" workbookViewId="0"/>
  </sheetViews>
  <sheetFormatPr defaultColWidth="9" defaultRowHeight="13.5" x14ac:dyDescent="0.15"/>
  <cols>
    <col min="1" max="1" width="4.125" style="251" customWidth="1"/>
    <col min="2" max="2" width="7" style="251" customWidth="1"/>
    <col min="3" max="3" width="27.125" style="251" customWidth="1"/>
    <col min="4" max="4" width="2.875" style="251" customWidth="1"/>
    <col min="5" max="11" width="2.125" style="251" customWidth="1"/>
    <col min="12" max="14" width="2.375" style="251" customWidth="1"/>
    <col min="15" max="15" width="1.875" style="28" customWidth="1"/>
    <col min="16" max="16" width="1.875" style="251" customWidth="1"/>
    <col min="17" max="17" width="3.125" style="24" customWidth="1"/>
    <col min="18" max="22" width="2.125" style="251" customWidth="1"/>
    <col min="23" max="24" width="1.875" style="251" customWidth="1"/>
    <col min="25" max="30" width="2.125" style="251" customWidth="1"/>
    <col min="31" max="32" width="2" style="251" customWidth="1"/>
    <col min="33" max="35" width="2.125" style="251" customWidth="1"/>
    <col min="36" max="36" width="1.625" style="251" customWidth="1"/>
    <col min="37" max="37" width="3.5" style="251" customWidth="1"/>
    <col min="38" max="38" width="2.125" style="251" customWidth="1"/>
    <col min="39" max="39" width="2.875" style="24" customWidth="1"/>
    <col min="40" max="40" width="2.125" style="251" customWidth="1"/>
    <col min="41" max="41" width="1.125" style="251" customWidth="1"/>
    <col min="42" max="42" width="1.875" style="251" customWidth="1"/>
    <col min="43" max="43" width="1.625" style="251" customWidth="1"/>
    <col min="44" max="46" width="2.375" style="251" customWidth="1"/>
    <col min="47" max="47" width="2.125" style="251" customWidth="1"/>
    <col min="48" max="48" width="1.875" style="251" customWidth="1"/>
    <col min="49" max="49" width="2.125" style="251" customWidth="1"/>
    <col min="50" max="50" width="6" style="200" customWidth="1"/>
    <col min="51" max="51" width="7.625" style="251" customWidth="1"/>
    <col min="52" max="52" width="2.875" style="251" customWidth="1"/>
    <col min="53" max="16384" width="9" style="251"/>
  </cols>
  <sheetData>
    <row r="1" spans="1:52" ht="17.25" x14ac:dyDescent="0.2">
      <c r="B1" s="15" t="s">
        <v>739</v>
      </c>
    </row>
    <row r="2" spans="1:52" ht="6" customHeight="1" x14ac:dyDescent="0.2">
      <c r="A2" s="15"/>
    </row>
    <row r="3" spans="1:52" ht="17.25" customHeight="1" x14ac:dyDescent="0.15">
      <c r="A3" s="703" t="s">
        <v>582</v>
      </c>
      <c r="B3" s="704"/>
      <c r="C3" s="1" t="s">
        <v>583</v>
      </c>
      <c r="D3" s="415"/>
      <c r="E3" s="633"/>
      <c r="F3" s="633"/>
      <c r="G3" s="633"/>
      <c r="H3" s="633"/>
      <c r="I3" s="633"/>
      <c r="J3" s="633"/>
      <c r="K3" s="633"/>
      <c r="L3" s="633"/>
      <c r="M3" s="633"/>
      <c r="N3" s="633"/>
      <c r="O3" s="182"/>
      <c r="P3" s="633"/>
      <c r="Q3" s="416"/>
      <c r="R3" s="633"/>
      <c r="S3" s="633"/>
      <c r="T3" s="633"/>
      <c r="U3" s="633"/>
      <c r="V3" s="633"/>
      <c r="W3" s="633"/>
      <c r="X3" s="633"/>
      <c r="Y3" s="2" t="s">
        <v>584</v>
      </c>
      <c r="Z3" s="633"/>
      <c r="AA3" s="633"/>
      <c r="AB3" s="633"/>
      <c r="AC3" s="633"/>
      <c r="AD3" s="633"/>
      <c r="AE3" s="633"/>
      <c r="AF3" s="633"/>
      <c r="AG3" s="633"/>
      <c r="AH3" s="633"/>
      <c r="AI3" s="633"/>
      <c r="AJ3" s="633"/>
      <c r="AK3" s="633"/>
      <c r="AL3" s="633"/>
      <c r="AM3" s="416"/>
      <c r="AN3" s="633"/>
      <c r="AO3" s="633"/>
      <c r="AP3" s="633"/>
      <c r="AQ3" s="633"/>
      <c r="AR3" s="633"/>
      <c r="AS3" s="633"/>
      <c r="AT3" s="633"/>
      <c r="AU3" s="633"/>
      <c r="AV3" s="633"/>
      <c r="AW3" s="633"/>
      <c r="AX3" s="29" t="s">
        <v>1405</v>
      </c>
      <c r="AY3" s="406" t="s">
        <v>1406</v>
      </c>
      <c r="AZ3" s="637"/>
    </row>
    <row r="4" spans="1:52" ht="17.25" customHeight="1" x14ac:dyDescent="0.15">
      <c r="A4" s="3" t="s">
        <v>585</v>
      </c>
      <c r="B4" s="4" t="s">
        <v>586</v>
      </c>
      <c r="C4" s="432"/>
      <c r="D4" s="446"/>
      <c r="E4" s="607"/>
      <c r="F4" s="607"/>
      <c r="G4" s="607"/>
      <c r="H4" s="607"/>
      <c r="I4" s="607"/>
      <c r="J4" s="607"/>
      <c r="K4" s="607"/>
      <c r="L4" s="607"/>
      <c r="M4" s="607"/>
      <c r="N4" s="607"/>
      <c r="O4" s="183"/>
      <c r="P4" s="607"/>
      <c r="Q4" s="417"/>
      <c r="R4" s="607"/>
      <c r="S4" s="607"/>
      <c r="T4" s="607"/>
      <c r="U4" s="607"/>
      <c r="V4" s="607"/>
      <c r="W4" s="607"/>
      <c r="X4" s="607"/>
      <c r="Y4" s="607"/>
      <c r="Z4" s="607"/>
      <c r="AA4" s="607"/>
      <c r="AB4" s="607"/>
      <c r="AC4" s="607"/>
      <c r="AD4" s="607"/>
      <c r="AE4" s="607"/>
      <c r="AF4" s="607"/>
      <c r="AG4" s="607"/>
      <c r="AH4" s="607"/>
      <c r="AI4" s="607"/>
      <c r="AJ4" s="607"/>
      <c r="AK4" s="607"/>
      <c r="AL4" s="607"/>
      <c r="AM4" s="417"/>
      <c r="AN4" s="607"/>
      <c r="AO4" s="607"/>
      <c r="AP4" s="607"/>
      <c r="AQ4" s="607"/>
      <c r="AR4" s="607"/>
      <c r="AS4" s="607"/>
      <c r="AT4" s="607"/>
      <c r="AU4" s="607"/>
      <c r="AV4" s="607"/>
      <c r="AW4" s="607"/>
      <c r="AX4" s="30" t="s">
        <v>577</v>
      </c>
      <c r="AY4" s="5" t="s">
        <v>578</v>
      </c>
      <c r="AZ4" s="637"/>
    </row>
    <row r="5" spans="1:52" ht="17.25" customHeight="1" x14ac:dyDescent="0.15">
      <c r="A5" s="436">
        <v>26</v>
      </c>
      <c r="B5" s="433">
        <v>9111</v>
      </c>
      <c r="C5" s="120" t="s">
        <v>832</v>
      </c>
      <c r="D5" s="769" t="s">
        <v>2034</v>
      </c>
      <c r="E5" s="763"/>
      <c r="F5" s="764"/>
      <c r="G5" s="769" t="s">
        <v>2055</v>
      </c>
      <c r="H5" s="763"/>
      <c r="I5" s="763"/>
      <c r="J5" s="763"/>
      <c r="K5" s="764"/>
      <c r="L5" s="769" t="s">
        <v>2041</v>
      </c>
      <c r="M5" s="763"/>
      <c r="N5" s="763"/>
      <c r="O5" s="763"/>
      <c r="P5" s="763"/>
      <c r="Q5" s="763"/>
      <c r="R5" s="763"/>
      <c r="S5" s="764"/>
      <c r="T5" s="453" t="s">
        <v>129</v>
      </c>
      <c r="U5" s="439"/>
      <c r="V5" s="61"/>
      <c r="W5" s="254"/>
      <c r="X5" s="453"/>
      <c r="Y5" s="416"/>
      <c r="Z5" s="416"/>
      <c r="AA5" s="37"/>
      <c r="AB5" s="416"/>
      <c r="AC5" s="439"/>
      <c r="AD5" s="37"/>
      <c r="AE5" s="37"/>
      <c r="AF5" s="37"/>
      <c r="AG5" s="422"/>
      <c r="AH5" s="422"/>
      <c r="AI5" s="422"/>
      <c r="AJ5" s="422"/>
      <c r="AK5" s="37"/>
      <c r="AL5" s="416"/>
      <c r="AM5" s="2"/>
      <c r="AN5" s="439"/>
      <c r="AO5" s="36"/>
      <c r="AP5" s="415"/>
      <c r="AQ5" s="633"/>
      <c r="AR5" s="633"/>
      <c r="AS5" s="633"/>
      <c r="AT5" s="633"/>
      <c r="AU5" s="633"/>
      <c r="AV5" s="633"/>
      <c r="AW5" s="634"/>
      <c r="AX5" s="330">
        <f>ROUND(T6-$AR$15,0)</f>
        <v>535</v>
      </c>
      <c r="AY5" s="7" t="s">
        <v>0</v>
      </c>
    </row>
    <row r="6" spans="1:52" ht="17.25" customHeight="1" x14ac:dyDescent="0.15">
      <c r="A6" s="436">
        <v>26</v>
      </c>
      <c r="B6" s="433">
        <v>9115</v>
      </c>
      <c r="C6" s="120" t="s">
        <v>474</v>
      </c>
      <c r="D6" s="770"/>
      <c r="E6" s="765"/>
      <c r="F6" s="766"/>
      <c r="G6" s="770"/>
      <c r="H6" s="765"/>
      <c r="I6" s="765"/>
      <c r="J6" s="765"/>
      <c r="K6" s="766"/>
      <c r="L6" s="770"/>
      <c r="M6" s="765"/>
      <c r="N6" s="765"/>
      <c r="O6" s="765"/>
      <c r="P6" s="765"/>
      <c r="Q6" s="765"/>
      <c r="R6" s="765"/>
      <c r="S6" s="766"/>
      <c r="T6" s="892">
        <f>予防短期入所療養ロ!T6</f>
        <v>547</v>
      </c>
      <c r="U6" s="829"/>
      <c r="V6" s="426" t="s">
        <v>578</v>
      </c>
      <c r="W6" s="432"/>
      <c r="X6" s="444" t="s">
        <v>442</v>
      </c>
      <c r="Y6" s="422"/>
      <c r="Z6" s="422"/>
      <c r="AA6" s="422"/>
      <c r="AB6" s="422"/>
      <c r="AC6" s="422"/>
      <c r="AD6" s="422"/>
      <c r="AE6" s="422"/>
      <c r="AF6" s="422"/>
      <c r="AG6" s="417"/>
      <c r="AH6" s="417"/>
      <c r="AI6" s="417"/>
      <c r="AJ6" s="443"/>
      <c r="AK6" s="422"/>
      <c r="AL6" s="80" t="s">
        <v>806</v>
      </c>
      <c r="AM6" s="515">
        <f>予防短期入所療養ロ!AL6</f>
        <v>25</v>
      </c>
      <c r="AN6" s="903" t="s">
        <v>6067</v>
      </c>
      <c r="AO6" s="904"/>
      <c r="AP6" s="442"/>
      <c r="AQ6" s="637"/>
      <c r="AR6" s="637"/>
      <c r="AS6" s="637"/>
      <c r="AT6" s="637"/>
      <c r="AU6" s="637"/>
      <c r="AV6" s="637"/>
      <c r="AW6" s="638"/>
      <c r="AX6" s="12">
        <f>ROUND(ROUND(T6-AM6,0)-$AR$15,0)</f>
        <v>510</v>
      </c>
      <c r="AY6" s="6"/>
    </row>
    <row r="7" spans="1:52" ht="17.25" customHeight="1" x14ac:dyDescent="0.15">
      <c r="A7" s="436">
        <v>26</v>
      </c>
      <c r="B7" s="433">
        <v>9116</v>
      </c>
      <c r="C7" s="120" t="s">
        <v>475</v>
      </c>
      <c r="D7" s="770"/>
      <c r="E7" s="765"/>
      <c r="F7" s="766"/>
      <c r="G7" s="770"/>
      <c r="H7" s="765"/>
      <c r="I7" s="765"/>
      <c r="J7" s="765"/>
      <c r="K7" s="766"/>
      <c r="L7" s="770"/>
      <c r="M7" s="765"/>
      <c r="N7" s="765"/>
      <c r="O7" s="765"/>
      <c r="P7" s="765"/>
      <c r="Q7" s="765"/>
      <c r="R7" s="765"/>
      <c r="S7" s="766"/>
      <c r="T7" s="453" t="s">
        <v>130</v>
      </c>
      <c r="U7" s="439"/>
      <c r="V7" s="61"/>
      <c r="W7" s="254"/>
      <c r="X7" s="453"/>
      <c r="Y7" s="416"/>
      <c r="Z7" s="416"/>
      <c r="AA7" s="37"/>
      <c r="AB7" s="418"/>
      <c r="AC7" s="439"/>
      <c r="AD7" s="37"/>
      <c r="AE7" s="37"/>
      <c r="AF7" s="37"/>
      <c r="AG7" s="422"/>
      <c r="AH7" s="422"/>
      <c r="AI7" s="422"/>
      <c r="AJ7" s="422"/>
      <c r="AK7" s="37"/>
      <c r="AL7" s="416"/>
      <c r="AM7" s="34"/>
      <c r="AN7" s="439"/>
      <c r="AO7" s="36"/>
      <c r="AP7" s="442"/>
      <c r="AQ7" s="637"/>
      <c r="AR7" s="637"/>
      <c r="AS7" s="637"/>
      <c r="AT7" s="637"/>
      <c r="AU7" s="637"/>
      <c r="AV7" s="637"/>
      <c r="AW7" s="638"/>
      <c r="AX7" s="330">
        <f>ROUND(T8-$AR$15,0)</f>
        <v>674</v>
      </c>
      <c r="AY7" s="6"/>
    </row>
    <row r="8" spans="1:52" ht="17.25" customHeight="1" x14ac:dyDescent="0.15">
      <c r="A8" s="436">
        <v>26</v>
      </c>
      <c r="B8" s="433">
        <v>9120</v>
      </c>
      <c r="C8" s="120" t="s">
        <v>540</v>
      </c>
      <c r="D8" s="770"/>
      <c r="E8" s="765"/>
      <c r="F8" s="766"/>
      <c r="G8" s="770"/>
      <c r="H8" s="765"/>
      <c r="I8" s="765"/>
      <c r="J8" s="765"/>
      <c r="K8" s="766"/>
      <c r="L8" s="789"/>
      <c r="M8" s="767"/>
      <c r="N8" s="767"/>
      <c r="O8" s="767"/>
      <c r="P8" s="767"/>
      <c r="Q8" s="767"/>
      <c r="R8" s="767"/>
      <c r="S8" s="768"/>
      <c r="T8" s="892">
        <f>予防短期入所療養ロ!T8</f>
        <v>686</v>
      </c>
      <c r="U8" s="829"/>
      <c r="V8" s="426" t="s">
        <v>578</v>
      </c>
      <c r="W8" s="432"/>
      <c r="X8" s="444" t="s">
        <v>442</v>
      </c>
      <c r="Y8" s="422"/>
      <c r="Z8" s="422"/>
      <c r="AA8" s="422"/>
      <c r="AB8" s="422"/>
      <c r="AC8" s="422"/>
      <c r="AD8" s="422"/>
      <c r="AE8" s="422"/>
      <c r="AF8" s="422"/>
      <c r="AG8" s="417"/>
      <c r="AH8" s="417"/>
      <c r="AI8" s="417"/>
      <c r="AJ8" s="443"/>
      <c r="AK8" s="422"/>
      <c r="AL8" s="80" t="s">
        <v>806</v>
      </c>
      <c r="AM8" s="515">
        <f>$AM$6</f>
        <v>25</v>
      </c>
      <c r="AN8" s="903" t="s">
        <v>578</v>
      </c>
      <c r="AO8" s="904"/>
      <c r="AP8" s="442"/>
      <c r="AQ8" s="637"/>
      <c r="AR8" s="637"/>
      <c r="AS8" s="637"/>
      <c r="AT8" s="637"/>
      <c r="AU8" s="637"/>
      <c r="AV8" s="637"/>
      <c r="AW8" s="638"/>
      <c r="AX8" s="12">
        <f>ROUND(ROUND(T8-AM8,0)-$AR$15,0)</f>
        <v>649</v>
      </c>
      <c r="AY8" s="6"/>
    </row>
    <row r="9" spans="1:52" ht="17.25" customHeight="1" x14ac:dyDescent="0.15">
      <c r="A9" s="436">
        <v>26</v>
      </c>
      <c r="B9" s="433">
        <v>1889</v>
      </c>
      <c r="C9" s="120" t="s">
        <v>541</v>
      </c>
      <c r="D9" s="770"/>
      <c r="E9" s="765"/>
      <c r="F9" s="766"/>
      <c r="G9" s="770"/>
      <c r="H9" s="765"/>
      <c r="I9" s="765"/>
      <c r="J9" s="765"/>
      <c r="K9" s="766"/>
      <c r="L9" s="769" t="s">
        <v>2002</v>
      </c>
      <c r="M9" s="763"/>
      <c r="N9" s="763"/>
      <c r="O9" s="763"/>
      <c r="P9" s="763"/>
      <c r="Q9" s="763"/>
      <c r="R9" s="763"/>
      <c r="S9" s="764"/>
      <c r="T9" s="453" t="s">
        <v>129</v>
      </c>
      <c r="U9" s="439"/>
      <c r="V9" s="61"/>
      <c r="W9" s="254"/>
      <c r="X9" s="453"/>
      <c r="Y9" s="416"/>
      <c r="Z9" s="416"/>
      <c r="AA9" s="37"/>
      <c r="AB9" s="416"/>
      <c r="AC9" s="439"/>
      <c r="AD9" s="37"/>
      <c r="AE9" s="37"/>
      <c r="AF9" s="37"/>
      <c r="AG9" s="422"/>
      <c r="AH9" s="422"/>
      <c r="AI9" s="422"/>
      <c r="AJ9" s="422"/>
      <c r="AK9" s="37"/>
      <c r="AL9" s="416"/>
      <c r="AM9" s="2"/>
      <c r="AN9" s="439"/>
      <c r="AO9" s="36"/>
      <c r="AP9" s="729" t="s">
        <v>476</v>
      </c>
      <c r="AQ9" s="730"/>
      <c r="AR9" s="730"/>
      <c r="AS9" s="730"/>
      <c r="AT9" s="730"/>
      <c r="AU9" s="730"/>
      <c r="AV9" s="730"/>
      <c r="AW9" s="731"/>
      <c r="AX9" s="330">
        <f>ROUND(T10-$AR$15,0)</f>
        <v>564</v>
      </c>
      <c r="AY9" s="23"/>
    </row>
    <row r="10" spans="1:52" ht="17.25" customHeight="1" x14ac:dyDescent="0.15">
      <c r="A10" s="436">
        <v>26</v>
      </c>
      <c r="B10" s="433">
        <v>1894</v>
      </c>
      <c r="C10" s="120" t="s">
        <v>542</v>
      </c>
      <c r="D10" s="770"/>
      <c r="E10" s="765"/>
      <c r="F10" s="766"/>
      <c r="G10" s="770"/>
      <c r="H10" s="765"/>
      <c r="I10" s="765"/>
      <c r="J10" s="765"/>
      <c r="K10" s="766"/>
      <c r="L10" s="770"/>
      <c r="M10" s="765"/>
      <c r="N10" s="765"/>
      <c r="O10" s="765"/>
      <c r="P10" s="765"/>
      <c r="Q10" s="765"/>
      <c r="R10" s="765"/>
      <c r="S10" s="766"/>
      <c r="T10" s="892">
        <f>予防短期入所療養ロ!T10</f>
        <v>576</v>
      </c>
      <c r="U10" s="829"/>
      <c r="V10" s="426" t="s">
        <v>578</v>
      </c>
      <c r="W10" s="432"/>
      <c r="X10" s="444" t="s">
        <v>442</v>
      </c>
      <c r="Y10" s="422"/>
      <c r="Z10" s="422"/>
      <c r="AA10" s="422"/>
      <c r="AB10" s="422"/>
      <c r="AC10" s="422"/>
      <c r="AD10" s="422"/>
      <c r="AE10" s="422"/>
      <c r="AF10" s="422"/>
      <c r="AG10" s="417"/>
      <c r="AH10" s="417"/>
      <c r="AI10" s="417"/>
      <c r="AJ10" s="443"/>
      <c r="AK10" s="422"/>
      <c r="AL10" s="80" t="s">
        <v>806</v>
      </c>
      <c r="AM10" s="515">
        <f>$AM$6</f>
        <v>25</v>
      </c>
      <c r="AN10" s="903" t="s">
        <v>578</v>
      </c>
      <c r="AO10" s="904"/>
      <c r="AP10" s="729"/>
      <c r="AQ10" s="730"/>
      <c r="AR10" s="730"/>
      <c r="AS10" s="730"/>
      <c r="AT10" s="730"/>
      <c r="AU10" s="730"/>
      <c r="AV10" s="730"/>
      <c r="AW10" s="731"/>
      <c r="AX10" s="12">
        <f>ROUND(ROUND(T10-AM10,0)-$AR$15,0)</f>
        <v>539</v>
      </c>
      <c r="AY10" s="6"/>
    </row>
    <row r="11" spans="1:52" ht="17.25" customHeight="1" x14ac:dyDescent="0.15">
      <c r="A11" s="436">
        <v>26</v>
      </c>
      <c r="B11" s="433">
        <v>1895</v>
      </c>
      <c r="C11" s="120" t="s">
        <v>543</v>
      </c>
      <c r="D11" s="770"/>
      <c r="E11" s="765"/>
      <c r="F11" s="766"/>
      <c r="G11" s="770"/>
      <c r="H11" s="765"/>
      <c r="I11" s="765"/>
      <c r="J11" s="765"/>
      <c r="K11" s="766"/>
      <c r="L11" s="770"/>
      <c r="M11" s="765"/>
      <c r="N11" s="765"/>
      <c r="O11" s="765"/>
      <c r="P11" s="765"/>
      <c r="Q11" s="765"/>
      <c r="R11" s="765"/>
      <c r="S11" s="766"/>
      <c r="T11" s="453" t="s">
        <v>130</v>
      </c>
      <c r="U11" s="439"/>
      <c r="V11" s="61"/>
      <c r="W11" s="254"/>
      <c r="X11" s="453"/>
      <c r="Y11" s="416"/>
      <c r="Z11" s="416"/>
      <c r="AA11" s="37"/>
      <c r="AB11" s="418"/>
      <c r="AC11" s="439"/>
      <c r="AD11" s="37"/>
      <c r="AE11" s="37"/>
      <c r="AF11" s="37"/>
      <c r="AG11" s="422"/>
      <c r="AH11" s="422"/>
      <c r="AI11" s="422"/>
      <c r="AJ11" s="422"/>
      <c r="AK11" s="37"/>
      <c r="AL11" s="416"/>
      <c r="AM11" s="34"/>
      <c r="AN11" s="439"/>
      <c r="AO11" s="36"/>
      <c r="AP11" s="729"/>
      <c r="AQ11" s="730"/>
      <c r="AR11" s="730"/>
      <c r="AS11" s="730"/>
      <c r="AT11" s="730"/>
      <c r="AU11" s="730"/>
      <c r="AV11" s="730"/>
      <c r="AW11" s="731"/>
      <c r="AX11" s="330">
        <f>ROUND(T12-$AR$15,0)</f>
        <v>704</v>
      </c>
      <c r="AY11" s="6"/>
    </row>
    <row r="12" spans="1:52" ht="17.25" customHeight="1" x14ac:dyDescent="0.15">
      <c r="A12" s="436">
        <v>26</v>
      </c>
      <c r="B12" s="433">
        <v>1900</v>
      </c>
      <c r="C12" s="120" t="s">
        <v>544</v>
      </c>
      <c r="D12" s="770"/>
      <c r="E12" s="765"/>
      <c r="F12" s="766"/>
      <c r="G12" s="770"/>
      <c r="H12" s="765"/>
      <c r="I12" s="765"/>
      <c r="J12" s="765"/>
      <c r="K12" s="766"/>
      <c r="L12" s="789"/>
      <c r="M12" s="767"/>
      <c r="N12" s="767"/>
      <c r="O12" s="767"/>
      <c r="P12" s="767"/>
      <c r="Q12" s="767"/>
      <c r="R12" s="767"/>
      <c r="S12" s="768"/>
      <c r="T12" s="892">
        <f>予防短期入所療養ロ!T12</f>
        <v>716</v>
      </c>
      <c r="U12" s="829"/>
      <c r="V12" s="426" t="s">
        <v>578</v>
      </c>
      <c r="W12" s="432"/>
      <c r="X12" s="444" t="s">
        <v>442</v>
      </c>
      <c r="Y12" s="422"/>
      <c r="Z12" s="422"/>
      <c r="AA12" s="422"/>
      <c r="AB12" s="422"/>
      <c r="AC12" s="422"/>
      <c r="AD12" s="422"/>
      <c r="AE12" s="422"/>
      <c r="AF12" s="422"/>
      <c r="AG12" s="417"/>
      <c r="AH12" s="417"/>
      <c r="AI12" s="417"/>
      <c r="AJ12" s="443"/>
      <c r="AK12" s="422"/>
      <c r="AL12" s="80" t="s">
        <v>806</v>
      </c>
      <c r="AM12" s="515">
        <f>$AM$6</f>
        <v>25</v>
      </c>
      <c r="AN12" s="903" t="s">
        <v>578</v>
      </c>
      <c r="AO12" s="904"/>
      <c r="AP12" s="729"/>
      <c r="AQ12" s="730"/>
      <c r="AR12" s="730"/>
      <c r="AS12" s="730"/>
      <c r="AT12" s="730"/>
      <c r="AU12" s="730"/>
      <c r="AV12" s="730"/>
      <c r="AW12" s="731"/>
      <c r="AX12" s="12">
        <f>ROUND(ROUND(T12-AM12,0)-$AR$15,0)</f>
        <v>679</v>
      </c>
      <c r="AY12" s="6"/>
    </row>
    <row r="13" spans="1:52" ht="17.25" customHeight="1" x14ac:dyDescent="0.15">
      <c r="A13" s="436">
        <v>26</v>
      </c>
      <c r="B13" s="433">
        <v>1901</v>
      </c>
      <c r="C13" s="120" t="s">
        <v>999</v>
      </c>
      <c r="D13" s="535"/>
      <c r="E13" s="418"/>
      <c r="F13" s="419"/>
      <c r="G13" s="246"/>
      <c r="H13" s="245"/>
      <c r="I13" s="245"/>
      <c r="J13" s="418"/>
      <c r="K13" s="247"/>
      <c r="L13" s="769" t="s">
        <v>2003</v>
      </c>
      <c r="M13" s="763"/>
      <c r="N13" s="763"/>
      <c r="O13" s="763"/>
      <c r="P13" s="763"/>
      <c r="Q13" s="763"/>
      <c r="R13" s="763"/>
      <c r="S13" s="764"/>
      <c r="T13" s="453" t="s">
        <v>129</v>
      </c>
      <c r="U13" s="439"/>
      <c r="V13" s="61"/>
      <c r="W13" s="254"/>
      <c r="X13" s="453"/>
      <c r="Y13" s="416"/>
      <c r="Z13" s="416"/>
      <c r="AA13" s="37"/>
      <c r="AB13" s="416"/>
      <c r="AC13" s="439"/>
      <c r="AD13" s="37"/>
      <c r="AE13" s="37"/>
      <c r="AF13" s="37"/>
      <c r="AG13" s="422"/>
      <c r="AH13" s="422"/>
      <c r="AI13" s="422"/>
      <c r="AJ13" s="422"/>
      <c r="AK13" s="37"/>
      <c r="AL13" s="416"/>
      <c r="AM13" s="2"/>
      <c r="AN13" s="439"/>
      <c r="AO13" s="36"/>
      <c r="AP13" s="442"/>
      <c r="AQ13" s="637"/>
      <c r="AR13" s="637"/>
      <c r="AS13" s="637"/>
      <c r="AT13" s="637"/>
      <c r="AU13" s="637"/>
      <c r="AV13" s="637"/>
      <c r="AW13" s="638"/>
      <c r="AX13" s="330">
        <f>ROUND(T14-$AR$15,0)</f>
        <v>554</v>
      </c>
      <c r="AY13" s="23"/>
    </row>
    <row r="14" spans="1:52" ht="17.25" customHeight="1" x14ac:dyDescent="0.15">
      <c r="A14" s="436">
        <v>26</v>
      </c>
      <c r="B14" s="433">
        <v>1906</v>
      </c>
      <c r="C14" s="120" t="s">
        <v>998</v>
      </c>
      <c r="D14" s="535"/>
      <c r="E14" s="418"/>
      <c r="F14" s="419"/>
      <c r="G14" s="572"/>
      <c r="H14" s="557"/>
      <c r="I14" s="557"/>
      <c r="J14" s="14"/>
      <c r="K14" s="558"/>
      <c r="L14" s="770"/>
      <c r="M14" s="765"/>
      <c r="N14" s="765"/>
      <c r="O14" s="765"/>
      <c r="P14" s="765"/>
      <c r="Q14" s="765"/>
      <c r="R14" s="765"/>
      <c r="S14" s="766"/>
      <c r="T14" s="892">
        <f>予防短期入所療養ロ!T14</f>
        <v>566</v>
      </c>
      <c r="U14" s="829"/>
      <c r="V14" s="426" t="s">
        <v>578</v>
      </c>
      <c r="W14" s="432"/>
      <c r="X14" s="444" t="s">
        <v>442</v>
      </c>
      <c r="Y14" s="422"/>
      <c r="Z14" s="422"/>
      <c r="AA14" s="422"/>
      <c r="AB14" s="422"/>
      <c r="AC14" s="422"/>
      <c r="AD14" s="422"/>
      <c r="AE14" s="422"/>
      <c r="AF14" s="422"/>
      <c r="AG14" s="417"/>
      <c r="AH14" s="417"/>
      <c r="AI14" s="417"/>
      <c r="AJ14" s="443"/>
      <c r="AK14" s="422"/>
      <c r="AL14" s="80" t="s">
        <v>806</v>
      </c>
      <c r="AM14" s="515">
        <f>$AM$6</f>
        <v>25</v>
      </c>
      <c r="AN14" s="903" t="s">
        <v>578</v>
      </c>
      <c r="AO14" s="904"/>
      <c r="AP14" s="612"/>
      <c r="AQ14" s="610"/>
      <c r="AR14" s="610"/>
      <c r="AS14" s="610"/>
      <c r="AT14" s="610"/>
      <c r="AU14" s="610"/>
      <c r="AV14" s="610"/>
      <c r="AW14" s="613"/>
      <c r="AX14" s="12">
        <f>ROUND(ROUND(T14-AM14,0)-$AR$15,0)</f>
        <v>529</v>
      </c>
      <c r="AY14" s="6"/>
    </row>
    <row r="15" spans="1:52" ht="17.25" customHeight="1" x14ac:dyDescent="0.15">
      <c r="A15" s="436">
        <v>26</v>
      </c>
      <c r="B15" s="433">
        <v>1907</v>
      </c>
      <c r="C15" s="120" t="s">
        <v>997</v>
      </c>
      <c r="D15" s="535"/>
      <c r="E15" s="418"/>
      <c r="F15" s="419"/>
      <c r="G15" s="421"/>
      <c r="H15" s="245"/>
      <c r="I15" s="245"/>
      <c r="J15" s="418"/>
      <c r="K15" s="247"/>
      <c r="L15" s="770"/>
      <c r="M15" s="765"/>
      <c r="N15" s="765"/>
      <c r="O15" s="765"/>
      <c r="P15" s="765"/>
      <c r="Q15" s="765"/>
      <c r="R15" s="765"/>
      <c r="S15" s="766"/>
      <c r="T15" s="453" t="s">
        <v>130</v>
      </c>
      <c r="U15" s="439"/>
      <c r="V15" s="61"/>
      <c r="W15" s="254"/>
      <c r="X15" s="453"/>
      <c r="Y15" s="416"/>
      <c r="Z15" s="416"/>
      <c r="AA15" s="37"/>
      <c r="AB15" s="418"/>
      <c r="AC15" s="439"/>
      <c r="AD15" s="37"/>
      <c r="AE15" s="37"/>
      <c r="AF15" s="37"/>
      <c r="AG15" s="422"/>
      <c r="AH15" s="422"/>
      <c r="AI15" s="422"/>
      <c r="AJ15" s="422"/>
      <c r="AK15" s="37"/>
      <c r="AL15" s="416"/>
      <c r="AM15" s="34"/>
      <c r="AN15" s="439"/>
      <c r="AO15" s="36"/>
      <c r="AP15" s="614"/>
      <c r="AQ15" s="418" t="s">
        <v>1401</v>
      </c>
      <c r="AR15" s="743">
        <v>12</v>
      </c>
      <c r="AS15" s="743"/>
      <c r="AT15" s="418" t="s">
        <v>207</v>
      </c>
      <c r="AU15" s="418"/>
      <c r="AV15" s="610"/>
      <c r="AW15" s="613"/>
      <c r="AX15" s="330">
        <f>ROUND(T16-$AR$15,0)</f>
        <v>694</v>
      </c>
      <c r="AY15" s="6"/>
    </row>
    <row r="16" spans="1:52" ht="17.25" customHeight="1" x14ac:dyDescent="0.15">
      <c r="A16" s="436">
        <v>26</v>
      </c>
      <c r="B16" s="433">
        <v>1912</v>
      </c>
      <c r="C16" s="120" t="s">
        <v>996</v>
      </c>
      <c r="D16" s="535"/>
      <c r="E16" s="418"/>
      <c r="F16" s="419"/>
      <c r="G16" s="246"/>
      <c r="H16" s="245"/>
      <c r="I16" s="245"/>
      <c r="J16" s="14"/>
      <c r="K16" s="247"/>
      <c r="L16" s="789"/>
      <c r="M16" s="767"/>
      <c r="N16" s="767"/>
      <c r="O16" s="767"/>
      <c r="P16" s="767"/>
      <c r="Q16" s="767"/>
      <c r="R16" s="767"/>
      <c r="S16" s="768"/>
      <c r="T16" s="892">
        <f>予防短期入所療養ロ!T16</f>
        <v>706</v>
      </c>
      <c r="U16" s="829"/>
      <c r="V16" s="426" t="s">
        <v>578</v>
      </c>
      <c r="W16" s="432"/>
      <c r="X16" s="444" t="s">
        <v>442</v>
      </c>
      <c r="Y16" s="422"/>
      <c r="Z16" s="422"/>
      <c r="AA16" s="422"/>
      <c r="AB16" s="422"/>
      <c r="AC16" s="422"/>
      <c r="AD16" s="422"/>
      <c r="AE16" s="422"/>
      <c r="AF16" s="422"/>
      <c r="AG16" s="417"/>
      <c r="AH16" s="417"/>
      <c r="AI16" s="417"/>
      <c r="AJ16" s="443"/>
      <c r="AK16" s="422"/>
      <c r="AL16" s="80" t="s">
        <v>806</v>
      </c>
      <c r="AM16" s="515">
        <f>$AM$6</f>
        <v>25</v>
      </c>
      <c r="AN16" s="903" t="s">
        <v>578</v>
      </c>
      <c r="AO16" s="904"/>
      <c r="AP16" s="614"/>
      <c r="AQ16" s="610"/>
      <c r="AR16" s="610"/>
      <c r="AS16" s="610"/>
      <c r="AT16" s="610"/>
      <c r="AU16" s="610"/>
      <c r="AV16" s="610"/>
      <c r="AW16" s="613"/>
      <c r="AX16" s="12">
        <f>ROUND(ROUND(T16-AM16,0)-$AR$15,0)</f>
        <v>669</v>
      </c>
      <c r="AY16" s="6"/>
    </row>
    <row r="17" spans="1:51" ht="17.25" customHeight="1" x14ac:dyDescent="0.15">
      <c r="A17" s="436">
        <v>26</v>
      </c>
      <c r="B17" s="433">
        <v>9121</v>
      </c>
      <c r="C17" s="120" t="s">
        <v>995</v>
      </c>
      <c r="D17" s="535"/>
      <c r="E17" s="418"/>
      <c r="F17" s="419"/>
      <c r="G17" s="246"/>
      <c r="H17" s="245"/>
      <c r="I17" s="245"/>
      <c r="J17" s="418"/>
      <c r="K17" s="247"/>
      <c r="L17" s="769" t="s">
        <v>2054</v>
      </c>
      <c r="M17" s="763"/>
      <c r="N17" s="763"/>
      <c r="O17" s="763"/>
      <c r="P17" s="763"/>
      <c r="Q17" s="763"/>
      <c r="R17" s="763"/>
      <c r="S17" s="764"/>
      <c r="T17" s="453" t="s">
        <v>129</v>
      </c>
      <c r="U17" s="439"/>
      <c r="V17" s="61"/>
      <c r="W17" s="254"/>
      <c r="X17" s="453"/>
      <c r="Y17" s="416"/>
      <c r="Z17" s="416"/>
      <c r="AA17" s="37"/>
      <c r="AB17" s="416"/>
      <c r="AC17" s="439"/>
      <c r="AD17" s="37"/>
      <c r="AE17" s="37"/>
      <c r="AF17" s="37"/>
      <c r="AG17" s="422"/>
      <c r="AH17" s="422"/>
      <c r="AI17" s="422"/>
      <c r="AJ17" s="422"/>
      <c r="AK17" s="37"/>
      <c r="AL17" s="416"/>
      <c r="AM17" s="2"/>
      <c r="AN17" s="439"/>
      <c r="AO17" s="36"/>
      <c r="AP17" s="421"/>
      <c r="AQ17" s="418"/>
      <c r="AR17" s="418"/>
      <c r="AS17" s="418"/>
      <c r="AT17" s="418"/>
      <c r="AU17" s="418"/>
      <c r="AV17" s="418"/>
      <c r="AW17" s="419"/>
      <c r="AX17" s="330">
        <f>ROUND(T18-$AR$15,0)</f>
        <v>594</v>
      </c>
      <c r="AY17" s="6"/>
    </row>
    <row r="18" spans="1:51" ht="17.25" customHeight="1" x14ac:dyDescent="0.15">
      <c r="A18" s="436">
        <v>26</v>
      </c>
      <c r="B18" s="433">
        <v>9125</v>
      </c>
      <c r="C18" s="120" t="s">
        <v>994</v>
      </c>
      <c r="D18" s="535"/>
      <c r="E18" s="418"/>
      <c r="F18" s="419"/>
      <c r="G18" s="246"/>
      <c r="H18" s="245"/>
      <c r="I18" s="245"/>
      <c r="J18" s="14"/>
      <c r="K18" s="247"/>
      <c r="L18" s="770"/>
      <c r="M18" s="765"/>
      <c r="N18" s="765"/>
      <c r="O18" s="765"/>
      <c r="P18" s="765"/>
      <c r="Q18" s="765"/>
      <c r="R18" s="765"/>
      <c r="S18" s="766"/>
      <c r="T18" s="892">
        <f>予防短期入所療養ロ!T18</f>
        <v>606</v>
      </c>
      <c r="U18" s="829"/>
      <c r="V18" s="426" t="s">
        <v>578</v>
      </c>
      <c r="W18" s="432"/>
      <c r="X18" s="444" t="s">
        <v>442</v>
      </c>
      <c r="Y18" s="422"/>
      <c r="Z18" s="422"/>
      <c r="AA18" s="422"/>
      <c r="AB18" s="422"/>
      <c r="AC18" s="422"/>
      <c r="AD18" s="422"/>
      <c r="AE18" s="422"/>
      <c r="AF18" s="422"/>
      <c r="AG18" s="417"/>
      <c r="AH18" s="417"/>
      <c r="AI18" s="417"/>
      <c r="AJ18" s="443"/>
      <c r="AK18" s="422"/>
      <c r="AL18" s="80" t="s">
        <v>806</v>
      </c>
      <c r="AM18" s="515">
        <f>$AM$6</f>
        <v>25</v>
      </c>
      <c r="AN18" s="903" t="s">
        <v>578</v>
      </c>
      <c r="AO18" s="904"/>
      <c r="AP18" s="442"/>
      <c r="AQ18" s="637"/>
      <c r="AR18" s="637"/>
      <c r="AS18" s="637"/>
      <c r="AT18" s="637"/>
      <c r="AU18" s="418"/>
      <c r="AV18" s="418"/>
      <c r="AW18" s="419"/>
      <c r="AX18" s="12">
        <f>ROUND(ROUND(T18-AM18,0)-$AR$15,0)</f>
        <v>569</v>
      </c>
      <c r="AY18" s="6"/>
    </row>
    <row r="19" spans="1:51" ht="17.25" customHeight="1" x14ac:dyDescent="0.15">
      <c r="A19" s="436">
        <v>26</v>
      </c>
      <c r="B19" s="433">
        <v>9126</v>
      </c>
      <c r="C19" s="120" t="s">
        <v>993</v>
      </c>
      <c r="D19" s="535"/>
      <c r="E19" s="418"/>
      <c r="F19" s="419"/>
      <c r="G19" s="246"/>
      <c r="H19" s="245"/>
      <c r="I19" s="245"/>
      <c r="J19" s="418"/>
      <c r="K19" s="247"/>
      <c r="L19" s="770"/>
      <c r="M19" s="765"/>
      <c r="N19" s="765"/>
      <c r="O19" s="765"/>
      <c r="P19" s="765"/>
      <c r="Q19" s="765"/>
      <c r="R19" s="765"/>
      <c r="S19" s="766"/>
      <c r="T19" s="453" t="s">
        <v>130</v>
      </c>
      <c r="U19" s="439"/>
      <c r="V19" s="61"/>
      <c r="W19" s="254"/>
      <c r="X19" s="453"/>
      <c r="Y19" s="416"/>
      <c r="Z19" s="416"/>
      <c r="AA19" s="37"/>
      <c r="AB19" s="418"/>
      <c r="AC19" s="439"/>
      <c r="AD19" s="37"/>
      <c r="AE19" s="37"/>
      <c r="AF19" s="37"/>
      <c r="AG19" s="422"/>
      <c r="AH19" s="422"/>
      <c r="AI19" s="422"/>
      <c r="AJ19" s="422"/>
      <c r="AK19" s="37"/>
      <c r="AL19" s="416"/>
      <c r="AM19" s="34"/>
      <c r="AN19" s="439"/>
      <c r="AO19" s="36"/>
      <c r="AP19" s="248"/>
      <c r="AQ19" s="201"/>
      <c r="AR19" s="201"/>
      <c r="AS19" s="201"/>
      <c r="AT19" s="201"/>
      <c r="AU19" s="201"/>
      <c r="AV19" s="201"/>
      <c r="AW19" s="202"/>
      <c r="AX19" s="330">
        <f>ROUND(T20-$AR$15,0)</f>
        <v>755</v>
      </c>
      <c r="AY19" s="6"/>
    </row>
    <row r="20" spans="1:51" ht="17.25" customHeight="1" x14ac:dyDescent="0.15">
      <c r="A20" s="436">
        <v>26</v>
      </c>
      <c r="B20" s="433">
        <v>9130</v>
      </c>
      <c r="C20" s="120" t="s">
        <v>992</v>
      </c>
      <c r="D20" s="535"/>
      <c r="E20" s="418"/>
      <c r="F20" s="419"/>
      <c r="G20" s="246"/>
      <c r="H20" s="245"/>
      <c r="I20" s="245"/>
      <c r="J20" s="14"/>
      <c r="K20" s="247"/>
      <c r="L20" s="789"/>
      <c r="M20" s="767"/>
      <c r="N20" s="767"/>
      <c r="O20" s="767"/>
      <c r="P20" s="767"/>
      <c r="Q20" s="767"/>
      <c r="R20" s="767"/>
      <c r="S20" s="768"/>
      <c r="T20" s="892">
        <f>予防短期入所療養ロ!T20</f>
        <v>767</v>
      </c>
      <c r="U20" s="829"/>
      <c r="V20" s="426" t="s">
        <v>578</v>
      </c>
      <c r="W20" s="432"/>
      <c r="X20" s="444" t="s">
        <v>442</v>
      </c>
      <c r="Y20" s="422"/>
      <c r="Z20" s="422"/>
      <c r="AA20" s="422"/>
      <c r="AB20" s="422"/>
      <c r="AC20" s="422"/>
      <c r="AD20" s="422"/>
      <c r="AE20" s="422"/>
      <c r="AF20" s="422"/>
      <c r="AG20" s="417"/>
      <c r="AH20" s="417"/>
      <c r="AI20" s="417"/>
      <c r="AJ20" s="443"/>
      <c r="AK20" s="422"/>
      <c r="AL20" s="80" t="s">
        <v>806</v>
      </c>
      <c r="AM20" s="515">
        <f>$AM$6</f>
        <v>25</v>
      </c>
      <c r="AN20" s="903" t="s">
        <v>578</v>
      </c>
      <c r="AO20" s="904"/>
      <c r="AP20" s="203"/>
      <c r="AQ20" s="201"/>
      <c r="AR20" s="201"/>
      <c r="AS20" s="201"/>
      <c r="AT20" s="201"/>
      <c r="AU20" s="201"/>
      <c r="AV20" s="201"/>
      <c r="AW20" s="202"/>
      <c r="AX20" s="12">
        <f>ROUND(ROUND(T20-AM20,0)-$AR$15,0)</f>
        <v>730</v>
      </c>
      <c r="AY20" s="6"/>
    </row>
    <row r="21" spans="1:51" ht="17.25" customHeight="1" x14ac:dyDescent="0.15">
      <c r="A21" s="436">
        <v>26</v>
      </c>
      <c r="B21" s="433">
        <v>1913</v>
      </c>
      <c r="C21" s="120" t="s">
        <v>991</v>
      </c>
      <c r="D21" s="535"/>
      <c r="E21" s="418"/>
      <c r="F21" s="419"/>
      <c r="G21" s="246"/>
      <c r="H21" s="245"/>
      <c r="I21" s="245"/>
      <c r="J21" s="418"/>
      <c r="K21" s="247"/>
      <c r="L21" s="769" t="s">
        <v>2053</v>
      </c>
      <c r="M21" s="763"/>
      <c r="N21" s="763"/>
      <c r="O21" s="763"/>
      <c r="P21" s="763"/>
      <c r="Q21" s="763"/>
      <c r="R21" s="763"/>
      <c r="S21" s="764"/>
      <c r="T21" s="453" t="s">
        <v>129</v>
      </c>
      <c r="U21" s="439"/>
      <c r="V21" s="61"/>
      <c r="W21" s="254"/>
      <c r="X21" s="453"/>
      <c r="Y21" s="416"/>
      <c r="Z21" s="416"/>
      <c r="AA21" s="37"/>
      <c r="AB21" s="416"/>
      <c r="AC21" s="439"/>
      <c r="AD21" s="37"/>
      <c r="AE21" s="37"/>
      <c r="AF21" s="37"/>
      <c r="AG21" s="422"/>
      <c r="AH21" s="422"/>
      <c r="AI21" s="422"/>
      <c r="AJ21" s="422"/>
      <c r="AK21" s="37"/>
      <c r="AL21" s="416"/>
      <c r="AM21" s="2"/>
      <c r="AN21" s="439"/>
      <c r="AO21" s="36"/>
      <c r="AP21" s="421"/>
      <c r="AQ21" s="418"/>
      <c r="AR21" s="418"/>
      <c r="AS21" s="418"/>
      <c r="AT21" s="418"/>
      <c r="AU21" s="418"/>
      <c r="AV21" s="418"/>
      <c r="AW21" s="419"/>
      <c r="AX21" s="330">
        <f>ROUND(T22-$AR$15,0)</f>
        <v>627</v>
      </c>
      <c r="AY21" s="6"/>
    </row>
    <row r="22" spans="1:51" ht="17.25" customHeight="1" x14ac:dyDescent="0.15">
      <c r="A22" s="436">
        <v>26</v>
      </c>
      <c r="B22" s="433">
        <v>1918</v>
      </c>
      <c r="C22" s="120" t="s">
        <v>990</v>
      </c>
      <c r="D22" s="535"/>
      <c r="E22" s="418"/>
      <c r="F22" s="419"/>
      <c r="G22" s="246"/>
      <c r="H22" s="245"/>
      <c r="I22" s="245"/>
      <c r="J22" s="14"/>
      <c r="K22" s="247"/>
      <c r="L22" s="770"/>
      <c r="M22" s="765"/>
      <c r="N22" s="765"/>
      <c r="O22" s="765"/>
      <c r="P22" s="765"/>
      <c r="Q22" s="765"/>
      <c r="R22" s="765"/>
      <c r="S22" s="766"/>
      <c r="T22" s="892">
        <f>予防短期入所療養ロ!T22</f>
        <v>639</v>
      </c>
      <c r="U22" s="829"/>
      <c r="V22" s="426" t="s">
        <v>578</v>
      </c>
      <c r="W22" s="432"/>
      <c r="X22" s="444" t="s">
        <v>442</v>
      </c>
      <c r="Y22" s="422"/>
      <c r="Z22" s="422"/>
      <c r="AA22" s="422"/>
      <c r="AB22" s="422"/>
      <c r="AC22" s="422"/>
      <c r="AD22" s="422"/>
      <c r="AE22" s="422"/>
      <c r="AF22" s="422"/>
      <c r="AG22" s="417"/>
      <c r="AH22" s="417"/>
      <c r="AI22" s="417"/>
      <c r="AJ22" s="443"/>
      <c r="AK22" s="422"/>
      <c r="AL22" s="80" t="s">
        <v>806</v>
      </c>
      <c r="AM22" s="515">
        <f>$AM$6</f>
        <v>25</v>
      </c>
      <c r="AN22" s="903" t="s">
        <v>578</v>
      </c>
      <c r="AO22" s="904"/>
      <c r="AP22" s="442"/>
      <c r="AQ22" s="637"/>
      <c r="AR22" s="637"/>
      <c r="AS22" s="637"/>
      <c r="AT22" s="637"/>
      <c r="AU22" s="418"/>
      <c r="AV22" s="418"/>
      <c r="AW22" s="419"/>
      <c r="AX22" s="12">
        <f>ROUND(ROUND(T22-AM22,0)-$AR$15,0)</f>
        <v>602</v>
      </c>
      <c r="AY22" s="6"/>
    </row>
    <row r="23" spans="1:51" ht="17.25" customHeight="1" x14ac:dyDescent="0.15">
      <c r="A23" s="436">
        <v>26</v>
      </c>
      <c r="B23" s="433">
        <v>1919</v>
      </c>
      <c r="C23" s="120" t="s">
        <v>989</v>
      </c>
      <c r="D23" s="535"/>
      <c r="E23" s="418"/>
      <c r="F23" s="419"/>
      <c r="G23" s="246"/>
      <c r="H23" s="245"/>
      <c r="I23" s="245"/>
      <c r="J23" s="418"/>
      <c r="K23" s="247"/>
      <c r="L23" s="770"/>
      <c r="M23" s="765"/>
      <c r="N23" s="765"/>
      <c r="O23" s="765"/>
      <c r="P23" s="765"/>
      <c r="Q23" s="765"/>
      <c r="R23" s="765"/>
      <c r="S23" s="766"/>
      <c r="T23" s="453" t="s">
        <v>130</v>
      </c>
      <c r="U23" s="439"/>
      <c r="V23" s="61"/>
      <c r="W23" s="254"/>
      <c r="X23" s="453"/>
      <c r="Y23" s="416"/>
      <c r="Z23" s="416"/>
      <c r="AA23" s="37"/>
      <c r="AB23" s="418"/>
      <c r="AC23" s="439"/>
      <c r="AD23" s="37"/>
      <c r="AE23" s="37"/>
      <c r="AF23" s="37"/>
      <c r="AG23" s="422"/>
      <c r="AH23" s="422"/>
      <c r="AI23" s="422"/>
      <c r="AJ23" s="422"/>
      <c r="AK23" s="37"/>
      <c r="AL23" s="416"/>
      <c r="AM23" s="34"/>
      <c r="AN23" s="439"/>
      <c r="AO23" s="36"/>
      <c r="AP23" s="248"/>
      <c r="AQ23" s="201"/>
      <c r="AR23" s="201"/>
      <c r="AS23" s="201"/>
      <c r="AT23" s="201"/>
      <c r="AU23" s="201"/>
      <c r="AV23" s="201"/>
      <c r="AW23" s="202"/>
      <c r="AX23" s="330">
        <f>ROUND(T24-$AR$15,0)</f>
        <v>789</v>
      </c>
      <c r="AY23" s="6"/>
    </row>
    <row r="24" spans="1:51" ht="17.25" customHeight="1" x14ac:dyDescent="0.15">
      <c r="A24" s="436">
        <v>26</v>
      </c>
      <c r="B24" s="433">
        <v>1924</v>
      </c>
      <c r="C24" s="120" t="s">
        <v>988</v>
      </c>
      <c r="D24" s="535"/>
      <c r="E24" s="418"/>
      <c r="F24" s="419"/>
      <c r="G24" s="246"/>
      <c r="H24" s="245"/>
      <c r="I24" s="245"/>
      <c r="J24" s="14"/>
      <c r="K24" s="247"/>
      <c r="L24" s="789"/>
      <c r="M24" s="767"/>
      <c r="N24" s="767"/>
      <c r="O24" s="767"/>
      <c r="P24" s="767"/>
      <c r="Q24" s="767"/>
      <c r="R24" s="767"/>
      <c r="S24" s="768"/>
      <c r="T24" s="892">
        <f>予防短期入所療養ロ!T24</f>
        <v>801</v>
      </c>
      <c r="U24" s="829"/>
      <c r="V24" s="426" t="s">
        <v>578</v>
      </c>
      <c r="W24" s="432"/>
      <c r="X24" s="444" t="s">
        <v>442</v>
      </c>
      <c r="Y24" s="422"/>
      <c r="Z24" s="422"/>
      <c r="AA24" s="422"/>
      <c r="AB24" s="422"/>
      <c r="AC24" s="422"/>
      <c r="AD24" s="422"/>
      <c r="AE24" s="422"/>
      <c r="AF24" s="422"/>
      <c r="AG24" s="417"/>
      <c r="AH24" s="417"/>
      <c r="AI24" s="417"/>
      <c r="AJ24" s="443"/>
      <c r="AK24" s="422"/>
      <c r="AL24" s="80" t="s">
        <v>806</v>
      </c>
      <c r="AM24" s="515">
        <f>$AM$6</f>
        <v>25</v>
      </c>
      <c r="AN24" s="903" t="s">
        <v>6067</v>
      </c>
      <c r="AO24" s="904"/>
      <c r="AP24" s="203"/>
      <c r="AQ24" s="201"/>
      <c r="AR24" s="201"/>
      <c r="AS24" s="201"/>
      <c r="AT24" s="201"/>
      <c r="AU24" s="201"/>
      <c r="AV24" s="201"/>
      <c r="AW24" s="202"/>
      <c r="AX24" s="12">
        <f>ROUND(ROUND(T24-AM24,0)-$AR$15,0)</f>
        <v>764</v>
      </c>
      <c r="AY24" s="6"/>
    </row>
    <row r="25" spans="1:51" ht="17.25" customHeight="1" x14ac:dyDescent="0.15">
      <c r="A25" s="436">
        <v>26</v>
      </c>
      <c r="B25" s="433">
        <v>1925</v>
      </c>
      <c r="C25" s="120" t="s">
        <v>987</v>
      </c>
      <c r="D25" s="535"/>
      <c r="E25" s="418"/>
      <c r="F25" s="419"/>
      <c r="G25" s="246"/>
      <c r="H25" s="245"/>
      <c r="I25" s="245"/>
      <c r="J25" s="418"/>
      <c r="K25" s="247"/>
      <c r="L25" s="769" t="s">
        <v>2052</v>
      </c>
      <c r="M25" s="763"/>
      <c r="N25" s="763"/>
      <c r="O25" s="763"/>
      <c r="P25" s="763"/>
      <c r="Q25" s="763"/>
      <c r="R25" s="763"/>
      <c r="S25" s="764"/>
      <c r="T25" s="453" t="s">
        <v>129</v>
      </c>
      <c r="U25" s="439"/>
      <c r="V25" s="61"/>
      <c r="W25" s="254"/>
      <c r="X25" s="453"/>
      <c r="Y25" s="416"/>
      <c r="Z25" s="416"/>
      <c r="AA25" s="37"/>
      <c r="AB25" s="416"/>
      <c r="AC25" s="439"/>
      <c r="AD25" s="37"/>
      <c r="AE25" s="37"/>
      <c r="AF25" s="37"/>
      <c r="AG25" s="422"/>
      <c r="AH25" s="422"/>
      <c r="AI25" s="422"/>
      <c r="AJ25" s="422"/>
      <c r="AK25" s="37"/>
      <c r="AL25" s="416"/>
      <c r="AM25" s="2"/>
      <c r="AN25" s="439"/>
      <c r="AO25" s="36"/>
      <c r="AP25" s="421"/>
      <c r="AQ25" s="418"/>
      <c r="AR25" s="418"/>
      <c r="AS25" s="418"/>
      <c r="AT25" s="418"/>
      <c r="AU25" s="418"/>
      <c r="AV25" s="418"/>
      <c r="AW25" s="419"/>
      <c r="AX25" s="330">
        <f>ROUND(T26-$AR$15,0)</f>
        <v>615</v>
      </c>
      <c r="AY25" s="6"/>
    </row>
    <row r="26" spans="1:51" ht="17.25" customHeight="1" x14ac:dyDescent="0.15">
      <c r="A26" s="436">
        <v>26</v>
      </c>
      <c r="B26" s="433">
        <v>1930</v>
      </c>
      <c r="C26" s="120" t="s">
        <v>986</v>
      </c>
      <c r="D26" s="535"/>
      <c r="E26" s="418"/>
      <c r="F26" s="419"/>
      <c r="G26" s="246"/>
      <c r="H26" s="245"/>
      <c r="I26" s="245"/>
      <c r="J26" s="14"/>
      <c r="K26" s="247"/>
      <c r="L26" s="770"/>
      <c r="M26" s="765"/>
      <c r="N26" s="765"/>
      <c r="O26" s="765"/>
      <c r="P26" s="765"/>
      <c r="Q26" s="765"/>
      <c r="R26" s="765"/>
      <c r="S26" s="766"/>
      <c r="T26" s="892">
        <f>予防短期入所療養ロ!T26</f>
        <v>627</v>
      </c>
      <c r="U26" s="829"/>
      <c r="V26" s="426" t="s">
        <v>578</v>
      </c>
      <c r="W26" s="432"/>
      <c r="X26" s="444" t="s">
        <v>442</v>
      </c>
      <c r="Y26" s="422"/>
      <c r="Z26" s="422"/>
      <c r="AA26" s="422"/>
      <c r="AB26" s="422"/>
      <c r="AC26" s="422"/>
      <c r="AD26" s="422"/>
      <c r="AE26" s="422"/>
      <c r="AF26" s="422"/>
      <c r="AG26" s="417"/>
      <c r="AH26" s="417"/>
      <c r="AI26" s="417"/>
      <c r="AJ26" s="443"/>
      <c r="AK26" s="422"/>
      <c r="AL26" s="80" t="s">
        <v>806</v>
      </c>
      <c r="AM26" s="515">
        <f>$AM$6</f>
        <v>25</v>
      </c>
      <c r="AN26" s="903" t="s">
        <v>578</v>
      </c>
      <c r="AO26" s="904"/>
      <c r="AP26" s="442"/>
      <c r="AQ26" s="637"/>
      <c r="AR26" s="637"/>
      <c r="AS26" s="637"/>
      <c r="AT26" s="637"/>
      <c r="AU26" s="418"/>
      <c r="AV26" s="418"/>
      <c r="AW26" s="419"/>
      <c r="AX26" s="12">
        <f>ROUND(ROUND(T26-AM26,0)-$AR$15,0)</f>
        <v>590</v>
      </c>
      <c r="AY26" s="6"/>
    </row>
    <row r="27" spans="1:51" ht="17.25" customHeight="1" x14ac:dyDescent="0.15">
      <c r="A27" s="436">
        <v>26</v>
      </c>
      <c r="B27" s="433">
        <v>1931</v>
      </c>
      <c r="C27" s="120" t="s">
        <v>985</v>
      </c>
      <c r="D27" s="535"/>
      <c r="E27" s="418"/>
      <c r="F27" s="419"/>
      <c r="G27" s="246"/>
      <c r="H27" s="245"/>
      <c r="I27" s="245"/>
      <c r="J27" s="418"/>
      <c r="K27" s="247"/>
      <c r="L27" s="770"/>
      <c r="M27" s="765"/>
      <c r="N27" s="765"/>
      <c r="O27" s="765"/>
      <c r="P27" s="765"/>
      <c r="Q27" s="765"/>
      <c r="R27" s="765"/>
      <c r="S27" s="766"/>
      <c r="T27" s="453" t="s">
        <v>130</v>
      </c>
      <c r="U27" s="439"/>
      <c r="V27" s="61"/>
      <c r="W27" s="254"/>
      <c r="X27" s="453"/>
      <c r="Y27" s="416"/>
      <c r="Z27" s="416"/>
      <c r="AA27" s="37"/>
      <c r="AB27" s="418"/>
      <c r="AC27" s="439"/>
      <c r="AD27" s="37"/>
      <c r="AE27" s="37"/>
      <c r="AF27" s="37"/>
      <c r="AG27" s="422"/>
      <c r="AH27" s="422"/>
      <c r="AI27" s="422"/>
      <c r="AJ27" s="422"/>
      <c r="AK27" s="37"/>
      <c r="AL27" s="416"/>
      <c r="AM27" s="34"/>
      <c r="AN27" s="439"/>
      <c r="AO27" s="36"/>
      <c r="AP27" s="248"/>
      <c r="AQ27" s="201"/>
      <c r="AR27" s="201"/>
      <c r="AS27" s="201"/>
      <c r="AT27" s="201"/>
      <c r="AU27" s="201"/>
      <c r="AV27" s="201"/>
      <c r="AW27" s="202"/>
      <c r="AX27" s="330">
        <f>ROUND(T28-$AR$15,0)</f>
        <v>776</v>
      </c>
      <c r="AY27" s="6"/>
    </row>
    <row r="28" spans="1:51" ht="17.25" customHeight="1" x14ac:dyDescent="0.15">
      <c r="A28" s="436">
        <v>26</v>
      </c>
      <c r="B28" s="433">
        <v>1936</v>
      </c>
      <c r="C28" s="120" t="s">
        <v>984</v>
      </c>
      <c r="D28" s="535"/>
      <c r="E28" s="418"/>
      <c r="F28" s="419"/>
      <c r="G28" s="57"/>
      <c r="H28" s="426"/>
      <c r="I28" s="426"/>
      <c r="J28" s="40"/>
      <c r="K28" s="58"/>
      <c r="L28" s="789"/>
      <c r="M28" s="767"/>
      <c r="N28" s="767"/>
      <c r="O28" s="767"/>
      <c r="P28" s="767"/>
      <c r="Q28" s="767"/>
      <c r="R28" s="767"/>
      <c r="S28" s="768"/>
      <c r="T28" s="892">
        <f>予防短期入所療養ロ!T28</f>
        <v>788</v>
      </c>
      <c r="U28" s="829"/>
      <c r="V28" s="426" t="s">
        <v>578</v>
      </c>
      <c r="W28" s="432"/>
      <c r="X28" s="444" t="s">
        <v>442</v>
      </c>
      <c r="Y28" s="422"/>
      <c r="Z28" s="422"/>
      <c r="AA28" s="422"/>
      <c r="AB28" s="422"/>
      <c r="AC28" s="422"/>
      <c r="AD28" s="422"/>
      <c r="AE28" s="422"/>
      <c r="AF28" s="422"/>
      <c r="AG28" s="417"/>
      <c r="AH28" s="417"/>
      <c r="AI28" s="417"/>
      <c r="AJ28" s="443"/>
      <c r="AK28" s="422"/>
      <c r="AL28" s="80" t="s">
        <v>806</v>
      </c>
      <c r="AM28" s="515">
        <f>$AM$6</f>
        <v>25</v>
      </c>
      <c r="AN28" s="903" t="s">
        <v>6067</v>
      </c>
      <c r="AO28" s="904"/>
      <c r="AP28" s="248"/>
      <c r="AQ28" s="201"/>
      <c r="AR28" s="201"/>
      <c r="AS28" s="201"/>
      <c r="AT28" s="201"/>
      <c r="AU28" s="201"/>
      <c r="AV28" s="201"/>
      <c r="AW28" s="202"/>
      <c r="AX28" s="12">
        <f>ROUND(ROUND(T28-AM28,0)-$AR$15,0)</f>
        <v>751</v>
      </c>
      <c r="AY28" s="6"/>
    </row>
    <row r="29" spans="1:51" ht="17.25" customHeight="1" x14ac:dyDescent="0.15">
      <c r="A29" s="436">
        <v>26</v>
      </c>
      <c r="B29" s="433">
        <v>9131</v>
      </c>
      <c r="C29" s="120" t="s">
        <v>545</v>
      </c>
      <c r="D29" s="729"/>
      <c r="E29" s="418"/>
      <c r="F29" s="419"/>
      <c r="G29" s="769" t="s">
        <v>2056</v>
      </c>
      <c r="H29" s="763"/>
      <c r="I29" s="763"/>
      <c r="J29" s="763"/>
      <c r="K29" s="764"/>
      <c r="L29" s="769" t="s">
        <v>2041</v>
      </c>
      <c r="M29" s="763"/>
      <c r="N29" s="763"/>
      <c r="O29" s="763"/>
      <c r="P29" s="763"/>
      <c r="Q29" s="763"/>
      <c r="R29" s="763"/>
      <c r="S29" s="764"/>
      <c r="T29" s="453" t="s">
        <v>129</v>
      </c>
      <c r="U29" s="439"/>
      <c r="V29" s="61"/>
      <c r="W29" s="254"/>
      <c r="X29" s="453"/>
      <c r="Y29" s="416"/>
      <c r="Z29" s="416"/>
      <c r="AA29" s="37"/>
      <c r="AB29" s="416"/>
      <c r="AC29" s="439"/>
      <c r="AD29" s="37"/>
      <c r="AE29" s="37"/>
      <c r="AF29" s="37"/>
      <c r="AG29" s="422"/>
      <c r="AH29" s="422"/>
      <c r="AI29" s="422"/>
      <c r="AJ29" s="422"/>
      <c r="AK29" s="37"/>
      <c r="AL29" s="416"/>
      <c r="AM29" s="2"/>
      <c r="AN29" s="439"/>
      <c r="AO29" s="36"/>
      <c r="AP29" s="248"/>
      <c r="AQ29" s="201"/>
      <c r="AR29" s="201"/>
      <c r="AS29" s="201"/>
      <c r="AT29" s="201"/>
      <c r="AU29" s="201"/>
      <c r="AV29" s="201"/>
      <c r="AW29" s="202"/>
      <c r="AX29" s="330">
        <f>ROUND(T30-$AR$15,0)</f>
        <v>503</v>
      </c>
      <c r="AY29" s="6"/>
    </row>
    <row r="30" spans="1:51" ht="17.25" customHeight="1" x14ac:dyDescent="0.15">
      <c r="A30" s="436">
        <v>26</v>
      </c>
      <c r="B30" s="433">
        <v>9135</v>
      </c>
      <c r="C30" s="120" t="s">
        <v>737</v>
      </c>
      <c r="D30" s="729"/>
      <c r="E30" s="418"/>
      <c r="F30" s="419"/>
      <c r="G30" s="770"/>
      <c r="H30" s="765"/>
      <c r="I30" s="765"/>
      <c r="J30" s="765"/>
      <c r="K30" s="766"/>
      <c r="L30" s="770"/>
      <c r="M30" s="765"/>
      <c r="N30" s="765"/>
      <c r="O30" s="765"/>
      <c r="P30" s="765"/>
      <c r="Q30" s="765"/>
      <c r="R30" s="765"/>
      <c r="S30" s="766"/>
      <c r="T30" s="892">
        <f>予防短期入所療養ロ!T30</f>
        <v>515</v>
      </c>
      <c r="U30" s="829"/>
      <c r="V30" s="426" t="s">
        <v>578</v>
      </c>
      <c r="W30" s="432"/>
      <c r="X30" s="444" t="s">
        <v>442</v>
      </c>
      <c r="Y30" s="422"/>
      <c r="Z30" s="422"/>
      <c r="AA30" s="422"/>
      <c r="AB30" s="422"/>
      <c r="AC30" s="422"/>
      <c r="AD30" s="422"/>
      <c r="AE30" s="422"/>
      <c r="AF30" s="422"/>
      <c r="AG30" s="417"/>
      <c r="AH30" s="417"/>
      <c r="AI30" s="417"/>
      <c r="AJ30" s="443"/>
      <c r="AK30" s="422"/>
      <c r="AL30" s="80" t="s">
        <v>806</v>
      </c>
      <c r="AM30" s="515">
        <f>$AM$6</f>
        <v>25</v>
      </c>
      <c r="AN30" s="903" t="s">
        <v>578</v>
      </c>
      <c r="AO30" s="904"/>
      <c r="AP30" s="442"/>
      <c r="AQ30" s="637"/>
      <c r="AR30" s="637"/>
      <c r="AS30" s="637"/>
      <c r="AT30" s="637"/>
      <c r="AU30" s="637"/>
      <c r="AV30" s="637"/>
      <c r="AW30" s="638"/>
      <c r="AX30" s="12">
        <f>ROUND(ROUND(T30-AM30,0)-$AR$15,0)</f>
        <v>478</v>
      </c>
      <c r="AY30" s="6"/>
    </row>
    <row r="31" spans="1:51" ht="17.25" customHeight="1" x14ac:dyDescent="0.15">
      <c r="A31" s="436">
        <v>26</v>
      </c>
      <c r="B31" s="433">
        <v>9136</v>
      </c>
      <c r="C31" s="120" t="s">
        <v>738</v>
      </c>
      <c r="D31" s="729"/>
      <c r="E31" s="418"/>
      <c r="F31" s="419"/>
      <c r="G31" s="770"/>
      <c r="H31" s="765"/>
      <c r="I31" s="765"/>
      <c r="J31" s="765"/>
      <c r="K31" s="766"/>
      <c r="L31" s="770"/>
      <c r="M31" s="765"/>
      <c r="N31" s="765"/>
      <c r="O31" s="765"/>
      <c r="P31" s="765"/>
      <c r="Q31" s="765"/>
      <c r="R31" s="765"/>
      <c r="S31" s="766"/>
      <c r="T31" s="453" t="s">
        <v>130</v>
      </c>
      <c r="U31" s="439"/>
      <c r="V31" s="61"/>
      <c r="W31" s="254"/>
      <c r="X31" s="453"/>
      <c r="Y31" s="416"/>
      <c r="Z31" s="416"/>
      <c r="AA31" s="37"/>
      <c r="AB31" s="418"/>
      <c r="AC31" s="439"/>
      <c r="AD31" s="37"/>
      <c r="AE31" s="37"/>
      <c r="AF31" s="37"/>
      <c r="AG31" s="422"/>
      <c r="AH31" s="422"/>
      <c r="AI31" s="422"/>
      <c r="AJ31" s="422"/>
      <c r="AK31" s="37"/>
      <c r="AL31" s="416"/>
      <c r="AM31" s="34"/>
      <c r="AN31" s="439"/>
      <c r="AO31" s="36"/>
      <c r="AP31" s="203"/>
      <c r="AQ31" s="201"/>
      <c r="AR31" s="201"/>
      <c r="AS31" s="201"/>
      <c r="AT31" s="201"/>
      <c r="AU31" s="201"/>
      <c r="AV31" s="201"/>
      <c r="AW31" s="202"/>
      <c r="AX31" s="330">
        <f>ROUND(T32-$AR$15,0)</f>
        <v>632</v>
      </c>
      <c r="AY31" s="6"/>
    </row>
    <row r="32" spans="1:51" ht="17.25" customHeight="1" x14ac:dyDescent="0.15">
      <c r="A32" s="436">
        <v>26</v>
      </c>
      <c r="B32" s="433">
        <v>9140</v>
      </c>
      <c r="C32" s="120" t="s">
        <v>840</v>
      </c>
      <c r="D32" s="729"/>
      <c r="E32" s="418"/>
      <c r="F32" s="419"/>
      <c r="G32" s="770"/>
      <c r="H32" s="765"/>
      <c r="I32" s="765"/>
      <c r="J32" s="765"/>
      <c r="K32" s="766"/>
      <c r="L32" s="789"/>
      <c r="M32" s="767"/>
      <c r="N32" s="767"/>
      <c r="O32" s="767"/>
      <c r="P32" s="767"/>
      <c r="Q32" s="767"/>
      <c r="R32" s="767"/>
      <c r="S32" s="768"/>
      <c r="T32" s="892">
        <f>予防短期入所療養ロ!T32</f>
        <v>644</v>
      </c>
      <c r="U32" s="829"/>
      <c r="V32" s="426" t="s">
        <v>578</v>
      </c>
      <c r="W32" s="432"/>
      <c r="X32" s="444" t="s">
        <v>442</v>
      </c>
      <c r="Y32" s="422"/>
      <c r="Z32" s="422"/>
      <c r="AA32" s="422"/>
      <c r="AB32" s="422"/>
      <c r="AC32" s="422"/>
      <c r="AD32" s="422"/>
      <c r="AE32" s="422"/>
      <c r="AF32" s="422"/>
      <c r="AG32" s="417"/>
      <c r="AH32" s="417"/>
      <c r="AI32" s="417"/>
      <c r="AJ32" s="443"/>
      <c r="AK32" s="422"/>
      <c r="AL32" s="80" t="s">
        <v>806</v>
      </c>
      <c r="AM32" s="515">
        <f>$AM$6</f>
        <v>25</v>
      </c>
      <c r="AN32" s="903" t="s">
        <v>6067</v>
      </c>
      <c r="AO32" s="904"/>
      <c r="AP32" s="635"/>
      <c r="AQ32" s="636"/>
      <c r="AR32" s="636"/>
      <c r="AS32" s="636"/>
      <c r="AT32" s="636"/>
      <c r="AU32" s="636"/>
      <c r="AV32" s="636"/>
      <c r="AW32" s="644"/>
      <c r="AX32" s="12">
        <f>ROUND(ROUND(T32-AM32,0)-$AR$15,0)</f>
        <v>607</v>
      </c>
      <c r="AY32" s="6"/>
    </row>
    <row r="33" spans="1:51" ht="17.25" customHeight="1" x14ac:dyDescent="0.15">
      <c r="A33" s="436">
        <v>26</v>
      </c>
      <c r="B33" s="433">
        <v>1937</v>
      </c>
      <c r="C33" s="120" t="s">
        <v>841</v>
      </c>
      <c r="D33" s="729"/>
      <c r="E33" s="418"/>
      <c r="F33" s="419"/>
      <c r="G33" s="770"/>
      <c r="H33" s="765"/>
      <c r="I33" s="765"/>
      <c r="J33" s="765"/>
      <c r="K33" s="766"/>
      <c r="L33" s="769" t="s">
        <v>2051</v>
      </c>
      <c r="M33" s="763"/>
      <c r="N33" s="763"/>
      <c r="O33" s="763"/>
      <c r="P33" s="763"/>
      <c r="Q33" s="763"/>
      <c r="R33" s="763"/>
      <c r="S33" s="764"/>
      <c r="T33" s="453" t="s">
        <v>129</v>
      </c>
      <c r="U33" s="439"/>
      <c r="V33" s="61"/>
      <c r="W33" s="254"/>
      <c r="X33" s="453"/>
      <c r="Y33" s="416"/>
      <c r="Z33" s="416"/>
      <c r="AA33" s="37"/>
      <c r="AB33" s="418"/>
      <c r="AC33" s="439"/>
      <c r="AD33" s="37"/>
      <c r="AE33" s="37"/>
      <c r="AF33" s="37"/>
      <c r="AG33" s="422"/>
      <c r="AH33" s="422"/>
      <c r="AI33" s="422"/>
      <c r="AJ33" s="422"/>
      <c r="AK33" s="37"/>
      <c r="AL33" s="416"/>
      <c r="AM33" s="34"/>
      <c r="AN33" s="439"/>
      <c r="AO33" s="36"/>
      <c r="AP33" s="635"/>
      <c r="AQ33" s="636"/>
      <c r="AR33" s="636"/>
      <c r="AS33" s="636"/>
      <c r="AT33" s="636"/>
      <c r="AU33" s="636"/>
      <c r="AV33" s="636"/>
      <c r="AW33" s="644"/>
      <c r="AX33" s="330">
        <f>ROUND(T34-$AR$15,0)</f>
        <v>518</v>
      </c>
      <c r="AY33" s="402"/>
    </row>
    <row r="34" spans="1:51" ht="17.25" customHeight="1" x14ac:dyDescent="0.15">
      <c r="A34" s="436">
        <v>26</v>
      </c>
      <c r="B34" s="433">
        <v>1942</v>
      </c>
      <c r="C34" s="120" t="s">
        <v>842</v>
      </c>
      <c r="D34" s="729"/>
      <c r="E34" s="418"/>
      <c r="F34" s="419"/>
      <c r="G34" s="770"/>
      <c r="H34" s="765"/>
      <c r="I34" s="765"/>
      <c r="J34" s="765"/>
      <c r="K34" s="766"/>
      <c r="L34" s="770"/>
      <c r="M34" s="765"/>
      <c r="N34" s="765"/>
      <c r="O34" s="765"/>
      <c r="P34" s="765"/>
      <c r="Q34" s="765"/>
      <c r="R34" s="765"/>
      <c r="S34" s="766"/>
      <c r="T34" s="892">
        <f>予防短期入所療養ロ!T34</f>
        <v>530</v>
      </c>
      <c r="U34" s="829"/>
      <c r="V34" s="426" t="s">
        <v>578</v>
      </c>
      <c r="W34" s="432"/>
      <c r="X34" s="444" t="s">
        <v>442</v>
      </c>
      <c r="Y34" s="422"/>
      <c r="Z34" s="422"/>
      <c r="AA34" s="422"/>
      <c r="AB34" s="422"/>
      <c r="AC34" s="422"/>
      <c r="AD34" s="422"/>
      <c r="AE34" s="422"/>
      <c r="AF34" s="422"/>
      <c r="AG34" s="417"/>
      <c r="AH34" s="417"/>
      <c r="AI34" s="417"/>
      <c r="AJ34" s="443"/>
      <c r="AK34" s="422"/>
      <c r="AL34" s="80" t="s">
        <v>806</v>
      </c>
      <c r="AM34" s="515">
        <f>$AM$6</f>
        <v>25</v>
      </c>
      <c r="AN34" s="903" t="s">
        <v>578</v>
      </c>
      <c r="AO34" s="904"/>
      <c r="AP34" s="442"/>
      <c r="AQ34" s="637"/>
      <c r="AR34" s="637"/>
      <c r="AS34" s="637"/>
      <c r="AT34" s="637"/>
      <c r="AU34" s="637"/>
      <c r="AV34" s="637"/>
      <c r="AW34" s="638"/>
      <c r="AX34" s="12">
        <f>ROUND(ROUND(T34-AM34,0)-$AR$15,0)</f>
        <v>493</v>
      </c>
      <c r="AY34" s="6"/>
    </row>
    <row r="35" spans="1:51" ht="17.25" customHeight="1" x14ac:dyDescent="0.15">
      <c r="A35" s="436">
        <v>26</v>
      </c>
      <c r="B35" s="433">
        <v>1943</v>
      </c>
      <c r="C35" s="120" t="s">
        <v>843</v>
      </c>
      <c r="D35" s="729"/>
      <c r="E35" s="418"/>
      <c r="F35" s="419"/>
      <c r="G35" s="770"/>
      <c r="H35" s="765"/>
      <c r="I35" s="765"/>
      <c r="J35" s="765"/>
      <c r="K35" s="766"/>
      <c r="L35" s="770"/>
      <c r="M35" s="765"/>
      <c r="N35" s="765"/>
      <c r="O35" s="765"/>
      <c r="P35" s="765"/>
      <c r="Q35" s="765"/>
      <c r="R35" s="765"/>
      <c r="S35" s="766"/>
      <c r="T35" s="453" t="s">
        <v>130</v>
      </c>
      <c r="U35" s="439"/>
      <c r="V35" s="61"/>
      <c r="W35" s="254"/>
      <c r="X35" s="453"/>
      <c r="Y35" s="416"/>
      <c r="Z35" s="416"/>
      <c r="AA35" s="37"/>
      <c r="AB35" s="418"/>
      <c r="AC35" s="439"/>
      <c r="AD35" s="37"/>
      <c r="AE35" s="37"/>
      <c r="AF35" s="37"/>
      <c r="AG35" s="422"/>
      <c r="AH35" s="422"/>
      <c r="AI35" s="422"/>
      <c r="AJ35" s="422"/>
      <c r="AK35" s="37"/>
      <c r="AL35" s="416"/>
      <c r="AM35" s="34"/>
      <c r="AN35" s="439"/>
      <c r="AO35" s="36"/>
      <c r="AP35" s="248"/>
      <c r="AQ35" s="201"/>
      <c r="AR35" s="201"/>
      <c r="AS35" s="201"/>
      <c r="AT35" s="201"/>
      <c r="AU35" s="201"/>
      <c r="AV35" s="201"/>
      <c r="AW35" s="202"/>
      <c r="AX35" s="330">
        <f>ROUND(T36-$AR$15,0)</f>
        <v>649</v>
      </c>
      <c r="AY35" s="6"/>
    </row>
    <row r="36" spans="1:51" ht="17.25" customHeight="1" x14ac:dyDescent="0.15">
      <c r="A36" s="436">
        <v>26</v>
      </c>
      <c r="B36" s="433">
        <v>1948</v>
      </c>
      <c r="C36" s="120" t="s">
        <v>844</v>
      </c>
      <c r="D36" s="729"/>
      <c r="E36" s="418"/>
      <c r="F36" s="419"/>
      <c r="G36" s="246"/>
      <c r="H36" s="245"/>
      <c r="I36" s="245"/>
      <c r="J36" s="14"/>
      <c r="K36" s="247"/>
      <c r="L36" s="789"/>
      <c r="M36" s="767"/>
      <c r="N36" s="767"/>
      <c r="O36" s="767"/>
      <c r="P36" s="767"/>
      <c r="Q36" s="767"/>
      <c r="R36" s="767"/>
      <c r="S36" s="768"/>
      <c r="T36" s="892">
        <f>予防短期入所療養ロ!T36</f>
        <v>661</v>
      </c>
      <c r="U36" s="829"/>
      <c r="V36" s="426" t="s">
        <v>578</v>
      </c>
      <c r="W36" s="432"/>
      <c r="X36" s="444" t="s">
        <v>442</v>
      </c>
      <c r="Y36" s="422"/>
      <c r="Z36" s="422"/>
      <c r="AA36" s="422"/>
      <c r="AB36" s="422"/>
      <c r="AC36" s="422"/>
      <c r="AD36" s="422"/>
      <c r="AE36" s="422"/>
      <c r="AF36" s="422"/>
      <c r="AG36" s="417"/>
      <c r="AH36" s="417"/>
      <c r="AI36" s="417"/>
      <c r="AJ36" s="443"/>
      <c r="AK36" s="422"/>
      <c r="AL36" s="80" t="s">
        <v>806</v>
      </c>
      <c r="AM36" s="515">
        <f>$AM$6</f>
        <v>25</v>
      </c>
      <c r="AN36" s="903" t="s">
        <v>6067</v>
      </c>
      <c r="AO36" s="904"/>
      <c r="AP36" s="248"/>
      <c r="AQ36" s="201"/>
      <c r="AR36" s="201"/>
      <c r="AS36" s="201"/>
      <c r="AT36" s="201"/>
      <c r="AU36" s="201"/>
      <c r="AV36" s="201"/>
      <c r="AW36" s="202"/>
      <c r="AX36" s="12">
        <f>ROUND(ROUND(T36-AM36,0)-$AR$15,0)</f>
        <v>624</v>
      </c>
      <c r="AY36" s="6"/>
    </row>
    <row r="37" spans="1:51" ht="17.25" customHeight="1" x14ac:dyDescent="0.15">
      <c r="A37" s="436">
        <v>26</v>
      </c>
      <c r="B37" s="433">
        <v>9141</v>
      </c>
      <c r="C37" s="120" t="s">
        <v>1213</v>
      </c>
      <c r="D37" s="729"/>
      <c r="E37" s="418"/>
      <c r="F37" s="419"/>
      <c r="G37" s="246"/>
      <c r="H37" s="245"/>
      <c r="I37" s="245"/>
      <c r="J37" s="418"/>
      <c r="K37" s="247"/>
      <c r="L37" s="769" t="s">
        <v>2050</v>
      </c>
      <c r="M37" s="763"/>
      <c r="N37" s="763"/>
      <c r="O37" s="763"/>
      <c r="P37" s="763"/>
      <c r="Q37" s="763"/>
      <c r="R37" s="763"/>
      <c r="S37" s="764"/>
      <c r="T37" s="453" t="s">
        <v>129</v>
      </c>
      <c r="U37" s="439"/>
      <c r="V37" s="61"/>
      <c r="W37" s="254"/>
      <c r="X37" s="453"/>
      <c r="Y37" s="416"/>
      <c r="Z37" s="416"/>
      <c r="AA37" s="37"/>
      <c r="AB37" s="418"/>
      <c r="AC37" s="439"/>
      <c r="AD37" s="37"/>
      <c r="AE37" s="37"/>
      <c r="AF37" s="37"/>
      <c r="AG37" s="422"/>
      <c r="AH37" s="422"/>
      <c r="AI37" s="422"/>
      <c r="AJ37" s="422"/>
      <c r="AK37" s="37"/>
      <c r="AL37" s="416"/>
      <c r="AM37" s="34"/>
      <c r="AN37" s="439"/>
      <c r="AO37" s="36"/>
      <c r="AP37" s="442"/>
      <c r="AQ37" s="637"/>
      <c r="AR37" s="637"/>
      <c r="AS37" s="637"/>
      <c r="AT37" s="637"/>
      <c r="AU37" s="637"/>
      <c r="AV37" s="637"/>
      <c r="AW37" s="638"/>
      <c r="AX37" s="330">
        <f>ROUND(T38-$AR$15,0)</f>
        <v>563</v>
      </c>
      <c r="AY37" s="6"/>
    </row>
    <row r="38" spans="1:51" ht="17.25" customHeight="1" x14ac:dyDescent="0.15">
      <c r="A38" s="436">
        <v>26</v>
      </c>
      <c r="B38" s="433">
        <v>9145</v>
      </c>
      <c r="C38" s="120" t="s">
        <v>1214</v>
      </c>
      <c r="D38" s="729"/>
      <c r="E38" s="418"/>
      <c r="F38" s="419"/>
      <c r="G38" s="246"/>
      <c r="H38" s="245"/>
      <c r="I38" s="245"/>
      <c r="J38" s="14"/>
      <c r="K38" s="247"/>
      <c r="L38" s="770"/>
      <c r="M38" s="765"/>
      <c r="N38" s="765"/>
      <c r="O38" s="765"/>
      <c r="P38" s="765"/>
      <c r="Q38" s="765"/>
      <c r="R38" s="765"/>
      <c r="S38" s="766"/>
      <c r="T38" s="892">
        <f>予防短期入所療養ロ!T38</f>
        <v>575</v>
      </c>
      <c r="U38" s="829"/>
      <c r="V38" s="426" t="s">
        <v>578</v>
      </c>
      <c r="W38" s="432"/>
      <c r="X38" s="444" t="s">
        <v>442</v>
      </c>
      <c r="Y38" s="422"/>
      <c r="Z38" s="422"/>
      <c r="AA38" s="422"/>
      <c r="AB38" s="422"/>
      <c r="AC38" s="422"/>
      <c r="AD38" s="422"/>
      <c r="AE38" s="422"/>
      <c r="AF38" s="422"/>
      <c r="AG38" s="417"/>
      <c r="AH38" s="417"/>
      <c r="AI38" s="417"/>
      <c r="AJ38" s="443"/>
      <c r="AK38" s="422"/>
      <c r="AL38" s="80" t="s">
        <v>806</v>
      </c>
      <c r="AM38" s="515">
        <f>$AM$6</f>
        <v>25</v>
      </c>
      <c r="AN38" s="903" t="s">
        <v>578</v>
      </c>
      <c r="AO38" s="904"/>
      <c r="AP38" s="635"/>
      <c r="AQ38" s="636"/>
      <c r="AR38" s="636"/>
      <c r="AS38" s="636"/>
      <c r="AT38" s="636"/>
      <c r="AU38" s="636"/>
      <c r="AV38" s="636"/>
      <c r="AW38" s="644"/>
      <c r="AX38" s="12">
        <f>ROUND(ROUND(T38-AM38,0)-$AR$15,0)</f>
        <v>538</v>
      </c>
      <c r="AY38" s="6"/>
    </row>
    <row r="39" spans="1:51" ht="17.25" customHeight="1" x14ac:dyDescent="0.15">
      <c r="A39" s="436">
        <v>26</v>
      </c>
      <c r="B39" s="433">
        <v>9146</v>
      </c>
      <c r="C39" s="120" t="s">
        <v>1215</v>
      </c>
      <c r="D39" s="729"/>
      <c r="E39" s="418"/>
      <c r="F39" s="419"/>
      <c r="G39" s="246"/>
      <c r="H39" s="245"/>
      <c r="I39" s="245"/>
      <c r="J39" s="418"/>
      <c r="K39" s="247"/>
      <c r="L39" s="770"/>
      <c r="M39" s="765"/>
      <c r="N39" s="765"/>
      <c r="O39" s="765"/>
      <c r="P39" s="765"/>
      <c r="Q39" s="765"/>
      <c r="R39" s="765"/>
      <c r="S39" s="766"/>
      <c r="T39" s="453" t="s">
        <v>130</v>
      </c>
      <c r="U39" s="439"/>
      <c r="V39" s="61"/>
      <c r="W39" s="254"/>
      <c r="X39" s="453"/>
      <c r="Y39" s="416"/>
      <c r="Z39" s="416"/>
      <c r="AA39" s="37"/>
      <c r="AB39" s="418"/>
      <c r="AC39" s="439"/>
      <c r="AD39" s="37"/>
      <c r="AE39" s="37"/>
      <c r="AF39" s="37"/>
      <c r="AG39" s="422"/>
      <c r="AH39" s="422"/>
      <c r="AI39" s="422"/>
      <c r="AJ39" s="422"/>
      <c r="AK39" s="37"/>
      <c r="AL39" s="416"/>
      <c r="AM39" s="34"/>
      <c r="AN39" s="439"/>
      <c r="AO39" s="36"/>
      <c r="AP39" s="635"/>
      <c r="AQ39" s="636"/>
      <c r="AR39" s="636"/>
      <c r="AS39" s="636"/>
      <c r="AT39" s="636"/>
      <c r="AU39" s="636"/>
      <c r="AV39" s="636"/>
      <c r="AW39" s="644"/>
      <c r="AX39" s="330">
        <f>ROUND(T40-$AR$15,0)</f>
        <v>715</v>
      </c>
      <c r="AY39" s="6"/>
    </row>
    <row r="40" spans="1:51" ht="17.25" customHeight="1" x14ac:dyDescent="0.15">
      <c r="A40" s="436">
        <v>26</v>
      </c>
      <c r="B40" s="433">
        <v>9150</v>
      </c>
      <c r="C40" s="120" t="s">
        <v>1216</v>
      </c>
      <c r="D40" s="729"/>
      <c r="E40" s="418"/>
      <c r="F40" s="419"/>
      <c r="G40" s="246"/>
      <c r="H40" s="245"/>
      <c r="I40" s="245"/>
      <c r="J40" s="14"/>
      <c r="K40" s="247"/>
      <c r="L40" s="789"/>
      <c r="M40" s="767"/>
      <c r="N40" s="767"/>
      <c r="O40" s="767"/>
      <c r="P40" s="767"/>
      <c r="Q40" s="767"/>
      <c r="R40" s="767"/>
      <c r="S40" s="768"/>
      <c r="T40" s="892">
        <f>予防短期入所療養ロ!T40</f>
        <v>727</v>
      </c>
      <c r="U40" s="829"/>
      <c r="V40" s="426" t="s">
        <v>578</v>
      </c>
      <c r="W40" s="432"/>
      <c r="X40" s="444" t="s">
        <v>442</v>
      </c>
      <c r="Y40" s="422"/>
      <c r="Z40" s="422"/>
      <c r="AA40" s="422"/>
      <c r="AB40" s="422"/>
      <c r="AC40" s="422"/>
      <c r="AD40" s="422"/>
      <c r="AE40" s="422"/>
      <c r="AF40" s="422"/>
      <c r="AG40" s="417"/>
      <c r="AH40" s="417"/>
      <c r="AI40" s="417"/>
      <c r="AJ40" s="443"/>
      <c r="AK40" s="422"/>
      <c r="AL40" s="80" t="s">
        <v>806</v>
      </c>
      <c r="AM40" s="515">
        <f>$AM$6</f>
        <v>25</v>
      </c>
      <c r="AN40" s="903" t="s">
        <v>6067</v>
      </c>
      <c r="AO40" s="904"/>
      <c r="AP40" s="203"/>
      <c r="AQ40" s="201"/>
      <c r="AR40" s="201"/>
      <c r="AS40" s="201"/>
      <c r="AT40" s="201"/>
      <c r="AU40" s="201"/>
      <c r="AV40" s="201"/>
      <c r="AW40" s="202"/>
      <c r="AX40" s="12">
        <f>ROUND(ROUND(T40-AM40,0)-$AR$15,0)</f>
        <v>690</v>
      </c>
      <c r="AY40" s="6"/>
    </row>
    <row r="41" spans="1:51" ht="17.25" customHeight="1" x14ac:dyDescent="0.15">
      <c r="A41" s="436">
        <v>26</v>
      </c>
      <c r="B41" s="433">
        <v>1949</v>
      </c>
      <c r="C41" s="120" t="s">
        <v>1217</v>
      </c>
      <c r="D41" s="729"/>
      <c r="E41" s="418"/>
      <c r="F41" s="419"/>
      <c r="G41" s="246"/>
      <c r="H41" s="245"/>
      <c r="I41" s="245"/>
      <c r="J41" s="418"/>
      <c r="K41" s="247"/>
      <c r="L41" s="769" t="s">
        <v>2049</v>
      </c>
      <c r="M41" s="763"/>
      <c r="N41" s="763"/>
      <c r="O41" s="763"/>
      <c r="P41" s="763"/>
      <c r="Q41" s="763"/>
      <c r="R41" s="763"/>
      <c r="S41" s="764"/>
      <c r="T41" s="453" t="s">
        <v>129</v>
      </c>
      <c r="U41" s="439"/>
      <c r="V41" s="61"/>
      <c r="W41" s="254"/>
      <c r="X41" s="453"/>
      <c r="Y41" s="416"/>
      <c r="Z41" s="416"/>
      <c r="AA41" s="37"/>
      <c r="AB41" s="418"/>
      <c r="AC41" s="439"/>
      <c r="AD41" s="37"/>
      <c r="AE41" s="37"/>
      <c r="AF41" s="37"/>
      <c r="AG41" s="422"/>
      <c r="AH41" s="422"/>
      <c r="AI41" s="422"/>
      <c r="AJ41" s="422"/>
      <c r="AK41" s="37"/>
      <c r="AL41" s="416"/>
      <c r="AM41" s="34"/>
      <c r="AN41" s="439"/>
      <c r="AO41" s="36"/>
      <c r="AP41" s="635"/>
      <c r="AQ41" s="636"/>
      <c r="AR41" s="636"/>
      <c r="AS41" s="636"/>
      <c r="AT41" s="636"/>
      <c r="AU41" s="636"/>
      <c r="AV41" s="636"/>
      <c r="AW41" s="644"/>
      <c r="AX41" s="330">
        <f>ROUND(T42-$AR$15,0)</f>
        <v>581</v>
      </c>
      <c r="AY41" s="402"/>
    </row>
    <row r="42" spans="1:51" ht="17.25" customHeight="1" x14ac:dyDescent="0.15">
      <c r="A42" s="436">
        <v>26</v>
      </c>
      <c r="B42" s="433">
        <v>1954</v>
      </c>
      <c r="C42" s="120" t="s">
        <v>1218</v>
      </c>
      <c r="D42" s="729"/>
      <c r="E42" s="418"/>
      <c r="F42" s="419"/>
      <c r="G42" s="572"/>
      <c r="H42" s="557"/>
      <c r="I42" s="557"/>
      <c r="J42" s="14"/>
      <c r="K42" s="558"/>
      <c r="L42" s="770"/>
      <c r="M42" s="765"/>
      <c r="N42" s="765"/>
      <c r="O42" s="765"/>
      <c r="P42" s="765"/>
      <c r="Q42" s="765"/>
      <c r="R42" s="765"/>
      <c r="S42" s="766"/>
      <c r="T42" s="892">
        <f>予防短期入所療養ロ!T42</f>
        <v>593</v>
      </c>
      <c r="U42" s="829"/>
      <c r="V42" s="426" t="s">
        <v>578</v>
      </c>
      <c r="W42" s="432"/>
      <c r="X42" s="444" t="s">
        <v>442</v>
      </c>
      <c r="Y42" s="422"/>
      <c r="Z42" s="422"/>
      <c r="AA42" s="422"/>
      <c r="AB42" s="422"/>
      <c r="AC42" s="422"/>
      <c r="AD42" s="422"/>
      <c r="AE42" s="422"/>
      <c r="AF42" s="422"/>
      <c r="AG42" s="417"/>
      <c r="AH42" s="417"/>
      <c r="AI42" s="417"/>
      <c r="AJ42" s="443"/>
      <c r="AK42" s="422"/>
      <c r="AL42" s="80" t="s">
        <v>806</v>
      </c>
      <c r="AM42" s="515">
        <f>$AM$6</f>
        <v>25</v>
      </c>
      <c r="AN42" s="903" t="s">
        <v>578</v>
      </c>
      <c r="AO42" s="904"/>
      <c r="AP42" s="635"/>
      <c r="AQ42" s="636"/>
      <c r="AR42" s="636"/>
      <c r="AS42" s="636"/>
      <c r="AT42" s="636"/>
      <c r="AU42" s="636"/>
      <c r="AV42" s="636"/>
      <c r="AW42" s="644"/>
      <c r="AX42" s="12">
        <f>ROUND(ROUND(T42-AM42,0)-$AR$15,0)</f>
        <v>556</v>
      </c>
      <c r="AY42" s="6"/>
    </row>
    <row r="43" spans="1:51" ht="17.25" customHeight="1" x14ac:dyDescent="0.15">
      <c r="A43" s="436">
        <v>26</v>
      </c>
      <c r="B43" s="433">
        <v>1955</v>
      </c>
      <c r="C43" s="120" t="s">
        <v>1219</v>
      </c>
      <c r="D43" s="729"/>
      <c r="E43" s="418"/>
      <c r="F43" s="419"/>
      <c r="G43" s="421"/>
      <c r="H43" s="245"/>
      <c r="I43" s="245"/>
      <c r="J43" s="418"/>
      <c r="K43" s="247"/>
      <c r="L43" s="770"/>
      <c r="M43" s="765"/>
      <c r="N43" s="765"/>
      <c r="O43" s="765"/>
      <c r="P43" s="765"/>
      <c r="Q43" s="765"/>
      <c r="R43" s="765"/>
      <c r="S43" s="766"/>
      <c r="T43" s="453" t="s">
        <v>130</v>
      </c>
      <c r="U43" s="439"/>
      <c r="V43" s="61"/>
      <c r="W43" s="254"/>
      <c r="X43" s="453"/>
      <c r="Y43" s="416"/>
      <c r="Z43" s="416"/>
      <c r="AA43" s="37"/>
      <c r="AB43" s="418"/>
      <c r="AC43" s="439"/>
      <c r="AD43" s="37"/>
      <c r="AE43" s="37"/>
      <c r="AF43" s="37"/>
      <c r="AG43" s="422"/>
      <c r="AH43" s="422"/>
      <c r="AI43" s="422"/>
      <c r="AJ43" s="422"/>
      <c r="AK43" s="37"/>
      <c r="AL43" s="416"/>
      <c r="AM43" s="34"/>
      <c r="AN43" s="439"/>
      <c r="AO43" s="36"/>
      <c r="AP43" s="442"/>
      <c r="AQ43" s="637"/>
      <c r="AR43" s="637"/>
      <c r="AS43" s="637"/>
      <c r="AT43" s="637"/>
      <c r="AU43" s="637"/>
      <c r="AV43" s="637"/>
      <c r="AW43" s="638"/>
      <c r="AX43" s="330">
        <f>ROUND(T44-$AR$15,0)</f>
        <v>733</v>
      </c>
      <c r="AY43" s="6"/>
    </row>
    <row r="44" spans="1:51" ht="17.25" customHeight="1" x14ac:dyDescent="0.15">
      <c r="A44" s="436">
        <v>26</v>
      </c>
      <c r="B44" s="433">
        <v>1960</v>
      </c>
      <c r="C44" s="120" t="s">
        <v>1220</v>
      </c>
      <c r="D44" s="729"/>
      <c r="E44" s="418"/>
      <c r="F44" s="419"/>
      <c r="G44" s="57"/>
      <c r="H44" s="426"/>
      <c r="I44" s="426"/>
      <c r="J44" s="40"/>
      <c r="K44" s="58"/>
      <c r="L44" s="789"/>
      <c r="M44" s="767"/>
      <c r="N44" s="767"/>
      <c r="O44" s="767"/>
      <c r="P44" s="767"/>
      <c r="Q44" s="767"/>
      <c r="R44" s="767"/>
      <c r="S44" s="768"/>
      <c r="T44" s="892">
        <f>予防短期入所療養ロ!T44</f>
        <v>745</v>
      </c>
      <c r="U44" s="829"/>
      <c r="V44" s="426" t="s">
        <v>578</v>
      </c>
      <c r="W44" s="432"/>
      <c r="X44" s="444" t="s">
        <v>442</v>
      </c>
      <c r="Y44" s="422"/>
      <c r="Z44" s="422"/>
      <c r="AA44" s="422"/>
      <c r="AB44" s="422"/>
      <c r="AC44" s="422"/>
      <c r="AD44" s="422"/>
      <c r="AE44" s="422"/>
      <c r="AF44" s="422"/>
      <c r="AG44" s="417"/>
      <c r="AH44" s="417"/>
      <c r="AI44" s="417"/>
      <c r="AJ44" s="443"/>
      <c r="AK44" s="422"/>
      <c r="AL44" s="80" t="s">
        <v>806</v>
      </c>
      <c r="AM44" s="515">
        <f>$AM$6</f>
        <v>25</v>
      </c>
      <c r="AN44" s="903" t="s">
        <v>6067</v>
      </c>
      <c r="AO44" s="904"/>
      <c r="AP44" s="248"/>
      <c r="AQ44" s="201"/>
      <c r="AR44" s="201"/>
      <c r="AS44" s="201"/>
      <c r="AT44" s="201"/>
      <c r="AU44" s="201"/>
      <c r="AV44" s="201"/>
      <c r="AW44" s="202"/>
      <c r="AX44" s="12">
        <f>ROUND(ROUND(T44-AM44,0)-$AR$15,0)</f>
        <v>708</v>
      </c>
      <c r="AY44" s="6"/>
    </row>
    <row r="45" spans="1:51" ht="17.25" customHeight="1" x14ac:dyDescent="0.15">
      <c r="A45" s="62">
        <v>26</v>
      </c>
      <c r="B45" s="137">
        <v>9151</v>
      </c>
      <c r="C45" s="210" t="s">
        <v>845</v>
      </c>
      <c r="D45" s="729"/>
      <c r="E45" s="418"/>
      <c r="F45" s="419"/>
      <c r="G45" s="769" t="s">
        <v>2047</v>
      </c>
      <c r="H45" s="763"/>
      <c r="I45" s="763"/>
      <c r="J45" s="763"/>
      <c r="K45" s="764"/>
      <c r="L45" s="769" t="s">
        <v>2041</v>
      </c>
      <c r="M45" s="763"/>
      <c r="N45" s="763"/>
      <c r="O45" s="763"/>
      <c r="P45" s="763"/>
      <c r="Q45" s="763"/>
      <c r="R45" s="763"/>
      <c r="S45" s="764"/>
      <c r="T45" s="453" t="s">
        <v>129</v>
      </c>
      <c r="U45" s="439"/>
      <c r="V45" s="61"/>
      <c r="W45" s="254"/>
      <c r="X45" s="246"/>
      <c r="Y45" s="418"/>
      <c r="Z45" s="418"/>
      <c r="AA45" s="14"/>
      <c r="AB45" s="418"/>
      <c r="AC45" s="245"/>
      <c r="AD45" s="14"/>
      <c r="AE45" s="14"/>
      <c r="AF45" s="14"/>
      <c r="AG45" s="417"/>
      <c r="AH45" s="417"/>
      <c r="AI45" s="417"/>
      <c r="AJ45" s="417"/>
      <c r="AK45" s="14"/>
      <c r="AL45" s="418"/>
      <c r="AM45" s="34"/>
      <c r="AN45" s="439"/>
      <c r="AO45" s="36"/>
      <c r="AP45" s="248"/>
      <c r="AQ45" s="201"/>
      <c r="AR45" s="201"/>
      <c r="AS45" s="201"/>
      <c r="AT45" s="201"/>
      <c r="AU45" s="201"/>
      <c r="AV45" s="201"/>
      <c r="AW45" s="202"/>
      <c r="AX45" s="358">
        <f>ROUND(T46-$AR$15,0)</f>
        <v>485</v>
      </c>
      <c r="AY45" s="6"/>
    </row>
    <row r="46" spans="1:51" ht="17.25" customHeight="1" x14ac:dyDescent="0.15">
      <c r="A46" s="436">
        <v>26</v>
      </c>
      <c r="B46" s="433">
        <v>9155</v>
      </c>
      <c r="C46" s="120" t="s">
        <v>846</v>
      </c>
      <c r="D46" s="729"/>
      <c r="E46" s="418"/>
      <c r="F46" s="419"/>
      <c r="G46" s="770"/>
      <c r="H46" s="765"/>
      <c r="I46" s="765"/>
      <c r="J46" s="765"/>
      <c r="K46" s="766"/>
      <c r="L46" s="770"/>
      <c r="M46" s="765"/>
      <c r="N46" s="765"/>
      <c r="O46" s="765"/>
      <c r="P46" s="765"/>
      <c r="Q46" s="765"/>
      <c r="R46" s="765"/>
      <c r="S46" s="766"/>
      <c r="T46" s="892">
        <f>予防短期入所療養ロ!T46</f>
        <v>497</v>
      </c>
      <c r="U46" s="829"/>
      <c r="V46" s="426" t="s">
        <v>578</v>
      </c>
      <c r="W46" s="432"/>
      <c r="X46" s="444" t="s">
        <v>442</v>
      </c>
      <c r="Y46" s="422"/>
      <c r="Z46" s="422"/>
      <c r="AA46" s="422"/>
      <c r="AB46" s="422"/>
      <c r="AC46" s="422"/>
      <c r="AD46" s="422"/>
      <c r="AE46" s="422"/>
      <c r="AF46" s="422"/>
      <c r="AG46" s="417"/>
      <c r="AH46" s="417"/>
      <c r="AI46" s="417"/>
      <c r="AJ46" s="443"/>
      <c r="AK46" s="422"/>
      <c r="AL46" s="80" t="s">
        <v>806</v>
      </c>
      <c r="AM46" s="515">
        <f>$AM$6</f>
        <v>25</v>
      </c>
      <c r="AN46" s="903" t="s">
        <v>578</v>
      </c>
      <c r="AO46" s="904"/>
      <c r="AP46" s="248"/>
      <c r="AQ46" s="201"/>
      <c r="AR46" s="201"/>
      <c r="AS46" s="201"/>
      <c r="AT46" s="201"/>
      <c r="AU46" s="201"/>
      <c r="AV46" s="201"/>
      <c r="AW46" s="202"/>
      <c r="AX46" s="12">
        <f>ROUND(ROUND(T46-AM46,0)-$AR$15,0)</f>
        <v>460</v>
      </c>
      <c r="AY46" s="6"/>
    </row>
    <row r="47" spans="1:51" ht="17.25" customHeight="1" x14ac:dyDescent="0.15">
      <c r="A47" s="436">
        <v>26</v>
      </c>
      <c r="B47" s="433">
        <v>9156</v>
      </c>
      <c r="C47" s="120" t="s">
        <v>847</v>
      </c>
      <c r="D47" s="729"/>
      <c r="E47" s="418"/>
      <c r="F47" s="419"/>
      <c r="G47" s="770"/>
      <c r="H47" s="765"/>
      <c r="I47" s="765"/>
      <c r="J47" s="765"/>
      <c r="K47" s="766"/>
      <c r="L47" s="770"/>
      <c r="M47" s="765"/>
      <c r="N47" s="765"/>
      <c r="O47" s="765"/>
      <c r="P47" s="765"/>
      <c r="Q47" s="765"/>
      <c r="R47" s="765"/>
      <c r="S47" s="766"/>
      <c r="T47" s="453" t="s">
        <v>130</v>
      </c>
      <c r="U47" s="439"/>
      <c r="V47" s="61"/>
      <c r="W47" s="254"/>
      <c r="X47" s="453"/>
      <c r="Y47" s="416"/>
      <c r="Z47" s="416"/>
      <c r="AA47" s="37"/>
      <c r="AB47" s="418"/>
      <c r="AC47" s="439"/>
      <c r="AD47" s="37"/>
      <c r="AE47" s="37"/>
      <c r="AF47" s="37"/>
      <c r="AG47" s="422"/>
      <c r="AH47" s="422"/>
      <c r="AI47" s="422"/>
      <c r="AJ47" s="422"/>
      <c r="AK47" s="37"/>
      <c r="AL47" s="416"/>
      <c r="AM47" s="34"/>
      <c r="AN47" s="439"/>
      <c r="AO47" s="36"/>
      <c r="AP47" s="442"/>
      <c r="AQ47" s="637"/>
      <c r="AR47" s="637"/>
      <c r="AS47" s="637"/>
      <c r="AT47" s="637"/>
      <c r="AU47" s="637"/>
      <c r="AV47" s="637"/>
      <c r="AW47" s="638"/>
      <c r="AX47" s="330">
        <f>ROUND(T48-$AR$15,0)</f>
        <v>609</v>
      </c>
      <c r="AY47" s="6"/>
    </row>
    <row r="48" spans="1:51" ht="17.25" customHeight="1" x14ac:dyDescent="0.15">
      <c r="A48" s="436">
        <v>26</v>
      </c>
      <c r="B48" s="433">
        <v>9160</v>
      </c>
      <c r="C48" s="120" t="s">
        <v>848</v>
      </c>
      <c r="D48" s="729"/>
      <c r="E48" s="418"/>
      <c r="F48" s="419"/>
      <c r="G48" s="770"/>
      <c r="H48" s="765"/>
      <c r="I48" s="765"/>
      <c r="J48" s="765"/>
      <c r="K48" s="766"/>
      <c r="L48" s="789"/>
      <c r="M48" s="767"/>
      <c r="N48" s="767"/>
      <c r="O48" s="767"/>
      <c r="P48" s="767"/>
      <c r="Q48" s="767"/>
      <c r="R48" s="767"/>
      <c r="S48" s="768"/>
      <c r="T48" s="892">
        <f>予防短期入所療養ロ!T48</f>
        <v>621</v>
      </c>
      <c r="U48" s="829"/>
      <c r="V48" s="426" t="s">
        <v>578</v>
      </c>
      <c r="W48" s="432"/>
      <c r="X48" s="444" t="s">
        <v>442</v>
      </c>
      <c r="Y48" s="422"/>
      <c r="Z48" s="422"/>
      <c r="AA48" s="422"/>
      <c r="AB48" s="422"/>
      <c r="AC48" s="422"/>
      <c r="AD48" s="422"/>
      <c r="AE48" s="422"/>
      <c r="AF48" s="422"/>
      <c r="AG48" s="417"/>
      <c r="AH48" s="417"/>
      <c r="AI48" s="417"/>
      <c r="AJ48" s="443"/>
      <c r="AK48" s="422"/>
      <c r="AL48" s="80" t="s">
        <v>806</v>
      </c>
      <c r="AM48" s="515">
        <f>$AM$6</f>
        <v>25</v>
      </c>
      <c r="AN48" s="903" t="s">
        <v>6067</v>
      </c>
      <c r="AO48" s="904"/>
      <c r="AP48" s="442"/>
      <c r="AQ48" s="637"/>
      <c r="AR48" s="637"/>
      <c r="AS48" s="637"/>
      <c r="AT48" s="637"/>
      <c r="AU48" s="637"/>
      <c r="AV48" s="637"/>
      <c r="AW48" s="638"/>
      <c r="AX48" s="12">
        <f>ROUND(ROUND(T48-AM48,0)-$AR$15,0)</f>
        <v>584</v>
      </c>
      <c r="AY48" s="6"/>
    </row>
    <row r="49" spans="1:51" ht="17.25" customHeight="1" x14ac:dyDescent="0.15">
      <c r="A49" s="436">
        <v>26</v>
      </c>
      <c r="B49" s="433">
        <v>9161</v>
      </c>
      <c r="C49" s="120" t="s">
        <v>849</v>
      </c>
      <c r="D49" s="729"/>
      <c r="E49" s="418"/>
      <c r="F49" s="419"/>
      <c r="G49" s="770"/>
      <c r="H49" s="765"/>
      <c r="I49" s="765"/>
      <c r="J49" s="765"/>
      <c r="K49" s="766"/>
      <c r="L49" s="769" t="s">
        <v>2042</v>
      </c>
      <c r="M49" s="763"/>
      <c r="N49" s="763"/>
      <c r="O49" s="763"/>
      <c r="P49" s="763"/>
      <c r="Q49" s="763"/>
      <c r="R49" s="763"/>
      <c r="S49" s="764"/>
      <c r="T49" s="453" t="s">
        <v>129</v>
      </c>
      <c r="U49" s="439"/>
      <c r="V49" s="61"/>
      <c r="W49" s="254"/>
      <c r="X49" s="453"/>
      <c r="Y49" s="416"/>
      <c r="Z49" s="416"/>
      <c r="AA49" s="37"/>
      <c r="AB49" s="418"/>
      <c r="AC49" s="439"/>
      <c r="AD49" s="37"/>
      <c r="AE49" s="37"/>
      <c r="AF49" s="37"/>
      <c r="AG49" s="422"/>
      <c r="AH49" s="422"/>
      <c r="AI49" s="422"/>
      <c r="AJ49" s="422"/>
      <c r="AK49" s="37"/>
      <c r="AL49" s="416"/>
      <c r="AM49" s="34"/>
      <c r="AN49" s="439"/>
      <c r="AO49" s="36"/>
      <c r="AP49" s="442"/>
      <c r="AQ49" s="637"/>
      <c r="AR49" s="637"/>
      <c r="AS49" s="637"/>
      <c r="AT49" s="637"/>
      <c r="AU49" s="637"/>
      <c r="AV49" s="637"/>
      <c r="AW49" s="638"/>
      <c r="AX49" s="330">
        <f>ROUND(T50-$AR$15,0)</f>
        <v>547</v>
      </c>
      <c r="AY49" s="6"/>
    </row>
    <row r="50" spans="1:51" ht="17.25" customHeight="1" x14ac:dyDescent="0.15">
      <c r="A50" s="436">
        <v>26</v>
      </c>
      <c r="B50" s="433">
        <v>9165</v>
      </c>
      <c r="C50" s="120" t="s">
        <v>9</v>
      </c>
      <c r="D50" s="729"/>
      <c r="E50" s="418"/>
      <c r="F50" s="419"/>
      <c r="G50" s="770"/>
      <c r="H50" s="765"/>
      <c r="I50" s="765"/>
      <c r="J50" s="765"/>
      <c r="K50" s="766"/>
      <c r="L50" s="770"/>
      <c r="M50" s="765"/>
      <c r="N50" s="765"/>
      <c r="O50" s="765"/>
      <c r="P50" s="765"/>
      <c r="Q50" s="765"/>
      <c r="R50" s="765"/>
      <c r="S50" s="766"/>
      <c r="T50" s="892">
        <f>予防短期入所療養ロ!T50</f>
        <v>559</v>
      </c>
      <c r="U50" s="829"/>
      <c r="V50" s="426" t="s">
        <v>578</v>
      </c>
      <c r="W50" s="432"/>
      <c r="X50" s="444" t="s">
        <v>442</v>
      </c>
      <c r="Y50" s="422"/>
      <c r="Z50" s="422"/>
      <c r="AA50" s="422"/>
      <c r="AB50" s="422"/>
      <c r="AC50" s="422"/>
      <c r="AD50" s="422"/>
      <c r="AE50" s="422"/>
      <c r="AF50" s="422"/>
      <c r="AG50" s="417"/>
      <c r="AH50" s="417"/>
      <c r="AI50" s="417"/>
      <c r="AJ50" s="443"/>
      <c r="AK50" s="422"/>
      <c r="AL50" s="80" t="s">
        <v>806</v>
      </c>
      <c r="AM50" s="515">
        <f>$AM$6</f>
        <v>25</v>
      </c>
      <c r="AN50" s="903" t="s">
        <v>578</v>
      </c>
      <c r="AO50" s="904"/>
      <c r="AP50" s="442"/>
      <c r="AQ50" s="637"/>
      <c r="AR50" s="637"/>
      <c r="AS50" s="637"/>
      <c r="AT50" s="637"/>
      <c r="AU50" s="637"/>
      <c r="AV50" s="637"/>
      <c r="AW50" s="638"/>
      <c r="AX50" s="12">
        <f>ROUND(ROUND(T50-AM50,0)-$AR$15,0)</f>
        <v>522</v>
      </c>
      <c r="AY50" s="6"/>
    </row>
    <row r="51" spans="1:51" ht="17.25" customHeight="1" x14ac:dyDescent="0.15">
      <c r="A51" s="436">
        <v>26</v>
      </c>
      <c r="B51" s="433">
        <v>9166</v>
      </c>
      <c r="C51" s="120" t="s">
        <v>10</v>
      </c>
      <c r="D51" s="729"/>
      <c r="E51" s="418"/>
      <c r="F51" s="419"/>
      <c r="G51" s="770"/>
      <c r="H51" s="765"/>
      <c r="I51" s="765"/>
      <c r="J51" s="765"/>
      <c r="K51" s="766"/>
      <c r="L51" s="770"/>
      <c r="M51" s="765"/>
      <c r="N51" s="765"/>
      <c r="O51" s="765"/>
      <c r="P51" s="765"/>
      <c r="Q51" s="765"/>
      <c r="R51" s="765"/>
      <c r="S51" s="766"/>
      <c r="T51" s="453" t="s">
        <v>130</v>
      </c>
      <c r="U51" s="439"/>
      <c r="V51" s="61"/>
      <c r="W51" s="254"/>
      <c r="X51" s="453"/>
      <c r="Y51" s="416"/>
      <c r="Z51" s="416"/>
      <c r="AA51" s="37"/>
      <c r="AB51" s="418"/>
      <c r="AC51" s="439"/>
      <c r="AD51" s="37"/>
      <c r="AE51" s="37"/>
      <c r="AF51" s="37"/>
      <c r="AG51" s="422"/>
      <c r="AH51" s="422"/>
      <c r="AI51" s="422"/>
      <c r="AJ51" s="422"/>
      <c r="AK51" s="37"/>
      <c r="AL51" s="416"/>
      <c r="AM51" s="34"/>
      <c r="AN51" s="439"/>
      <c r="AO51" s="36"/>
      <c r="AP51" s="442"/>
      <c r="AQ51" s="637"/>
      <c r="AR51" s="637"/>
      <c r="AS51" s="637"/>
      <c r="AT51" s="637"/>
      <c r="AU51" s="637"/>
      <c r="AV51" s="637"/>
      <c r="AW51" s="638"/>
      <c r="AX51" s="330">
        <f>ROUND(T52-$AR$15,0)</f>
        <v>693</v>
      </c>
      <c r="AY51" s="6"/>
    </row>
    <row r="52" spans="1:51" ht="17.25" customHeight="1" x14ac:dyDescent="0.15">
      <c r="A52" s="436">
        <v>26</v>
      </c>
      <c r="B52" s="433">
        <v>9170</v>
      </c>
      <c r="C52" s="120" t="s">
        <v>681</v>
      </c>
      <c r="D52" s="824"/>
      <c r="E52" s="417"/>
      <c r="F52" s="420"/>
      <c r="G52" s="789"/>
      <c r="H52" s="767"/>
      <c r="I52" s="767"/>
      <c r="J52" s="767"/>
      <c r="K52" s="768"/>
      <c r="L52" s="789"/>
      <c r="M52" s="767"/>
      <c r="N52" s="767"/>
      <c r="O52" s="767"/>
      <c r="P52" s="767"/>
      <c r="Q52" s="767"/>
      <c r="R52" s="767"/>
      <c r="S52" s="768"/>
      <c r="T52" s="892">
        <f>予防短期入所療養ロ!T52</f>
        <v>705</v>
      </c>
      <c r="U52" s="829"/>
      <c r="V52" s="426" t="s">
        <v>578</v>
      </c>
      <c r="W52" s="432"/>
      <c r="X52" s="444" t="s">
        <v>442</v>
      </c>
      <c r="Y52" s="422"/>
      <c r="Z52" s="422"/>
      <c r="AA52" s="422"/>
      <c r="AB52" s="422"/>
      <c r="AC52" s="422"/>
      <c r="AD52" s="422"/>
      <c r="AE52" s="422"/>
      <c r="AF52" s="422"/>
      <c r="AG52" s="417"/>
      <c r="AH52" s="417"/>
      <c r="AI52" s="417"/>
      <c r="AJ52" s="443"/>
      <c r="AK52" s="422"/>
      <c r="AL52" s="80" t="s">
        <v>806</v>
      </c>
      <c r="AM52" s="515">
        <f>$AM$6</f>
        <v>25</v>
      </c>
      <c r="AN52" s="903" t="s">
        <v>6067</v>
      </c>
      <c r="AO52" s="904"/>
      <c r="AP52" s="204"/>
      <c r="AQ52" s="205"/>
      <c r="AR52" s="205"/>
      <c r="AS52" s="205"/>
      <c r="AT52" s="205"/>
      <c r="AU52" s="205"/>
      <c r="AV52" s="205"/>
      <c r="AW52" s="206"/>
      <c r="AX52" s="12">
        <f>ROUND(ROUND(T52-AM52,0)-$AR$15,0)</f>
        <v>668</v>
      </c>
      <c r="AY52" s="6"/>
    </row>
    <row r="53" spans="1:51" ht="17.25" customHeight="1" x14ac:dyDescent="0.15">
      <c r="A53" s="436">
        <v>26</v>
      </c>
      <c r="B53" s="433">
        <v>1241</v>
      </c>
      <c r="C53" s="120" t="s">
        <v>468</v>
      </c>
      <c r="D53" s="677" t="s">
        <v>2033</v>
      </c>
      <c r="E53" s="678"/>
      <c r="F53" s="679"/>
      <c r="G53" s="769" t="s">
        <v>2057</v>
      </c>
      <c r="H53" s="763"/>
      <c r="I53" s="763"/>
      <c r="J53" s="763"/>
      <c r="K53" s="764"/>
      <c r="L53" s="769" t="s">
        <v>2043</v>
      </c>
      <c r="M53" s="763"/>
      <c r="N53" s="763"/>
      <c r="O53" s="763"/>
      <c r="P53" s="763"/>
      <c r="Q53" s="763"/>
      <c r="R53" s="763"/>
      <c r="S53" s="764"/>
      <c r="T53" s="453" t="s">
        <v>129</v>
      </c>
      <c r="U53" s="439"/>
      <c r="V53" s="61"/>
      <c r="W53" s="254"/>
      <c r="X53" s="453"/>
      <c r="Y53" s="416"/>
      <c r="Z53" s="416"/>
      <c r="AA53" s="37"/>
      <c r="AB53" s="416"/>
      <c r="AC53" s="439"/>
      <c r="AD53" s="37"/>
      <c r="AE53" s="37"/>
      <c r="AF53" s="37"/>
      <c r="AG53" s="422"/>
      <c r="AH53" s="422"/>
      <c r="AI53" s="422"/>
      <c r="AJ53" s="422"/>
      <c r="AK53" s="37"/>
      <c r="AL53" s="416"/>
      <c r="AM53" s="2"/>
      <c r="AN53" s="439"/>
      <c r="AO53" s="36"/>
      <c r="AP53" s="635"/>
      <c r="AQ53" s="636"/>
      <c r="AR53" s="636"/>
      <c r="AS53" s="636"/>
      <c r="AT53" s="636"/>
      <c r="AU53" s="636"/>
      <c r="AV53" s="636"/>
      <c r="AW53" s="644"/>
      <c r="AX53" s="330">
        <f>ROUND(T54-$AR$15,0)</f>
        <v>545</v>
      </c>
      <c r="AY53" s="6"/>
    </row>
    <row r="54" spans="1:51" ht="17.25" customHeight="1" x14ac:dyDescent="0.15">
      <c r="A54" s="436">
        <v>26</v>
      </c>
      <c r="B54" s="433">
        <v>1245</v>
      </c>
      <c r="C54" s="120" t="s">
        <v>254</v>
      </c>
      <c r="D54" s="680"/>
      <c r="E54" s="681"/>
      <c r="F54" s="682"/>
      <c r="G54" s="770"/>
      <c r="H54" s="765"/>
      <c r="I54" s="765"/>
      <c r="J54" s="765"/>
      <c r="K54" s="766"/>
      <c r="L54" s="770"/>
      <c r="M54" s="765"/>
      <c r="N54" s="765"/>
      <c r="O54" s="765"/>
      <c r="P54" s="765"/>
      <c r="Q54" s="765"/>
      <c r="R54" s="765"/>
      <c r="S54" s="766"/>
      <c r="T54" s="892">
        <f>予防短期入所療養ロ!T54</f>
        <v>557</v>
      </c>
      <c r="U54" s="829"/>
      <c r="V54" s="426" t="s">
        <v>578</v>
      </c>
      <c r="W54" s="432"/>
      <c r="X54" s="444" t="s">
        <v>442</v>
      </c>
      <c r="Y54" s="422"/>
      <c r="Z54" s="422"/>
      <c r="AA54" s="422"/>
      <c r="AB54" s="422"/>
      <c r="AC54" s="422"/>
      <c r="AD54" s="422"/>
      <c r="AE54" s="422"/>
      <c r="AF54" s="422"/>
      <c r="AG54" s="417"/>
      <c r="AH54" s="417"/>
      <c r="AI54" s="417"/>
      <c r="AJ54" s="443"/>
      <c r="AK54" s="422"/>
      <c r="AL54" s="80" t="s">
        <v>806</v>
      </c>
      <c r="AM54" s="515">
        <f>$AM$6</f>
        <v>25</v>
      </c>
      <c r="AN54" s="903" t="s">
        <v>578</v>
      </c>
      <c r="AO54" s="904"/>
      <c r="AP54" s="612"/>
      <c r="AQ54" s="608"/>
      <c r="AR54" s="608"/>
      <c r="AS54" s="608"/>
      <c r="AT54" s="608"/>
      <c r="AU54" s="608"/>
      <c r="AV54" s="608"/>
      <c r="AW54" s="615"/>
      <c r="AX54" s="12">
        <f>ROUND(ROUND(T54-AM54,0)-$AR$15,0)</f>
        <v>520</v>
      </c>
      <c r="AY54" s="6"/>
    </row>
    <row r="55" spans="1:51" ht="17.25" customHeight="1" x14ac:dyDescent="0.15">
      <c r="A55" s="436">
        <v>26</v>
      </c>
      <c r="B55" s="433">
        <v>1246</v>
      </c>
      <c r="C55" s="120" t="s">
        <v>255</v>
      </c>
      <c r="D55" s="680"/>
      <c r="E55" s="681"/>
      <c r="F55" s="682"/>
      <c r="G55" s="770"/>
      <c r="H55" s="765"/>
      <c r="I55" s="765"/>
      <c r="J55" s="765"/>
      <c r="K55" s="766"/>
      <c r="L55" s="770"/>
      <c r="M55" s="765"/>
      <c r="N55" s="765"/>
      <c r="O55" s="765"/>
      <c r="P55" s="765"/>
      <c r="Q55" s="765"/>
      <c r="R55" s="765"/>
      <c r="S55" s="766"/>
      <c r="T55" s="453" t="s">
        <v>130</v>
      </c>
      <c r="U55" s="439"/>
      <c r="V55" s="61"/>
      <c r="W55" s="254"/>
      <c r="X55" s="453"/>
      <c r="Y55" s="416"/>
      <c r="Z55" s="416"/>
      <c r="AA55" s="37"/>
      <c r="AB55" s="418"/>
      <c r="AC55" s="439"/>
      <c r="AD55" s="37"/>
      <c r="AE55" s="37"/>
      <c r="AF55" s="37"/>
      <c r="AG55" s="422"/>
      <c r="AH55" s="422"/>
      <c r="AI55" s="422"/>
      <c r="AJ55" s="422"/>
      <c r="AK55" s="37"/>
      <c r="AL55" s="416"/>
      <c r="AM55" s="34"/>
      <c r="AN55" s="439"/>
      <c r="AO55" s="36"/>
      <c r="AP55" s="612"/>
      <c r="AQ55" s="608"/>
      <c r="AR55" s="608"/>
      <c r="AS55" s="608"/>
      <c r="AT55" s="608"/>
      <c r="AU55" s="608"/>
      <c r="AV55" s="608"/>
      <c r="AW55" s="615"/>
      <c r="AX55" s="330">
        <f>ROUND(T56-$AR$15,0)</f>
        <v>683</v>
      </c>
      <c r="AY55" s="6"/>
    </row>
    <row r="56" spans="1:51" ht="17.25" customHeight="1" x14ac:dyDescent="0.15">
      <c r="A56" s="436">
        <v>26</v>
      </c>
      <c r="B56" s="433">
        <v>1250</v>
      </c>
      <c r="C56" s="120" t="s">
        <v>256</v>
      </c>
      <c r="D56" s="680"/>
      <c r="E56" s="681"/>
      <c r="F56" s="682"/>
      <c r="G56" s="770"/>
      <c r="H56" s="765"/>
      <c r="I56" s="765"/>
      <c r="J56" s="765"/>
      <c r="K56" s="766"/>
      <c r="L56" s="789"/>
      <c r="M56" s="767"/>
      <c r="N56" s="767"/>
      <c r="O56" s="767"/>
      <c r="P56" s="767"/>
      <c r="Q56" s="767"/>
      <c r="R56" s="767"/>
      <c r="S56" s="768"/>
      <c r="T56" s="892">
        <f>予防短期入所療養ロ!T56</f>
        <v>695</v>
      </c>
      <c r="U56" s="829"/>
      <c r="V56" s="426" t="s">
        <v>578</v>
      </c>
      <c r="W56" s="432"/>
      <c r="X56" s="444" t="s">
        <v>442</v>
      </c>
      <c r="Y56" s="422"/>
      <c r="Z56" s="422"/>
      <c r="AA56" s="422"/>
      <c r="AB56" s="422"/>
      <c r="AC56" s="422"/>
      <c r="AD56" s="422"/>
      <c r="AE56" s="422"/>
      <c r="AF56" s="422"/>
      <c r="AG56" s="417"/>
      <c r="AH56" s="417"/>
      <c r="AI56" s="417"/>
      <c r="AJ56" s="443"/>
      <c r="AK56" s="422"/>
      <c r="AL56" s="80" t="s">
        <v>806</v>
      </c>
      <c r="AM56" s="515">
        <f>$AM$6</f>
        <v>25</v>
      </c>
      <c r="AN56" s="903" t="s">
        <v>6067</v>
      </c>
      <c r="AO56" s="904"/>
      <c r="AP56" s="442"/>
      <c r="AQ56" s="637"/>
      <c r="AR56" s="637"/>
      <c r="AS56" s="637"/>
      <c r="AT56" s="637"/>
      <c r="AU56" s="637"/>
      <c r="AV56" s="637"/>
      <c r="AW56" s="638"/>
      <c r="AX56" s="12">
        <f>ROUND(ROUND(T56-AM56,0)-$AR$15,0)</f>
        <v>658</v>
      </c>
      <c r="AY56" s="6"/>
    </row>
    <row r="57" spans="1:51" ht="17.25" customHeight="1" x14ac:dyDescent="0.15">
      <c r="A57" s="436">
        <v>26</v>
      </c>
      <c r="B57" s="433">
        <v>1251</v>
      </c>
      <c r="C57" s="120" t="s">
        <v>257</v>
      </c>
      <c r="D57" s="680"/>
      <c r="E57" s="681"/>
      <c r="F57" s="682"/>
      <c r="G57" s="770"/>
      <c r="H57" s="765"/>
      <c r="I57" s="765"/>
      <c r="J57" s="765"/>
      <c r="K57" s="766"/>
      <c r="L57" s="769" t="s">
        <v>2044</v>
      </c>
      <c r="M57" s="763"/>
      <c r="N57" s="763"/>
      <c r="O57" s="763"/>
      <c r="P57" s="763"/>
      <c r="Q57" s="763"/>
      <c r="R57" s="763"/>
      <c r="S57" s="764"/>
      <c r="T57" s="453" t="s">
        <v>129</v>
      </c>
      <c r="U57" s="439"/>
      <c r="V57" s="61"/>
      <c r="W57" s="254"/>
      <c r="X57" s="453"/>
      <c r="Y57" s="416"/>
      <c r="Z57" s="416"/>
      <c r="AA57" s="37"/>
      <c r="AB57" s="416"/>
      <c r="AC57" s="439"/>
      <c r="AD57" s="37"/>
      <c r="AE57" s="37"/>
      <c r="AF57" s="37"/>
      <c r="AG57" s="422"/>
      <c r="AH57" s="422"/>
      <c r="AI57" s="422"/>
      <c r="AJ57" s="422"/>
      <c r="AK57" s="37"/>
      <c r="AL57" s="416"/>
      <c r="AM57" s="2"/>
      <c r="AN57" s="439"/>
      <c r="AO57" s="36"/>
      <c r="AP57" s="729" t="s">
        <v>476</v>
      </c>
      <c r="AQ57" s="730"/>
      <c r="AR57" s="730"/>
      <c r="AS57" s="730"/>
      <c r="AT57" s="730"/>
      <c r="AU57" s="730"/>
      <c r="AV57" s="730"/>
      <c r="AW57" s="731"/>
      <c r="AX57" s="330">
        <f>ROUND(T58-$AR$15,0)</f>
        <v>604</v>
      </c>
      <c r="AY57" s="6"/>
    </row>
    <row r="58" spans="1:51" ht="17.25" customHeight="1" x14ac:dyDescent="0.15">
      <c r="A58" s="436">
        <v>26</v>
      </c>
      <c r="B58" s="433">
        <v>1255</v>
      </c>
      <c r="C58" s="120" t="s">
        <v>258</v>
      </c>
      <c r="D58" s="680"/>
      <c r="E58" s="681"/>
      <c r="F58" s="682"/>
      <c r="G58" s="770"/>
      <c r="H58" s="765"/>
      <c r="I58" s="765"/>
      <c r="J58" s="765"/>
      <c r="K58" s="766"/>
      <c r="L58" s="770"/>
      <c r="M58" s="765"/>
      <c r="N58" s="765"/>
      <c r="O58" s="765"/>
      <c r="P58" s="765"/>
      <c r="Q58" s="765"/>
      <c r="R58" s="765"/>
      <c r="S58" s="766"/>
      <c r="T58" s="892">
        <f>予防短期入所療養ロ!T58</f>
        <v>616</v>
      </c>
      <c r="U58" s="829"/>
      <c r="V58" s="426" t="s">
        <v>578</v>
      </c>
      <c r="W58" s="432"/>
      <c r="X58" s="444" t="s">
        <v>442</v>
      </c>
      <c r="Y58" s="422"/>
      <c r="Z58" s="422"/>
      <c r="AA58" s="422"/>
      <c r="AB58" s="422"/>
      <c r="AC58" s="422"/>
      <c r="AD58" s="422"/>
      <c r="AE58" s="422"/>
      <c r="AF58" s="422"/>
      <c r="AG58" s="417"/>
      <c r="AH58" s="417"/>
      <c r="AI58" s="417"/>
      <c r="AJ58" s="443"/>
      <c r="AK58" s="422"/>
      <c r="AL58" s="80" t="s">
        <v>806</v>
      </c>
      <c r="AM58" s="515">
        <f>$AM$6</f>
        <v>25</v>
      </c>
      <c r="AN58" s="903" t="s">
        <v>578</v>
      </c>
      <c r="AO58" s="904"/>
      <c r="AP58" s="729"/>
      <c r="AQ58" s="730"/>
      <c r="AR58" s="730"/>
      <c r="AS58" s="730"/>
      <c r="AT58" s="730"/>
      <c r="AU58" s="730"/>
      <c r="AV58" s="730"/>
      <c r="AW58" s="731"/>
      <c r="AX58" s="12">
        <f>ROUND(ROUND(T58-AM58,0)-$AR$15,0)</f>
        <v>579</v>
      </c>
      <c r="AY58" s="6"/>
    </row>
    <row r="59" spans="1:51" ht="17.25" customHeight="1" x14ac:dyDescent="0.15">
      <c r="A59" s="436">
        <v>26</v>
      </c>
      <c r="B59" s="433">
        <v>1256</v>
      </c>
      <c r="C59" s="120" t="s">
        <v>259</v>
      </c>
      <c r="D59" s="680"/>
      <c r="E59" s="681"/>
      <c r="F59" s="682"/>
      <c r="G59" s="770"/>
      <c r="H59" s="765"/>
      <c r="I59" s="765"/>
      <c r="J59" s="765"/>
      <c r="K59" s="766"/>
      <c r="L59" s="770"/>
      <c r="M59" s="765"/>
      <c r="N59" s="765"/>
      <c r="O59" s="765"/>
      <c r="P59" s="765"/>
      <c r="Q59" s="765"/>
      <c r="R59" s="765"/>
      <c r="S59" s="766"/>
      <c r="T59" s="453" t="s">
        <v>130</v>
      </c>
      <c r="U59" s="439"/>
      <c r="V59" s="61"/>
      <c r="W59" s="254"/>
      <c r="X59" s="453"/>
      <c r="Y59" s="416"/>
      <c r="Z59" s="416"/>
      <c r="AA59" s="37"/>
      <c r="AB59" s="418"/>
      <c r="AC59" s="439"/>
      <c r="AD59" s="37"/>
      <c r="AE59" s="37"/>
      <c r="AF59" s="37"/>
      <c r="AG59" s="422"/>
      <c r="AH59" s="422"/>
      <c r="AI59" s="422"/>
      <c r="AJ59" s="422"/>
      <c r="AK59" s="37"/>
      <c r="AL59" s="416"/>
      <c r="AM59" s="34"/>
      <c r="AN59" s="439"/>
      <c r="AO59" s="36"/>
      <c r="AP59" s="729"/>
      <c r="AQ59" s="730"/>
      <c r="AR59" s="730"/>
      <c r="AS59" s="730"/>
      <c r="AT59" s="730"/>
      <c r="AU59" s="730"/>
      <c r="AV59" s="730"/>
      <c r="AW59" s="731"/>
      <c r="AX59" s="330">
        <f>ROUND(T60-$AR$15,0)</f>
        <v>765</v>
      </c>
      <c r="AY59" s="6"/>
    </row>
    <row r="60" spans="1:51" ht="17.25" customHeight="1" x14ac:dyDescent="0.15">
      <c r="A60" s="436">
        <v>26</v>
      </c>
      <c r="B60" s="433">
        <v>1260</v>
      </c>
      <c r="C60" s="120" t="s">
        <v>429</v>
      </c>
      <c r="D60" s="680"/>
      <c r="E60" s="681"/>
      <c r="F60" s="682"/>
      <c r="G60" s="789"/>
      <c r="H60" s="767"/>
      <c r="I60" s="767"/>
      <c r="J60" s="767"/>
      <c r="K60" s="768"/>
      <c r="L60" s="789"/>
      <c r="M60" s="767"/>
      <c r="N60" s="767"/>
      <c r="O60" s="767"/>
      <c r="P60" s="767"/>
      <c r="Q60" s="767"/>
      <c r="R60" s="767"/>
      <c r="S60" s="768"/>
      <c r="T60" s="892">
        <f>予防短期入所療養ロ!T60</f>
        <v>777</v>
      </c>
      <c r="U60" s="829"/>
      <c r="V60" s="426" t="s">
        <v>578</v>
      </c>
      <c r="W60" s="432"/>
      <c r="X60" s="444" t="s">
        <v>442</v>
      </c>
      <c r="Y60" s="422"/>
      <c r="Z60" s="422"/>
      <c r="AA60" s="422"/>
      <c r="AB60" s="422"/>
      <c r="AC60" s="422"/>
      <c r="AD60" s="422"/>
      <c r="AE60" s="422"/>
      <c r="AF60" s="422"/>
      <c r="AG60" s="417"/>
      <c r="AH60" s="417"/>
      <c r="AI60" s="417"/>
      <c r="AJ60" s="443"/>
      <c r="AK60" s="422"/>
      <c r="AL60" s="80" t="s">
        <v>806</v>
      </c>
      <c r="AM60" s="515">
        <f>$AM$6</f>
        <v>25</v>
      </c>
      <c r="AN60" s="903" t="s">
        <v>6067</v>
      </c>
      <c r="AO60" s="904"/>
      <c r="AP60" s="729"/>
      <c r="AQ60" s="730"/>
      <c r="AR60" s="730"/>
      <c r="AS60" s="730"/>
      <c r="AT60" s="730"/>
      <c r="AU60" s="730"/>
      <c r="AV60" s="730"/>
      <c r="AW60" s="731"/>
      <c r="AX60" s="12">
        <f>ROUND(ROUND(T60-AM60,0)-$AR$15,0)</f>
        <v>740</v>
      </c>
      <c r="AY60" s="6"/>
    </row>
    <row r="61" spans="1:51" ht="17.25" customHeight="1" x14ac:dyDescent="0.15">
      <c r="A61" s="436">
        <v>26</v>
      </c>
      <c r="B61" s="433">
        <v>5289</v>
      </c>
      <c r="C61" s="210" t="s">
        <v>430</v>
      </c>
      <c r="D61" s="680"/>
      <c r="E61" s="681"/>
      <c r="F61" s="682"/>
      <c r="G61" s="769" t="s">
        <v>2048</v>
      </c>
      <c r="H61" s="763"/>
      <c r="I61" s="763"/>
      <c r="J61" s="763"/>
      <c r="K61" s="764"/>
      <c r="L61" s="769" t="s">
        <v>2043</v>
      </c>
      <c r="M61" s="763"/>
      <c r="N61" s="763"/>
      <c r="O61" s="763"/>
      <c r="P61" s="763"/>
      <c r="Q61" s="763"/>
      <c r="R61" s="763"/>
      <c r="S61" s="764"/>
      <c r="T61" s="453" t="s">
        <v>129</v>
      </c>
      <c r="U61" s="439"/>
      <c r="V61" s="61"/>
      <c r="W61" s="254"/>
      <c r="X61" s="453"/>
      <c r="Y61" s="416"/>
      <c r="Z61" s="416"/>
      <c r="AA61" s="37"/>
      <c r="AB61" s="416"/>
      <c r="AC61" s="439"/>
      <c r="AD61" s="37"/>
      <c r="AE61" s="37"/>
      <c r="AF61" s="37"/>
      <c r="AG61" s="422"/>
      <c r="AH61" s="422"/>
      <c r="AI61" s="422"/>
      <c r="AJ61" s="422"/>
      <c r="AK61" s="37"/>
      <c r="AL61" s="416"/>
      <c r="AM61" s="2"/>
      <c r="AN61" s="439"/>
      <c r="AO61" s="36"/>
      <c r="AP61" s="421"/>
      <c r="AQ61" s="418"/>
      <c r="AR61" s="637"/>
      <c r="AS61" s="637"/>
      <c r="AT61" s="637"/>
      <c r="AU61" s="637"/>
      <c r="AV61" s="637"/>
      <c r="AW61" s="638"/>
      <c r="AX61" s="330">
        <f>ROUND(T62-$AR$15,0)</f>
        <v>545</v>
      </c>
      <c r="AY61" s="23"/>
    </row>
    <row r="62" spans="1:51" ht="17.25" customHeight="1" x14ac:dyDescent="0.15">
      <c r="A62" s="436">
        <v>26</v>
      </c>
      <c r="B62" s="433">
        <v>5293</v>
      </c>
      <c r="C62" s="120" t="s">
        <v>431</v>
      </c>
      <c r="D62" s="680"/>
      <c r="E62" s="681"/>
      <c r="F62" s="682"/>
      <c r="G62" s="770"/>
      <c r="H62" s="765"/>
      <c r="I62" s="765"/>
      <c r="J62" s="765"/>
      <c r="K62" s="766"/>
      <c r="L62" s="770"/>
      <c r="M62" s="765"/>
      <c r="N62" s="765"/>
      <c r="O62" s="765"/>
      <c r="P62" s="765"/>
      <c r="Q62" s="765"/>
      <c r="R62" s="765"/>
      <c r="S62" s="766"/>
      <c r="T62" s="892">
        <f>予防短期入所療養ロ!T62</f>
        <v>557</v>
      </c>
      <c r="U62" s="829"/>
      <c r="V62" s="426" t="s">
        <v>578</v>
      </c>
      <c r="W62" s="432"/>
      <c r="X62" s="444" t="s">
        <v>442</v>
      </c>
      <c r="Y62" s="422"/>
      <c r="Z62" s="422"/>
      <c r="AA62" s="422"/>
      <c r="AB62" s="422"/>
      <c r="AC62" s="422"/>
      <c r="AD62" s="422"/>
      <c r="AE62" s="422"/>
      <c r="AF62" s="422"/>
      <c r="AG62" s="417"/>
      <c r="AH62" s="417"/>
      <c r="AI62" s="417"/>
      <c r="AJ62" s="443"/>
      <c r="AK62" s="422"/>
      <c r="AL62" s="80" t="s">
        <v>806</v>
      </c>
      <c r="AM62" s="515">
        <f>$AM$6</f>
        <v>25</v>
      </c>
      <c r="AN62" s="903" t="s">
        <v>578</v>
      </c>
      <c r="AO62" s="904"/>
      <c r="AP62" s="612"/>
      <c r="AQ62" s="608"/>
      <c r="AR62" s="608"/>
      <c r="AS62" s="608"/>
      <c r="AT62" s="608"/>
      <c r="AU62" s="608"/>
      <c r="AV62" s="608"/>
      <c r="AW62" s="615"/>
      <c r="AX62" s="12">
        <f>ROUND(ROUND(T62-AM62,0)-$AR$15,0)</f>
        <v>520</v>
      </c>
      <c r="AY62" s="6"/>
    </row>
    <row r="63" spans="1:51" ht="17.25" customHeight="1" x14ac:dyDescent="0.15">
      <c r="A63" s="436">
        <v>26</v>
      </c>
      <c r="B63" s="433">
        <v>5294</v>
      </c>
      <c r="C63" s="120" t="s">
        <v>432</v>
      </c>
      <c r="D63" s="680"/>
      <c r="E63" s="681"/>
      <c r="F63" s="682"/>
      <c r="G63" s="770"/>
      <c r="H63" s="765"/>
      <c r="I63" s="765"/>
      <c r="J63" s="765"/>
      <c r="K63" s="766"/>
      <c r="L63" s="770"/>
      <c r="M63" s="765"/>
      <c r="N63" s="765"/>
      <c r="O63" s="765"/>
      <c r="P63" s="765"/>
      <c r="Q63" s="765"/>
      <c r="R63" s="765"/>
      <c r="S63" s="766"/>
      <c r="T63" s="453" t="s">
        <v>130</v>
      </c>
      <c r="U63" s="439"/>
      <c r="V63" s="61"/>
      <c r="W63" s="254"/>
      <c r="X63" s="453"/>
      <c r="Y63" s="416"/>
      <c r="Z63" s="416"/>
      <c r="AA63" s="37"/>
      <c r="AB63" s="418"/>
      <c r="AC63" s="439"/>
      <c r="AD63" s="37"/>
      <c r="AE63" s="37"/>
      <c r="AF63" s="37"/>
      <c r="AG63" s="422"/>
      <c r="AH63" s="422"/>
      <c r="AI63" s="422"/>
      <c r="AJ63" s="422"/>
      <c r="AK63" s="37"/>
      <c r="AL63" s="416"/>
      <c r="AM63" s="34"/>
      <c r="AN63" s="439"/>
      <c r="AO63" s="36"/>
      <c r="AP63" s="614"/>
      <c r="AQ63" s="418" t="s">
        <v>1401</v>
      </c>
      <c r="AR63" s="743">
        <f>AR15</f>
        <v>12</v>
      </c>
      <c r="AS63" s="743"/>
      <c r="AT63" s="418" t="s">
        <v>207</v>
      </c>
      <c r="AU63" s="418"/>
      <c r="AV63" s="610"/>
      <c r="AW63" s="613"/>
      <c r="AX63" s="330">
        <f>ROUND(T64-$AR$15,0)</f>
        <v>683</v>
      </c>
      <c r="AY63" s="6"/>
    </row>
    <row r="64" spans="1:51" ht="17.25" customHeight="1" x14ac:dyDescent="0.15">
      <c r="A64" s="436">
        <v>26</v>
      </c>
      <c r="B64" s="433">
        <v>5298</v>
      </c>
      <c r="C64" s="120" t="s">
        <v>433</v>
      </c>
      <c r="D64" s="680"/>
      <c r="E64" s="681"/>
      <c r="F64" s="682"/>
      <c r="G64" s="770"/>
      <c r="H64" s="765"/>
      <c r="I64" s="765"/>
      <c r="J64" s="765"/>
      <c r="K64" s="766"/>
      <c r="L64" s="789"/>
      <c r="M64" s="767"/>
      <c r="N64" s="767"/>
      <c r="O64" s="767"/>
      <c r="P64" s="767"/>
      <c r="Q64" s="767"/>
      <c r="R64" s="767"/>
      <c r="S64" s="768"/>
      <c r="T64" s="892">
        <f>予防短期入所療養ロ!T64</f>
        <v>695</v>
      </c>
      <c r="U64" s="829"/>
      <c r="V64" s="426" t="s">
        <v>578</v>
      </c>
      <c r="W64" s="432"/>
      <c r="X64" s="444" t="s">
        <v>442</v>
      </c>
      <c r="Y64" s="422"/>
      <c r="Z64" s="422"/>
      <c r="AA64" s="422"/>
      <c r="AB64" s="422"/>
      <c r="AC64" s="422"/>
      <c r="AD64" s="422"/>
      <c r="AE64" s="422"/>
      <c r="AF64" s="422"/>
      <c r="AG64" s="417"/>
      <c r="AH64" s="417"/>
      <c r="AI64" s="417"/>
      <c r="AJ64" s="443"/>
      <c r="AK64" s="422"/>
      <c r="AL64" s="80" t="s">
        <v>806</v>
      </c>
      <c r="AM64" s="515">
        <f>$AM$6</f>
        <v>25</v>
      </c>
      <c r="AN64" s="903" t="s">
        <v>6067</v>
      </c>
      <c r="AO64" s="904"/>
      <c r="AP64" s="612"/>
      <c r="AQ64" s="608"/>
      <c r="AR64" s="608"/>
      <c r="AS64" s="608"/>
      <c r="AT64" s="608"/>
      <c r="AU64" s="608"/>
      <c r="AV64" s="608"/>
      <c r="AW64" s="615"/>
      <c r="AX64" s="12">
        <f>ROUND(ROUND(T64-AM64,0)-$AR$15,0)</f>
        <v>658</v>
      </c>
      <c r="AY64" s="6"/>
    </row>
    <row r="65" spans="1:51" ht="17.25" customHeight="1" x14ac:dyDescent="0.15">
      <c r="A65" s="436">
        <v>26</v>
      </c>
      <c r="B65" s="433">
        <v>5299</v>
      </c>
      <c r="C65" s="120" t="s">
        <v>434</v>
      </c>
      <c r="D65" s="680"/>
      <c r="E65" s="681"/>
      <c r="F65" s="682"/>
      <c r="G65" s="770"/>
      <c r="H65" s="765"/>
      <c r="I65" s="765"/>
      <c r="J65" s="765"/>
      <c r="K65" s="766"/>
      <c r="L65" s="769" t="s">
        <v>2044</v>
      </c>
      <c r="M65" s="763"/>
      <c r="N65" s="763"/>
      <c r="O65" s="763"/>
      <c r="P65" s="763"/>
      <c r="Q65" s="763"/>
      <c r="R65" s="763"/>
      <c r="S65" s="764"/>
      <c r="T65" s="453" t="s">
        <v>129</v>
      </c>
      <c r="U65" s="439"/>
      <c r="V65" s="61"/>
      <c r="W65" s="254"/>
      <c r="X65" s="453"/>
      <c r="Y65" s="416"/>
      <c r="Z65" s="416"/>
      <c r="AA65" s="37"/>
      <c r="AB65" s="416"/>
      <c r="AC65" s="439"/>
      <c r="AD65" s="37"/>
      <c r="AE65" s="37"/>
      <c r="AF65" s="37"/>
      <c r="AG65" s="422"/>
      <c r="AH65" s="422"/>
      <c r="AI65" s="422"/>
      <c r="AJ65" s="422"/>
      <c r="AK65" s="37"/>
      <c r="AL65" s="416"/>
      <c r="AM65" s="2"/>
      <c r="AN65" s="439"/>
      <c r="AO65" s="36"/>
      <c r="AP65" s="442"/>
      <c r="AQ65" s="637"/>
      <c r="AR65" s="637"/>
      <c r="AS65" s="637"/>
      <c r="AT65" s="637"/>
      <c r="AU65" s="637"/>
      <c r="AV65" s="637"/>
      <c r="AW65" s="638"/>
      <c r="AX65" s="330">
        <f>ROUND(T66-$AR$15,0)</f>
        <v>604</v>
      </c>
      <c r="AY65" s="6"/>
    </row>
    <row r="66" spans="1:51" ht="17.25" customHeight="1" x14ac:dyDescent="0.15">
      <c r="A66" s="436">
        <v>26</v>
      </c>
      <c r="B66" s="433">
        <v>5303</v>
      </c>
      <c r="C66" s="120" t="s">
        <v>435</v>
      </c>
      <c r="D66" s="680"/>
      <c r="E66" s="681"/>
      <c r="F66" s="682"/>
      <c r="G66" s="770"/>
      <c r="H66" s="765"/>
      <c r="I66" s="765"/>
      <c r="J66" s="765"/>
      <c r="K66" s="766"/>
      <c r="L66" s="770"/>
      <c r="M66" s="765"/>
      <c r="N66" s="765"/>
      <c r="O66" s="765"/>
      <c r="P66" s="765"/>
      <c r="Q66" s="765"/>
      <c r="R66" s="765"/>
      <c r="S66" s="766"/>
      <c r="T66" s="892">
        <f>予防短期入所療養ロ!T66</f>
        <v>616</v>
      </c>
      <c r="U66" s="829"/>
      <c r="V66" s="426" t="s">
        <v>578</v>
      </c>
      <c r="W66" s="432"/>
      <c r="X66" s="444" t="s">
        <v>442</v>
      </c>
      <c r="Y66" s="422"/>
      <c r="Z66" s="422"/>
      <c r="AA66" s="422"/>
      <c r="AB66" s="422"/>
      <c r="AC66" s="422"/>
      <c r="AD66" s="422"/>
      <c r="AE66" s="422"/>
      <c r="AF66" s="422"/>
      <c r="AG66" s="417"/>
      <c r="AH66" s="417"/>
      <c r="AI66" s="417"/>
      <c r="AJ66" s="443"/>
      <c r="AK66" s="422"/>
      <c r="AL66" s="80" t="s">
        <v>806</v>
      </c>
      <c r="AM66" s="515">
        <f>$AM$6</f>
        <v>25</v>
      </c>
      <c r="AN66" s="903" t="s">
        <v>578</v>
      </c>
      <c r="AO66" s="904"/>
      <c r="AP66" s="421"/>
      <c r="AQ66" s="418"/>
      <c r="AR66" s="637"/>
      <c r="AS66" s="637"/>
      <c r="AT66" s="637"/>
      <c r="AU66" s="637"/>
      <c r="AV66" s="637"/>
      <c r="AW66" s="419"/>
      <c r="AX66" s="12">
        <f>ROUND(ROUND(T66-AM66,0)-$AR$15,0)</f>
        <v>579</v>
      </c>
      <c r="AY66" s="6"/>
    </row>
    <row r="67" spans="1:51" ht="17.25" customHeight="1" x14ac:dyDescent="0.15">
      <c r="A67" s="436">
        <v>26</v>
      </c>
      <c r="B67" s="433">
        <v>5304</v>
      </c>
      <c r="C67" s="120" t="s">
        <v>436</v>
      </c>
      <c r="D67" s="680"/>
      <c r="E67" s="681"/>
      <c r="F67" s="682"/>
      <c r="G67" s="770"/>
      <c r="H67" s="765"/>
      <c r="I67" s="765"/>
      <c r="J67" s="765"/>
      <c r="K67" s="766"/>
      <c r="L67" s="770"/>
      <c r="M67" s="765"/>
      <c r="N67" s="765"/>
      <c r="O67" s="765"/>
      <c r="P67" s="765"/>
      <c r="Q67" s="765"/>
      <c r="R67" s="765"/>
      <c r="S67" s="766"/>
      <c r="T67" s="453" t="s">
        <v>130</v>
      </c>
      <c r="U67" s="439"/>
      <c r="V67" s="61"/>
      <c r="W67" s="254"/>
      <c r="X67" s="453"/>
      <c r="Y67" s="416"/>
      <c r="Z67" s="416"/>
      <c r="AA67" s="37"/>
      <c r="AB67" s="418"/>
      <c r="AC67" s="439"/>
      <c r="AD67" s="37"/>
      <c r="AE67" s="37"/>
      <c r="AF67" s="37"/>
      <c r="AG67" s="422"/>
      <c r="AH67" s="422"/>
      <c r="AI67" s="422"/>
      <c r="AJ67" s="422"/>
      <c r="AK67" s="37"/>
      <c r="AL67" s="416"/>
      <c r="AM67" s="34"/>
      <c r="AN67" s="439"/>
      <c r="AO67" s="36"/>
      <c r="AP67" s="421"/>
      <c r="AQ67" s="418"/>
      <c r="AR67" s="77"/>
      <c r="AS67" s="201"/>
      <c r="AT67" s="201"/>
      <c r="AU67" s="201"/>
      <c r="AV67" s="201"/>
      <c r="AW67" s="202"/>
      <c r="AX67" s="330">
        <f>ROUND(T68-$AR$15,0)</f>
        <v>765</v>
      </c>
      <c r="AY67" s="6"/>
    </row>
    <row r="68" spans="1:51" ht="17.25" customHeight="1" x14ac:dyDescent="0.15">
      <c r="A68" s="436">
        <v>26</v>
      </c>
      <c r="B68" s="433">
        <v>5308</v>
      </c>
      <c r="C68" s="120" t="s">
        <v>437</v>
      </c>
      <c r="D68" s="759"/>
      <c r="E68" s="760"/>
      <c r="F68" s="761"/>
      <c r="G68" s="789"/>
      <c r="H68" s="767"/>
      <c r="I68" s="767"/>
      <c r="J68" s="767"/>
      <c r="K68" s="768"/>
      <c r="L68" s="789"/>
      <c r="M68" s="767"/>
      <c r="N68" s="767"/>
      <c r="O68" s="767"/>
      <c r="P68" s="767"/>
      <c r="Q68" s="767"/>
      <c r="R68" s="767"/>
      <c r="S68" s="768"/>
      <c r="T68" s="892">
        <f>予防短期入所療養ロ!T68</f>
        <v>777</v>
      </c>
      <c r="U68" s="829"/>
      <c r="V68" s="426" t="s">
        <v>578</v>
      </c>
      <c r="W68" s="432"/>
      <c r="X68" s="444" t="s">
        <v>442</v>
      </c>
      <c r="Y68" s="422"/>
      <c r="Z68" s="422"/>
      <c r="AA68" s="422"/>
      <c r="AB68" s="422"/>
      <c r="AC68" s="422"/>
      <c r="AD68" s="422"/>
      <c r="AE68" s="422"/>
      <c r="AF68" s="422"/>
      <c r="AG68" s="417"/>
      <c r="AH68" s="417"/>
      <c r="AI68" s="417"/>
      <c r="AJ68" s="443"/>
      <c r="AK68" s="422"/>
      <c r="AL68" s="80" t="s">
        <v>806</v>
      </c>
      <c r="AM68" s="515">
        <f>$AM$6</f>
        <v>25</v>
      </c>
      <c r="AN68" s="903" t="s">
        <v>6067</v>
      </c>
      <c r="AO68" s="904"/>
      <c r="AP68" s="39"/>
      <c r="AQ68" s="417"/>
      <c r="AR68" s="205"/>
      <c r="AS68" s="205"/>
      <c r="AT68" s="205"/>
      <c r="AU68" s="205"/>
      <c r="AV68" s="205"/>
      <c r="AW68" s="206"/>
      <c r="AX68" s="12">
        <f>ROUND(ROUND(T68-AM68,0)-$AR$15,0)</f>
        <v>740</v>
      </c>
      <c r="AY68" s="11"/>
    </row>
    <row r="69" spans="1:51" ht="17.25" customHeight="1" x14ac:dyDescent="0.15">
      <c r="A69" s="436">
        <v>26</v>
      </c>
      <c r="B69" s="433">
        <v>9171</v>
      </c>
      <c r="C69" s="120" t="s">
        <v>1078</v>
      </c>
      <c r="D69" s="769" t="s">
        <v>2032</v>
      </c>
      <c r="E69" s="763"/>
      <c r="F69" s="764"/>
      <c r="G69" s="769" t="s">
        <v>1402</v>
      </c>
      <c r="H69" s="763"/>
      <c r="I69" s="763"/>
      <c r="J69" s="763"/>
      <c r="K69" s="763"/>
      <c r="L69" s="763"/>
      <c r="M69" s="763"/>
      <c r="N69" s="763"/>
      <c r="O69" s="763"/>
      <c r="P69" s="763"/>
      <c r="Q69" s="763"/>
      <c r="R69" s="763"/>
      <c r="S69" s="764"/>
      <c r="T69" s="453" t="s">
        <v>129</v>
      </c>
      <c r="U69" s="439"/>
      <c r="V69" s="61"/>
      <c r="W69" s="254"/>
      <c r="X69" s="453"/>
      <c r="Y69" s="416"/>
      <c r="Z69" s="416"/>
      <c r="AA69" s="37"/>
      <c r="AB69" s="416"/>
      <c r="AC69" s="439"/>
      <c r="AD69" s="37"/>
      <c r="AE69" s="37"/>
      <c r="AF69" s="37"/>
      <c r="AG69" s="422"/>
      <c r="AH69" s="422"/>
      <c r="AI69" s="422"/>
      <c r="AJ69" s="422"/>
      <c r="AK69" s="37"/>
      <c r="AL69" s="416"/>
      <c r="AM69" s="2"/>
      <c r="AN69" s="439"/>
      <c r="AO69" s="36"/>
      <c r="AP69" s="191"/>
      <c r="AQ69" s="632"/>
      <c r="AR69" s="632"/>
      <c r="AS69" s="632"/>
      <c r="AT69" s="632"/>
      <c r="AU69" s="632"/>
      <c r="AV69" s="632"/>
      <c r="AW69" s="190"/>
      <c r="AX69" s="330">
        <f>ROUND(T70-$AR$80,0)</f>
        <v>620</v>
      </c>
      <c r="AY69" s="7" t="s">
        <v>0</v>
      </c>
    </row>
    <row r="70" spans="1:51" ht="17.25" customHeight="1" x14ac:dyDescent="0.15">
      <c r="A70" s="436">
        <v>26</v>
      </c>
      <c r="B70" s="433">
        <v>9175</v>
      </c>
      <c r="C70" s="120" t="s">
        <v>1079</v>
      </c>
      <c r="D70" s="770"/>
      <c r="E70" s="765"/>
      <c r="F70" s="766"/>
      <c r="G70" s="770"/>
      <c r="H70" s="765"/>
      <c r="I70" s="765"/>
      <c r="J70" s="765"/>
      <c r="K70" s="765"/>
      <c r="L70" s="765"/>
      <c r="M70" s="765"/>
      <c r="N70" s="765"/>
      <c r="O70" s="765"/>
      <c r="P70" s="765"/>
      <c r="Q70" s="765"/>
      <c r="R70" s="765"/>
      <c r="S70" s="766"/>
      <c r="T70" s="892">
        <f>予防短期入所療養ロ!T70</f>
        <v>632</v>
      </c>
      <c r="U70" s="829"/>
      <c r="V70" s="426" t="s">
        <v>578</v>
      </c>
      <c r="W70" s="432"/>
      <c r="X70" s="444" t="s">
        <v>442</v>
      </c>
      <c r="Y70" s="422"/>
      <c r="Z70" s="422"/>
      <c r="AA70" s="422"/>
      <c r="AB70" s="422"/>
      <c r="AC70" s="422"/>
      <c r="AD70" s="422"/>
      <c r="AE70" s="422"/>
      <c r="AF70" s="422"/>
      <c r="AG70" s="417"/>
      <c r="AH70" s="417"/>
      <c r="AI70" s="417"/>
      <c r="AJ70" s="443"/>
      <c r="AK70" s="422"/>
      <c r="AL70" s="80" t="s">
        <v>806</v>
      </c>
      <c r="AM70" s="515">
        <f>$AM$6</f>
        <v>25</v>
      </c>
      <c r="AN70" s="903" t="s">
        <v>578</v>
      </c>
      <c r="AO70" s="904"/>
      <c r="AP70" s="442"/>
      <c r="AQ70" s="637"/>
      <c r="AR70" s="637"/>
      <c r="AS70" s="637"/>
      <c r="AT70" s="637"/>
      <c r="AU70" s="637"/>
      <c r="AV70" s="637"/>
      <c r="AW70" s="638"/>
      <c r="AX70" s="12">
        <f>ROUND(ROUND(T70-AM70,0)-$AR$80,0)</f>
        <v>595</v>
      </c>
      <c r="AY70" s="6"/>
    </row>
    <row r="71" spans="1:51" ht="17.25" customHeight="1" x14ac:dyDescent="0.15">
      <c r="A71" s="436">
        <v>26</v>
      </c>
      <c r="B71" s="433">
        <v>9176</v>
      </c>
      <c r="C71" s="120" t="s">
        <v>1080</v>
      </c>
      <c r="D71" s="770"/>
      <c r="E71" s="765"/>
      <c r="F71" s="766"/>
      <c r="G71" s="770"/>
      <c r="H71" s="765"/>
      <c r="I71" s="765"/>
      <c r="J71" s="765"/>
      <c r="K71" s="765"/>
      <c r="L71" s="765"/>
      <c r="M71" s="765"/>
      <c r="N71" s="765"/>
      <c r="O71" s="765"/>
      <c r="P71" s="765"/>
      <c r="Q71" s="765"/>
      <c r="R71" s="765"/>
      <c r="S71" s="766"/>
      <c r="T71" s="453" t="s">
        <v>130</v>
      </c>
      <c r="U71" s="439"/>
      <c r="V71" s="61"/>
      <c r="W71" s="254"/>
      <c r="X71" s="453"/>
      <c r="Y71" s="416"/>
      <c r="Z71" s="416"/>
      <c r="AA71" s="37"/>
      <c r="AB71" s="418"/>
      <c r="AC71" s="439"/>
      <c r="AD71" s="37"/>
      <c r="AE71" s="37"/>
      <c r="AF71" s="37"/>
      <c r="AG71" s="422"/>
      <c r="AH71" s="422"/>
      <c r="AI71" s="422"/>
      <c r="AJ71" s="422"/>
      <c r="AK71" s="37"/>
      <c r="AL71" s="416"/>
      <c r="AM71" s="34"/>
      <c r="AN71" s="439"/>
      <c r="AO71" s="36"/>
      <c r="AP71" s="442"/>
      <c r="AQ71" s="637"/>
      <c r="AR71" s="637"/>
      <c r="AS71" s="637"/>
      <c r="AT71" s="637"/>
      <c r="AU71" s="637"/>
      <c r="AV71" s="637"/>
      <c r="AW71" s="638"/>
      <c r="AX71" s="330">
        <f>ROUND(T72-$AR$80,0)</f>
        <v>784</v>
      </c>
      <c r="AY71" s="6"/>
    </row>
    <row r="72" spans="1:51" ht="17.25" customHeight="1" x14ac:dyDescent="0.15">
      <c r="A72" s="436">
        <v>26</v>
      </c>
      <c r="B72" s="433">
        <v>9180</v>
      </c>
      <c r="C72" s="120" t="s">
        <v>1081</v>
      </c>
      <c r="D72" s="770"/>
      <c r="E72" s="765"/>
      <c r="F72" s="766"/>
      <c r="G72" s="789"/>
      <c r="H72" s="767"/>
      <c r="I72" s="767"/>
      <c r="J72" s="767"/>
      <c r="K72" s="767"/>
      <c r="L72" s="767"/>
      <c r="M72" s="767"/>
      <c r="N72" s="767"/>
      <c r="O72" s="767"/>
      <c r="P72" s="767"/>
      <c r="Q72" s="767"/>
      <c r="R72" s="767"/>
      <c r="S72" s="768"/>
      <c r="T72" s="892">
        <f>予防短期入所療養ロ!T72</f>
        <v>796</v>
      </c>
      <c r="U72" s="829"/>
      <c r="V72" s="426" t="s">
        <v>578</v>
      </c>
      <c r="W72" s="432"/>
      <c r="X72" s="444" t="s">
        <v>442</v>
      </c>
      <c r="Y72" s="422"/>
      <c r="Z72" s="422"/>
      <c r="AA72" s="422"/>
      <c r="AB72" s="422"/>
      <c r="AC72" s="422"/>
      <c r="AD72" s="422"/>
      <c r="AE72" s="422"/>
      <c r="AF72" s="422"/>
      <c r="AG72" s="417"/>
      <c r="AH72" s="417"/>
      <c r="AI72" s="417"/>
      <c r="AJ72" s="443"/>
      <c r="AK72" s="422"/>
      <c r="AL72" s="80" t="s">
        <v>806</v>
      </c>
      <c r="AM72" s="515">
        <f>$AM$6</f>
        <v>25</v>
      </c>
      <c r="AN72" s="903" t="s">
        <v>6067</v>
      </c>
      <c r="AO72" s="904"/>
      <c r="AP72" s="614"/>
      <c r="AQ72" s="610"/>
      <c r="AR72" s="610"/>
      <c r="AS72" s="610"/>
      <c r="AT72" s="610"/>
      <c r="AU72" s="610"/>
      <c r="AV72" s="610"/>
      <c r="AW72" s="613"/>
      <c r="AX72" s="12">
        <f>ROUND(ROUND(T72-AM72,0)-$AR$80,0)</f>
        <v>759</v>
      </c>
      <c r="AY72" s="6"/>
    </row>
    <row r="73" spans="1:51" ht="17.25" customHeight="1" x14ac:dyDescent="0.15">
      <c r="A73" s="436">
        <v>26</v>
      </c>
      <c r="B73" s="433">
        <v>1961</v>
      </c>
      <c r="C73" s="120" t="s">
        <v>1082</v>
      </c>
      <c r="D73" s="770"/>
      <c r="E73" s="765"/>
      <c r="F73" s="766"/>
      <c r="G73" s="769" t="s">
        <v>1999</v>
      </c>
      <c r="H73" s="763"/>
      <c r="I73" s="763"/>
      <c r="J73" s="763"/>
      <c r="K73" s="763"/>
      <c r="L73" s="763"/>
      <c r="M73" s="763"/>
      <c r="N73" s="763"/>
      <c r="O73" s="763"/>
      <c r="P73" s="763"/>
      <c r="Q73" s="763"/>
      <c r="R73" s="763"/>
      <c r="S73" s="764"/>
      <c r="T73" s="453" t="s">
        <v>129</v>
      </c>
      <c r="U73" s="439"/>
      <c r="V73" s="61"/>
      <c r="W73" s="254"/>
      <c r="X73" s="453"/>
      <c r="Y73" s="416"/>
      <c r="Z73" s="416"/>
      <c r="AA73" s="37"/>
      <c r="AB73" s="416"/>
      <c r="AC73" s="439"/>
      <c r="AD73" s="37"/>
      <c r="AE73" s="37"/>
      <c r="AF73" s="37"/>
      <c r="AG73" s="422"/>
      <c r="AH73" s="422"/>
      <c r="AI73" s="422"/>
      <c r="AJ73" s="422"/>
      <c r="AK73" s="37"/>
      <c r="AL73" s="416"/>
      <c r="AM73" s="2"/>
      <c r="AN73" s="439"/>
      <c r="AO73" s="36"/>
      <c r="AP73" s="635"/>
      <c r="AQ73" s="636"/>
      <c r="AR73" s="636"/>
      <c r="AS73" s="636"/>
      <c r="AT73" s="636"/>
      <c r="AU73" s="636"/>
      <c r="AV73" s="636"/>
      <c r="AW73" s="644"/>
      <c r="AX73" s="330">
        <f>ROUND(T74-$AR$80,0)</f>
        <v>650</v>
      </c>
      <c r="AY73" s="402"/>
    </row>
    <row r="74" spans="1:51" ht="17.25" customHeight="1" x14ac:dyDescent="0.15">
      <c r="A74" s="436">
        <v>26</v>
      </c>
      <c r="B74" s="433">
        <v>1966</v>
      </c>
      <c r="C74" s="120" t="s">
        <v>1083</v>
      </c>
      <c r="D74" s="770"/>
      <c r="E74" s="765"/>
      <c r="F74" s="766"/>
      <c r="G74" s="770"/>
      <c r="H74" s="765"/>
      <c r="I74" s="765"/>
      <c r="J74" s="765"/>
      <c r="K74" s="765"/>
      <c r="L74" s="765"/>
      <c r="M74" s="765"/>
      <c r="N74" s="765"/>
      <c r="O74" s="765"/>
      <c r="P74" s="765"/>
      <c r="Q74" s="765"/>
      <c r="R74" s="765"/>
      <c r="S74" s="766"/>
      <c r="T74" s="892">
        <f>予防短期入所療養ロ!T74</f>
        <v>662</v>
      </c>
      <c r="U74" s="829"/>
      <c r="V74" s="426" t="s">
        <v>578</v>
      </c>
      <c r="W74" s="432"/>
      <c r="X74" s="444" t="s">
        <v>442</v>
      </c>
      <c r="Y74" s="422"/>
      <c r="Z74" s="422"/>
      <c r="AA74" s="422"/>
      <c r="AB74" s="422"/>
      <c r="AC74" s="422"/>
      <c r="AD74" s="422"/>
      <c r="AE74" s="422"/>
      <c r="AF74" s="422"/>
      <c r="AG74" s="417"/>
      <c r="AH74" s="417"/>
      <c r="AI74" s="417"/>
      <c r="AJ74" s="443"/>
      <c r="AK74" s="422"/>
      <c r="AL74" s="80" t="s">
        <v>806</v>
      </c>
      <c r="AM74" s="515">
        <f>$AM$6</f>
        <v>25</v>
      </c>
      <c r="AN74" s="903" t="s">
        <v>578</v>
      </c>
      <c r="AO74" s="904"/>
      <c r="AP74" s="729" t="s">
        <v>476</v>
      </c>
      <c r="AQ74" s="730"/>
      <c r="AR74" s="730"/>
      <c r="AS74" s="730"/>
      <c r="AT74" s="730"/>
      <c r="AU74" s="730"/>
      <c r="AV74" s="730"/>
      <c r="AW74" s="731"/>
      <c r="AX74" s="12">
        <f>ROUND(ROUND(T74-AM74,0)-$AR$80,0)</f>
        <v>625</v>
      </c>
      <c r="AY74" s="6"/>
    </row>
    <row r="75" spans="1:51" ht="17.25" customHeight="1" x14ac:dyDescent="0.15">
      <c r="A75" s="436">
        <v>26</v>
      </c>
      <c r="B75" s="433">
        <v>1967</v>
      </c>
      <c r="C75" s="120" t="s">
        <v>1084</v>
      </c>
      <c r="D75" s="770"/>
      <c r="E75" s="765"/>
      <c r="F75" s="766"/>
      <c r="G75" s="770"/>
      <c r="H75" s="765"/>
      <c r="I75" s="765"/>
      <c r="J75" s="765"/>
      <c r="K75" s="765"/>
      <c r="L75" s="765"/>
      <c r="M75" s="765"/>
      <c r="N75" s="765"/>
      <c r="O75" s="765"/>
      <c r="P75" s="765"/>
      <c r="Q75" s="765"/>
      <c r="R75" s="765"/>
      <c r="S75" s="766"/>
      <c r="T75" s="453" t="s">
        <v>130</v>
      </c>
      <c r="U75" s="439"/>
      <c r="V75" s="61"/>
      <c r="W75" s="254"/>
      <c r="X75" s="453"/>
      <c r="Y75" s="416"/>
      <c r="Z75" s="416"/>
      <c r="AA75" s="37"/>
      <c r="AB75" s="418"/>
      <c r="AC75" s="439"/>
      <c r="AD75" s="37"/>
      <c r="AE75" s="37"/>
      <c r="AF75" s="37"/>
      <c r="AG75" s="422"/>
      <c r="AH75" s="422"/>
      <c r="AI75" s="422"/>
      <c r="AJ75" s="422"/>
      <c r="AK75" s="37"/>
      <c r="AL75" s="416"/>
      <c r="AM75" s="34"/>
      <c r="AN75" s="439"/>
      <c r="AO75" s="36"/>
      <c r="AP75" s="729"/>
      <c r="AQ75" s="730"/>
      <c r="AR75" s="730"/>
      <c r="AS75" s="730"/>
      <c r="AT75" s="730"/>
      <c r="AU75" s="730"/>
      <c r="AV75" s="730"/>
      <c r="AW75" s="731"/>
      <c r="AX75" s="330">
        <f>ROUND(T76-$AR$80,0)</f>
        <v>813</v>
      </c>
      <c r="AY75" s="6"/>
    </row>
    <row r="76" spans="1:51" ht="17.25" customHeight="1" x14ac:dyDescent="0.15">
      <c r="A76" s="436">
        <v>26</v>
      </c>
      <c r="B76" s="433">
        <v>1972</v>
      </c>
      <c r="C76" s="120" t="s">
        <v>1085</v>
      </c>
      <c r="D76" s="770"/>
      <c r="E76" s="765"/>
      <c r="F76" s="766"/>
      <c r="G76" s="789"/>
      <c r="H76" s="767"/>
      <c r="I76" s="767"/>
      <c r="J76" s="767"/>
      <c r="K76" s="767"/>
      <c r="L76" s="767"/>
      <c r="M76" s="767"/>
      <c r="N76" s="767"/>
      <c r="O76" s="767"/>
      <c r="P76" s="767"/>
      <c r="Q76" s="767"/>
      <c r="R76" s="767"/>
      <c r="S76" s="768"/>
      <c r="T76" s="892">
        <f>予防短期入所療養ロ!T76</f>
        <v>825</v>
      </c>
      <c r="U76" s="829"/>
      <c r="V76" s="426" t="s">
        <v>578</v>
      </c>
      <c r="W76" s="432"/>
      <c r="X76" s="444" t="s">
        <v>442</v>
      </c>
      <c r="Y76" s="422"/>
      <c r="Z76" s="422"/>
      <c r="AA76" s="422"/>
      <c r="AB76" s="422"/>
      <c r="AC76" s="422"/>
      <c r="AD76" s="422"/>
      <c r="AE76" s="422"/>
      <c r="AF76" s="422"/>
      <c r="AG76" s="417"/>
      <c r="AH76" s="417"/>
      <c r="AI76" s="417"/>
      <c r="AJ76" s="443"/>
      <c r="AK76" s="422"/>
      <c r="AL76" s="80" t="s">
        <v>806</v>
      </c>
      <c r="AM76" s="515">
        <f>$AM$6</f>
        <v>25</v>
      </c>
      <c r="AN76" s="903" t="s">
        <v>6067</v>
      </c>
      <c r="AO76" s="904"/>
      <c r="AP76" s="729"/>
      <c r="AQ76" s="730"/>
      <c r="AR76" s="730"/>
      <c r="AS76" s="730"/>
      <c r="AT76" s="730"/>
      <c r="AU76" s="730"/>
      <c r="AV76" s="730"/>
      <c r="AW76" s="731"/>
      <c r="AX76" s="12">
        <f>ROUND(ROUND(T76-AM76,0)-$AR$80,0)</f>
        <v>788</v>
      </c>
      <c r="AY76" s="6"/>
    </row>
    <row r="77" spans="1:51" ht="17.25" customHeight="1" x14ac:dyDescent="0.15">
      <c r="A77" s="436">
        <v>26</v>
      </c>
      <c r="B77" s="433">
        <v>1973</v>
      </c>
      <c r="C77" s="120" t="s">
        <v>1086</v>
      </c>
      <c r="D77" s="535"/>
      <c r="E77" s="418"/>
      <c r="F77" s="419"/>
      <c r="G77" s="769" t="s">
        <v>2000</v>
      </c>
      <c r="H77" s="763"/>
      <c r="I77" s="763"/>
      <c r="J77" s="763"/>
      <c r="K77" s="763"/>
      <c r="L77" s="763"/>
      <c r="M77" s="763"/>
      <c r="N77" s="763"/>
      <c r="O77" s="763"/>
      <c r="P77" s="763"/>
      <c r="Q77" s="763"/>
      <c r="R77" s="763"/>
      <c r="S77" s="764"/>
      <c r="T77" s="453" t="s">
        <v>129</v>
      </c>
      <c r="U77" s="439"/>
      <c r="V77" s="61"/>
      <c r="W77" s="254"/>
      <c r="X77" s="453"/>
      <c r="Y77" s="416"/>
      <c r="Z77" s="416"/>
      <c r="AA77" s="37"/>
      <c r="AB77" s="416"/>
      <c r="AC77" s="439"/>
      <c r="AD77" s="37"/>
      <c r="AE77" s="37"/>
      <c r="AF77" s="37"/>
      <c r="AG77" s="422"/>
      <c r="AH77" s="422"/>
      <c r="AI77" s="422"/>
      <c r="AJ77" s="422"/>
      <c r="AK77" s="37"/>
      <c r="AL77" s="416"/>
      <c r="AM77" s="2"/>
      <c r="AN77" s="439"/>
      <c r="AO77" s="36"/>
      <c r="AP77" s="729"/>
      <c r="AQ77" s="730"/>
      <c r="AR77" s="730"/>
      <c r="AS77" s="730"/>
      <c r="AT77" s="730"/>
      <c r="AU77" s="730"/>
      <c r="AV77" s="730"/>
      <c r="AW77" s="731"/>
      <c r="AX77" s="330">
        <f>ROUND(T78-$AR$80,0)</f>
        <v>640</v>
      </c>
      <c r="AY77" s="402"/>
    </row>
    <row r="78" spans="1:51" ht="17.25" customHeight="1" x14ac:dyDescent="0.15">
      <c r="A78" s="436">
        <v>26</v>
      </c>
      <c r="B78" s="433">
        <v>1978</v>
      </c>
      <c r="C78" s="120" t="s">
        <v>1087</v>
      </c>
      <c r="D78" s="535"/>
      <c r="E78" s="418"/>
      <c r="F78" s="419"/>
      <c r="G78" s="770"/>
      <c r="H78" s="765"/>
      <c r="I78" s="765"/>
      <c r="J78" s="765"/>
      <c r="K78" s="765"/>
      <c r="L78" s="765"/>
      <c r="M78" s="765"/>
      <c r="N78" s="765"/>
      <c r="O78" s="765"/>
      <c r="P78" s="765"/>
      <c r="Q78" s="765"/>
      <c r="R78" s="765"/>
      <c r="S78" s="766"/>
      <c r="T78" s="892">
        <f>予防短期入所療養ロ!T78</f>
        <v>652</v>
      </c>
      <c r="U78" s="829"/>
      <c r="V78" s="426" t="s">
        <v>578</v>
      </c>
      <c r="W78" s="432"/>
      <c r="X78" s="444" t="s">
        <v>442</v>
      </c>
      <c r="Y78" s="422"/>
      <c r="Z78" s="422"/>
      <c r="AA78" s="422"/>
      <c r="AB78" s="422"/>
      <c r="AC78" s="422"/>
      <c r="AD78" s="422"/>
      <c r="AE78" s="422"/>
      <c r="AF78" s="422"/>
      <c r="AG78" s="417"/>
      <c r="AH78" s="417"/>
      <c r="AI78" s="417"/>
      <c r="AJ78" s="443"/>
      <c r="AK78" s="422"/>
      <c r="AL78" s="80" t="s">
        <v>806</v>
      </c>
      <c r="AM78" s="515">
        <f>$AM$6</f>
        <v>25</v>
      </c>
      <c r="AN78" s="903" t="s">
        <v>578</v>
      </c>
      <c r="AO78" s="904"/>
      <c r="AP78" s="612"/>
      <c r="AQ78" s="610"/>
      <c r="AR78" s="610"/>
      <c r="AS78" s="610"/>
      <c r="AT78" s="610"/>
      <c r="AU78" s="610"/>
      <c r="AV78" s="610"/>
      <c r="AW78" s="613"/>
      <c r="AX78" s="12">
        <f>ROUND(ROUND(T78-AM78,0)-$AR$80,0)</f>
        <v>615</v>
      </c>
      <c r="AY78" s="6"/>
    </row>
    <row r="79" spans="1:51" ht="17.25" customHeight="1" x14ac:dyDescent="0.15">
      <c r="A79" s="436">
        <v>26</v>
      </c>
      <c r="B79" s="433">
        <v>1979</v>
      </c>
      <c r="C79" s="120" t="s">
        <v>1088</v>
      </c>
      <c r="D79" s="535"/>
      <c r="E79" s="418"/>
      <c r="F79" s="419"/>
      <c r="G79" s="770"/>
      <c r="H79" s="765"/>
      <c r="I79" s="765"/>
      <c r="J79" s="765"/>
      <c r="K79" s="765"/>
      <c r="L79" s="765"/>
      <c r="M79" s="765"/>
      <c r="N79" s="765"/>
      <c r="O79" s="765"/>
      <c r="P79" s="765"/>
      <c r="Q79" s="765"/>
      <c r="R79" s="765"/>
      <c r="S79" s="766"/>
      <c r="T79" s="453" t="s">
        <v>130</v>
      </c>
      <c r="U79" s="439"/>
      <c r="V79" s="61"/>
      <c r="W79" s="254"/>
      <c r="X79" s="453"/>
      <c r="Y79" s="416"/>
      <c r="Z79" s="416"/>
      <c r="AA79" s="37"/>
      <c r="AB79" s="418"/>
      <c r="AC79" s="439"/>
      <c r="AD79" s="37"/>
      <c r="AE79" s="37"/>
      <c r="AF79" s="37"/>
      <c r="AG79" s="422"/>
      <c r="AH79" s="422"/>
      <c r="AI79" s="422"/>
      <c r="AJ79" s="422"/>
      <c r="AK79" s="37"/>
      <c r="AL79" s="416"/>
      <c r="AM79" s="34"/>
      <c r="AN79" s="439"/>
      <c r="AO79" s="36"/>
      <c r="AP79" s="614"/>
      <c r="AQ79" s="610"/>
      <c r="AR79" s="610"/>
      <c r="AS79" s="610"/>
      <c r="AT79" s="610"/>
      <c r="AU79" s="610"/>
      <c r="AV79" s="610"/>
      <c r="AW79" s="613"/>
      <c r="AX79" s="330">
        <f>ROUND(T80-$AR$80,0)</f>
        <v>803</v>
      </c>
      <c r="AY79" s="6"/>
    </row>
    <row r="80" spans="1:51" ht="17.25" customHeight="1" x14ac:dyDescent="0.15">
      <c r="A80" s="436">
        <v>26</v>
      </c>
      <c r="B80" s="433">
        <v>1984</v>
      </c>
      <c r="C80" s="120" t="s">
        <v>1089</v>
      </c>
      <c r="D80" s="535"/>
      <c r="E80" s="418"/>
      <c r="F80" s="419"/>
      <c r="G80" s="789"/>
      <c r="H80" s="767"/>
      <c r="I80" s="767"/>
      <c r="J80" s="767"/>
      <c r="K80" s="767"/>
      <c r="L80" s="767"/>
      <c r="M80" s="767"/>
      <c r="N80" s="767"/>
      <c r="O80" s="767"/>
      <c r="P80" s="767"/>
      <c r="Q80" s="767"/>
      <c r="R80" s="767"/>
      <c r="S80" s="768"/>
      <c r="T80" s="892">
        <f>予防短期入所療養ロ!T80</f>
        <v>815</v>
      </c>
      <c r="U80" s="829"/>
      <c r="V80" s="426" t="s">
        <v>578</v>
      </c>
      <c r="W80" s="432"/>
      <c r="X80" s="444" t="s">
        <v>442</v>
      </c>
      <c r="Y80" s="422"/>
      <c r="Z80" s="422"/>
      <c r="AA80" s="422"/>
      <c r="AB80" s="422"/>
      <c r="AC80" s="422"/>
      <c r="AD80" s="422"/>
      <c r="AE80" s="422"/>
      <c r="AF80" s="422"/>
      <c r="AG80" s="417"/>
      <c r="AH80" s="417"/>
      <c r="AI80" s="417"/>
      <c r="AJ80" s="443"/>
      <c r="AK80" s="422"/>
      <c r="AL80" s="80" t="s">
        <v>806</v>
      </c>
      <c r="AM80" s="515">
        <f>$AM$6</f>
        <v>25</v>
      </c>
      <c r="AN80" s="903" t="s">
        <v>6067</v>
      </c>
      <c r="AO80" s="904"/>
      <c r="AP80" s="614"/>
      <c r="AQ80" s="418" t="s">
        <v>1401</v>
      </c>
      <c r="AR80" s="743">
        <f>$AR$15</f>
        <v>12</v>
      </c>
      <c r="AS80" s="743"/>
      <c r="AT80" s="418" t="s">
        <v>207</v>
      </c>
      <c r="AU80" s="418"/>
      <c r="AV80" s="610"/>
      <c r="AW80" s="613"/>
      <c r="AX80" s="12">
        <f>ROUND(ROUND(T80-AM80,0)-$AR$80,0)</f>
        <v>778</v>
      </c>
      <c r="AY80" s="6"/>
    </row>
    <row r="81" spans="1:51" ht="17.25" customHeight="1" x14ac:dyDescent="0.15">
      <c r="A81" s="436">
        <v>26</v>
      </c>
      <c r="B81" s="433">
        <v>9181</v>
      </c>
      <c r="C81" s="120" t="s">
        <v>2830</v>
      </c>
      <c r="D81" s="535"/>
      <c r="E81" s="418"/>
      <c r="F81" s="419"/>
      <c r="G81" s="769" t="s">
        <v>2278</v>
      </c>
      <c r="H81" s="763"/>
      <c r="I81" s="763"/>
      <c r="J81" s="763"/>
      <c r="K81" s="763"/>
      <c r="L81" s="763"/>
      <c r="M81" s="763"/>
      <c r="N81" s="763"/>
      <c r="O81" s="763"/>
      <c r="P81" s="763"/>
      <c r="Q81" s="763"/>
      <c r="R81" s="763"/>
      <c r="S81" s="764"/>
      <c r="T81" s="453" t="s">
        <v>129</v>
      </c>
      <c r="U81" s="439"/>
      <c r="V81" s="61"/>
      <c r="W81" s="254"/>
      <c r="X81" s="453"/>
      <c r="Y81" s="416"/>
      <c r="Z81" s="416"/>
      <c r="AA81" s="37"/>
      <c r="AB81" s="418"/>
      <c r="AC81" s="439"/>
      <c r="AD81" s="37"/>
      <c r="AE81" s="37"/>
      <c r="AF81" s="37"/>
      <c r="AG81" s="422"/>
      <c r="AH81" s="422"/>
      <c r="AI81" s="422"/>
      <c r="AJ81" s="422"/>
      <c r="AK81" s="37"/>
      <c r="AL81" s="416"/>
      <c r="AM81" s="34"/>
      <c r="AN81" s="439"/>
      <c r="AO81" s="36"/>
      <c r="AP81" s="635"/>
      <c r="AQ81" s="636"/>
      <c r="AR81" s="636"/>
      <c r="AS81" s="636"/>
      <c r="AT81" s="636"/>
      <c r="AU81" s="636"/>
      <c r="AV81" s="636"/>
      <c r="AW81" s="644"/>
      <c r="AX81" s="330">
        <f>ROUND(T82-$AR$80,0)</f>
        <v>620</v>
      </c>
      <c r="AY81" s="6"/>
    </row>
    <row r="82" spans="1:51" ht="17.25" customHeight="1" x14ac:dyDescent="0.15">
      <c r="A82" s="436">
        <v>26</v>
      </c>
      <c r="B82" s="433">
        <v>9185</v>
      </c>
      <c r="C82" s="120" t="s">
        <v>2831</v>
      </c>
      <c r="D82" s="535"/>
      <c r="E82" s="418"/>
      <c r="F82" s="419"/>
      <c r="G82" s="770"/>
      <c r="H82" s="765"/>
      <c r="I82" s="765"/>
      <c r="J82" s="765"/>
      <c r="K82" s="765"/>
      <c r="L82" s="765"/>
      <c r="M82" s="765"/>
      <c r="N82" s="765"/>
      <c r="O82" s="765"/>
      <c r="P82" s="765"/>
      <c r="Q82" s="765"/>
      <c r="R82" s="765"/>
      <c r="S82" s="766"/>
      <c r="T82" s="892">
        <f>予防短期入所療養ロ!T82</f>
        <v>632</v>
      </c>
      <c r="U82" s="829"/>
      <c r="V82" s="426" t="s">
        <v>578</v>
      </c>
      <c r="W82" s="432"/>
      <c r="X82" s="444" t="s">
        <v>442</v>
      </c>
      <c r="Y82" s="422"/>
      <c r="Z82" s="422"/>
      <c r="AA82" s="422"/>
      <c r="AB82" s="422"/>
      <c r="AC82" s="422"/>
      <c r="AD82" s="422"/>
      <c r="AE82" s="422"/>
      <c r="AF82" s="422"/>
      <c r="AG82" s="417"/>
      <c r="AH82" s="417"/>
      <c r="AI82" s="417"/>
      <c r="AJ82" s="443"/>
      <c r="AK82" s="422"/>
      <c r="AL82" s="80" t="s">
        <v>806</v>
      </c>
      <c r="AM82" s="515">
        <f>$AM$6</f>
        <v>25</v>
      </c>
      <c r="AN82" s="903" t="s">
        <v>578</v>
      </c>
      <c r="AO82" s="904"/>
      <c r="AP82" s="635"/>
      <c r="AQ82" s="636"/>
      <c r="AR82" s="636"/>
      <c r="AS82" s="636"/>
      <c r="AT82" s="636"/>
      <c r="AU82" s="636"/>
      <c r="AV82" s="636"/>
      <c r="AW82" s="644"/>
      <c r="AX82" s="12">
        <f>ROUND(ROUND(T82-AM82,0)-$AR$80,0)</f>
        <v>595</v>
      </c>
      <c r="AY82" s="6"/>
    </row>
    <row r="83" spans="1:51" ht="17.25" customHeight="1" x14ac:dyDescent="0.15">
      <c r="A83" s="436">
        <v>26</v>
      </c>
      <c r="B83" s="433">
        <v>9186</v>
      </c>
      <c r="C83" s="120" t="s">
        <v>2832</v>
      </c>
      <c r="D83" s="535"/>
      <c r="E83" s="418"/>
      <c r="F83" s="419"/>
      <c r="G83" s="770"/>
      <c r="H83" s="765"/>
      <c r="I83" s="765"/>
      <c r="J83" s="765"/>
      <c r="K83" s="765"/>
      <c r="L83" s="765"/>
      <c r="M83" s="765"/>
      <c r="N83" s="765"/>
      <c r="O83" s="765"/>
      <c r="P83" s="765"/>
      <c r="Q83" s="765"/>
      <c r="R83" s="765"/>
      <c r="S83" s="766"/>
      <c r="T83" s="453" t="s">
        <v>130</v>
      </c>
      <c r="U83" s="439"/>
      <c r="V83" s="61"/>
      <c r="W83" s="254"/>
      <c r="X83" s="453"/>
      <c r="Y83" s="416"/>
      <c r="Z83" s="416"/>
      <c r="AA83" s="37"/>
      <c r="AB83" s="418"/>
      <c r="AC83" s="439"/>
      <c r="AD83" s="37"/>
      <c r="AE83" s="37"/>
      <c r="AF83" s="37"/>
      <c r="AG83" s="422"/>
      <c r="AH83" s="422"/>
      <c r="AI83" s="422"/>
      <c r="AJ83" s="422"/>
      <c r="AK83" s="37"/>
      <c r="AL83" s="416"/>
      <c r="AM83" s="34"/>
      <c r="AN83" s="439"/>
      <c r="AO83" s="36"/>
      <c r="AP83" s="248"/>
      <c r="AQ83" s="201"/>
      <c r="AR83" s="201"/>
      <c r="AS83" s="201"/>
      <c r="AT83" s="201"/>
      <c r="AU83" s="201"/>
      <c r="AV83" s="201"/>
      <c r="AW83" s="202"/>
      <c r="AX83" s="330">
        <f>ROUND(T84-$AR$80,0)</f>
        <v>784</v>
      </c>
      <c r="AY83" s="6"/>
    </row>
    <row r="84" spans="1:51" ht="17.25" customHeight="1" x14ac:dyDescent="0.15">
      <c r="A84" s="436">
        <v>26</v>
      </c>
      <c r="B84" s="433">
        <v>9190</v>
      </c>
      <c r="C84" s="120" t="s">
        <v>2833</v>
      </c>
      <c r="D84" s="535"/>
      <c r="E84" s="418"/>
      <c r="F84" s="419"/>
      <c r="G84" s="789"/>
      <c r="H84" s="767"/>
      <c r="I84" s="767"/>
      <c r="J84" s="767"/>
      <c r="K84" s="767"/>
      <c r="L84" s="767"/>
      <c r="M84" s="767"/>
      <c r="N84" s="767"/>
      <c r="O84" s="767"/>
      <c r="P84" s="767"/>
      <c r="Q84" s="767"/>
      <c r="R84" s="767"/>
      <c r="S84" s="768"/>
      <c r="T84" s="892">
        <f>予防短期入所療養ロ!T84</f>
        <v>796</v>
      </c>
      <c r="U84" s="829"/>
      <c r="V84" s="426" t="s">
        <v>578</v>
      </c>
      <c r="W84" s="432"/>
      <c r="X84" s="444" t="s">
        <v>442</v>
      </c>
      <c r="Y84" s="422"/>
      <c r="Z84" s="422"/>
      <c r="AA84" s="422"/>
      <c r="AB84" s="422"/>
      <c r="AC84" s="422"/>
      <c r="AD84" s="422"/>
      <c r="AE84" s="422"/>
      <c r="AF84" s="422"/>
      <c r="AG84" s="417"/>
      <c r="AH84" s="417"/>
      <c r="AI84" s="417"/>
      <c r="AJ84" s="443"/>
      <c r="AK84" s="422"/>
      <c r="AL84" s="80" t="s">
        <v>806</v>
      </c>
      <c r="AM84" s="515">
        <f>$AM$6</f>
        <v>25</v>
      </c>
      <c r="AN84" s="903" t="s">
        <v>6067</v>
      </c>
      <c r="AO84" s="904"/>
      <c r="AP84" s="203"/>
      <c r="AQ84" s="201"/>
      <c r="AR84" s="201"/>
      <c r="AS84" s="201"/>
      <c r="AT84" s="201"/>
      <c r="AU84" s="201"/>
      <c r="AV84" s="201"/>
      <c r="AW84" s="202"/>
      <c r="AX84" s="12">
        <f>ROUND(ROUND(T84-AM84,0)-$AR$80,0)</f>
        <v>759</v>
      </c>
      <c r="AY84" s="6"/>
    </row>
    <row r="85" spans="1:51" ht="17.25" customHeight="1" x14ac:dyDescent="0.15">
      <c r="A85" s="436">
        <v>26</v>
      </c>
      <c r="B85" s="433">
        <v>1985</v>
      </c>
      <c r="C85" s="120" t="s">
        <v>2834</v>
      </c>
      <c r="D85" s="535"/>
      <c r="E85" s="418"/>
      <c r="F85" s="419"/>
      <c r="G85" s="769" t="s">
        <v>2279</v>
      </c>
      <c r="H85" s="763"/>
      <c r="I85" s="763"/>
      <c r="J85" s="763"/>
      <c r="K85" s="763"/>
      <c r="L85" s="763"/>
      <c r="M85" s="763"/>
      <c r="N85" s="763"/>
      <c r="O85" s="763"/>
      <c r="P85" s="763"/>
      <c r="Q85" s="763"/>
      <c r="R85" s="763"/>
      <c r="S85" s="764"/>
      <c r="T85" s="453" t="s">
        <v>129</v>
      </c>
      <c r="U85" s="439"/>
      <c r="V85" s="61"/>
      <c r="W85" s="254"/>
      <c r="X85" s="453"/>
      <c r="Y85" s="416"/>
      <c r="Z85" s="416"/>
      <c r="AA85" s="37"/>
      <c r="AB85" s="418"/>
      <c r="AC85" s="439"/>
      <c r="AD85" s="37"/>
      <c r="AE85" s="37"/>
      <c r="AF85" s="37"/>
      <c r="AG85" s="422"/>
      <c r="AH85" s="422"/>
      <c r="AI85" s="422"/>
      <c r="AJ85" s="422"/>
      <c r="AK85" s="37"/>
      <c r="AL85" s="416"/>
      <c r="AM85" s="34"/>
      <c r="AN85" s="439"/>
      <c r="AO85" s="36"/>
      <c r="AP85" s="635"/>
      <c r="AQ85" s="636"/>
      <c r="AR85" s="636"/>
      <c r="AS85" s="636"/>
      <c r="AT85" s="636"/>
      <c r="AU85" s="636"/>
      <c r="AV85" s="636"/>
      <c r="AW85" s="644"/>
      <c r="AX85" s="330">
        <f>ROUND(T86-$AR$80,0)</f>
        <v>650</v>
      </c>
      <c r="AY85" s="6"/>
    </row>
    <row r="86" spans="1:51" ht="17.25" customHeight="1" x14ac:dyDescent="0.15">
      <c r="A86" s="436">
        <v>26</v>
      </c>
      <c r="B86" s="433">
        <v>1990</v>
      </c>
      <c r="C86" s="120" t="s">
        <v>2835</v>
      </c>
      <c r="D86" s="535"/>
      <c r="E86" s="418"/>
      <c r="F86" s="419"/>
      <c r="G86" s="770"/>
      <c r="H86" s="765"/>
      <c r="I86" s="765"/>
      <c r="J86" s="765"/>
      <c r="K86" s="765"/>
      <c r="L86" s="765"/>
      <c r="M86" s="765"/>
      <c r="N86" s="765"/>
      <c r="O86" s="765"/>
      <c r="P86" s="765"/>
      <c r="Q86" s="765"/>
      <c r="R86" s="765"/>
      <c r="S86" s="766"/>
      <c r="T86" s="892">
        <f>予防短期入所療養ロ!T86</f>
        <v>662</v>
      </c>
      <c r="U86" s="829"/>
      <c r="V86" s="426" t="s">
        <v>578</v>
      </c>
      <c r="W86" s="432"/>
      <c r="X86" s="444" t="s">
        <v>442</v>
      </c>
      <c r="Y86" s="422"/>
      <c r="Z86" s="422"/>
      <c r="AA86" s="422"/>
      <c r="AB86" s="422"/>
      <c r="AC86" s="422"/>
      <c r="AD86" s="422"/>
      <c r="AE86" s="422"/>
      <c r="AF86" s="422"/>
      <c r="AG86" s="417"/>
      <c r="AH86" s="417"/>
      <c r="AI86" s="417"/>
      <c r="AJ86" s="443"/>
      <c r="AK86" s="422"/>
      <c r="AL86" s="80" t="s">
        <v>806</v>
      </c>
      <c r="AM86" s="515">
        <f>$AM$6</f>
        <v>25</v>
      </c>
      <c r="AN86" s="903" t="s">
        <v>578</v>
      </c>
      <c r="AO86" s="904"/>
      <c r="AP86" s="635"/>
      <c r="AQ86" s="636"/>
      <c r="AR86" s="636"/>
      <c r="AS86" s="636"/>
      <c r="AT86" s="636"/>
      <c r="AU86" s="636"/>
      <c r="AV86" s="636"/>
      <c r="AW86" s="644"/>
      <c r="AX86" s="12">
        <f>ROUND(ROUND(T86-AM86,0)-$AR$80,0)</f>
        <v>625</v>
      </c>
      <c r="AY86" s="6"/>
    </row>
    <row r="87" spans="1:51" ht="17.25" customHeight="1" x14ac:dyDescent="0.15">
      <c r="A87" s="436">
        <v>26</v>
      </c>
      <c r="B87" s="433">
        <v>1991</v>
      </c>
      <c r="C87" s="120" t="s">
        <v>2836</v>
      </c>
      <c r="D87" s="535"/>
      <c r="E87" s="418"/>
      <c r="F87" s="419"/>
      <c r="G87" s="770"/>
      <c r="H87" s="765"/>
      <c r="I87" s="765"/>
      <c r="J87" s="765"/>
      <c r="K87" s="765"/>
      <c r="L87" s="765"/>
      <c r="M87" s="765"/>
      <c r="N87" s="765"/>
      <c r="O87" s="765"/>
      <c r="P87" s="765"/>
      <c r="Q87" s="765"/>
      <c r="R87" s="765"/>
      <c r="S87" s="766"/>
      <c r="T87" s="453" t="s">
        <v>130</v>
      </c>
      <c r="U87" s="439"/>
      <c r="V87" s="61"/>
      <c r="W87" s="254"/>
      <c r="X87" s="453"/>
      <c r="Y87" s="416"/>
      <c r="Z87" s="416"/>
      <c r="AA87" s="37"/>
      <c r="AB87" s="418"/>
      <c r="AC87" s="439"/>
      <c r="AD87" s="37"/>
      <c r="AE87" s="37"/>
      <c r="AF87" s="37"/>
      <c r="AG87" s="422"/>
      <c r="AH87" s="422"/>
      <c r="AI87" s="422"/>
      <c r="AJ87" s="422"/>
      <c r="AK87" s="37"/>
      <c r="AL87" s="416"/>
      <c r="AM87" s="34"/>
      <c r="AN87" s="439"/>
      <c r="AO87" s="36"/>
      <c r="AP87" s="248"/>
      <c r="AQ87" s="201"/>
      <c r="AR87" s="201"/>
      <c r="AS87" s="201"/>
      <c r="AT87" s="201"/>
      <c r="AU87" s="201"/>
      <c r="AV87" s="201"/>
      <c r="AW87" s="202"/>
      <c r="AX87" s="330">
        <f>ROUND(T88-$AR$80,0)</f>
        <v>813</v>
      </c>
      <c r="AY87" s="6"/>
    </row>
    <row r="88" spans="1:51" ht="17.25" customHeight="1" x14ac:dyDescent="0.15">
      <c r="A88" s="436">
        <v>26</v>
      </c>
      <c r="B88" s="433">
        <v>1996</v>
      </c>
      <c r="C88" s="120" t="s">
        <v>2837</v>
      </c>
      <c r="D88" s="535"/>
      <c r="E88" s="418"/>
      <c r="F88" s="419"/>
      <c r="G88" s="789"/>
      <c r="H88" s="767"/>
      <c r="I88" s="767"/>
      <c r="J88" s="767"/>
      <c r="K88" s="767"/>
      <c r="L88" s="767"/>
      <c r="M88" s="767"/>
      <c r="N88" s="767"/>
      <c r="O88" s="767"/>
      <c r="P88" s="767"/>
      <c r="Q88" s="767"/>
      <c r="R88" s="767"/>
      <c r="S88" s="768"/>
      <c r="T88" s="892">
        <f>予防短期入所療養ロ!T88</f>
        <v>825</v>
      </c>
      <c r="U88" s="829"/>
      <c r="V88" s="426" t="s">
        <v>578</v>
      </c>
      <c r="W88" s="432"/>
      <c r="X88" s="444" t="s">
        <v>442</v>
      </c>
      <c r="Y88" s="422"/>
      <c r="Z88" s="422"/>
      <c r="AA88" s="422"/>
      <c r="AB88" s="422"/>
      <c r="AC88" s="422"/>
      <c r="AD88" s="422"/>
      <c r="AE88" s="422"/>
      <c r="AF88" s="422"/>
      <c r="AG88" s="417"/>
      <c r="AH88" s="417"/>
      <c r="AI88" s="417"/>
      <c r="AJ88" s="443"/>
      <c r="AK88" s="422"/>
      <c r="AL88" s="80" t="s">
        <v>806</v>
      </c>
      <c r="AM88" s="515">
        <f>$AM$6</f>
        <v>25</v>
      </c>
      <c r="AN88" s="903" t="s">
        <v>6067</v>
      </c>
      <c r="AO88" s="904"/>
      <c r="AP88" s="203"/>
      <c r="AQ88" s="201"/>
      <c r="AR88" s="201"/>
      <c r="AS88" s="201"/>
      <c r="AT88" s="201"/>
      <c r="AU88" s="201"/>
      <c r="AV88" s="201"/>
      <c r="AW88" s="202"/>
      <c r="AX88" s="12">
        <f>ROUND(ROUND(T88-AM88,0)-$AR$80,0)</f>
        <v>788</v>
      </c>
      <c r="AY88" s="6"/>
    </row>
    <row r="89" spans="1:51" ht="17.25" customHeight="1" x14ac:dyDescent="0.15">
      <c r="A89" s="436">
        <v>26</v>
      </c>
      <c r="B89" s="433">
        <v>1997</v>
      </c>
      <c r="C89" s="120" t="s">
        <v>2838</v>
      </c>
      <c r="D89" s="535"/>
      <c r="E89" s="418"/>
      <c r="F89" s="419"/>
      <c r="G89" s="769" t="s">
        <v>2280</v>
      </c>
      <c r="H89" s="763"/>
      <c r="I89" s="763"/>
      <c r="J89" s="763"/>
      <c r="K89" s="763"/>
      <c r="L89" s="763"/>
      <c r="M89" s="763"/>
      <c r="N89" s="763"/>
      <c r="O89" s="763"/>
      <c r="P89" s="763"/>
      <c r="Q89" s="763"/>
      <c r="R89" s="763"/>
      <c r="S89" s="764"/>
      <c r="T89" s="453" t="s">
        <v>129</v>
      </c>
      <c r="U89" s="439"/>
      <c r="V89" s="61"/>
      <c r="W89" s="254"/>
      <c r="X89" s="453"/>
      <c r="Y89" s="416"/>
      <c r="Z89" s="416"/>
      <c r="AA89" s="37"/>
      <c r="AB89" s="418"/>
      <c r="AC89" s="439"/>
      <c r="AD89" s="37"/>
      <c r="AE89" s="37"/>
      <c r="AF89" s="37"/>
      <c r="AG89" s="422"/>
      <c r="AH89" s="422"/>
      <c r="AI89" s="422"/>
      <c r="AJ89" s="422"/>
      <c r="AK89" s="37"/>
      <c r="AL89" s="416"/>
      <c r="AM89" s="34"/>
      <c r="AN89" s="439"/>
      <c r="AO89" s="36"/>
      <c r="AP89" s="635"/>
      <c r="AQ89" s="636"/>
      <c r="AR89" s="636"/>
      <c r="AS89" s="636"/>
      <c r="AT89" s="636"/>
      <c r="AU89" s="636"/>
      <c r="AV89" s="636"/>
      <c r="AW89" s="644"/>
      <c r="AX89" s="330">
        <f>ROUND(T90-$AR$80,0)</f>
        <v>640</v>
      </c>
      <c r="AY89" s="6"/>
    </row>
    <row r="90" spans="1:51" ht="17.25" customHeight="1" x14ac:dyDescent="0.15">
      <c r="A90" s="436">
        <v>26</v>
      </c>
      <c r="B90" s="433">
        <v>2002</v>
      </c>
      <c r="C90" s="120" t="s">
        <v>2839</v>
      </c>
      <c r="D90" s="535"/>
      <c r="E90" s="418"/>
      <c r="F90" s="419"/>
      <c r="G90" s="770"/>
      <c r="H90" s="765"/>
      <c r="I90" s="765"/>
      <c r="J90" s="765"/>
      <c r="K90" s="765"/>
      <c r="L90" s="765"/>
      <c r="M90" s="765"/>
      <c r="N90" s="765"/>
      <c r="O90" s="765"/>
      <c r="P90" s="765"/>
      <c r="Q90" s="765"/>
      <c r="R90" s="765"/>
      <c r="S90" s="766"/>
      <c r="T90" s="892">
        <f>予防短期入所療養ロ!T90</f>
        <v>652</v>
      </c>
      <c r="U90" s="829"/>
      <c r="V90" s="426" t="s">
        <v>578</v>
      </c>
      <c r="W90" s="432"/>
      <c r="X90" s="444" t="s">
        <v>442</v>
      </c>
      <c r="Y90" s="422"/>
      <c r="Z90" s="422"/>
      <c r="AA90" s="422"/>
      <c r="AB90" s="422"/>
      <c r="AC90" s="422"/>
      <c r="AD90" s="422"/>
      <c r="AE90" s="422"/>
      <c r="AF90" s="422"/>
      <c r="AG90" s="417"/>
      <c r="AH90" s="417"/>
      <c r="AI90" s="417"/>
      <c r="AJ90" s="443"/>
      <c r="AK90" s="422"/>
      <c r="AL90" s="80" t="s">
        <v>806</v>
      </c>
      <c r="AM90" s="515">
        <f>$AM$6</f>
        <v>25</v>
      </c>
      <c r="AN90" s="903" t="s">
        <v>578</v>
      </c>
      <c r="AO90" s="904"/>
      <c r="AP90" s="635"/>
      <c r="AQ90" s="636"/>
      <c r="AR90" s="636"/>
      <c r="AS90" s="636"/>
      <c r="AT90" s="636"/>
      <c r="AU90" s="636"/>
      <c r="AV90" s="636"/>
      <c r="AW90" s="644"/>
      <c r="AX90" s="12">
        <f>ROUND(ROUND(T90-AM90,0)-$AR$80,0)</f>
        <v>615</v>
      </c>
      <c r="AY90" s="6"/>
    </row>
    <row r="91" spans="1:51" ht="17.25" customHeight="1" x14ac:dyDescent="0.15">
      <c r="A91" s="436">
        <v>26</v>
      </c>
      <c r="B91" s="433">
        <v>2003</v>
      </c>
      <c r="C91" s="120" t="s">
        <v>2840</v>
      </c>
      <c r="D91" s="535"/>
      <c r="E91" s="418"/>
      <c r="F91" s="419"/>
      <c r="G91" s="770"/>
      <c r="H91" s="765"/>
      <c r="I91" s="765"/>
      <c r="J91" s="765"/>
      <c r="K91" s="765"/>
      <c r="L91" s="765"/>
      <c r="M91" s="765"/>
      <c r="N91" s="765"/>
      <c r="O91" s="765"/>
      <c r="P91" s="765"/>
      <c r="Q91" s="765"/>
      <c r="R91" s="765"/>
      <c r="S91" s="766"/>
      <c r="T91" s="453" t="s">
        <v>130</v>
      </c>
      <c r="U91" s="439"/>
      <c r="V91" s="61"/>
      <c r="W91" s="254"/>
      <c r="X91" s="453"/>
      <c r="Y91" s="416"/>
      <c r="Z91" s="416"/>
      <c r="AA91" s="37"/>
      <c r="AB91" s="418"/>
      <c r="AC91" s="439"/>
      <c r="AD91" s="37"/>
      <c r="AE91" s="37"/>
      <c r="AF91" s="37"/>
      <c r="AG91" s="422"/>
      <c r="AH91" s="422"/>
      <c r="AI91" s="422"/>
      <c r="AJ91" s="422"/>
      <c r="AK91" s="37"/>
      <c r="AL91" s="416"/>
      <c r="AM91" s="34"/>
      <c r="AN91" s="439"/>
      <c r="AO91" s="36"/>
      <c r="AP91" s="248"/>
      <c r="AQ91" s="201"/>
      <c r="AR91" s="201"/>
      <c r="AS91" s="201"/>
      <c r="AT91" s="201"/>
      <c r="AU91" s="201"/>
      <c r="AV91" s="201"/>
      <c r="AW91" s="202"/>
      <c r="AX91" s="330">
        <f>ROUND(T92-$AR$80,0)</f>
        <v>803</v>
      </c>
      <c r="AY91" s="6"/>
    </row>
    <row r="92" spans="1:51" ht="17.25" customHeight="1" x14ac:dyDescent="0.15">
      <c r="A92" s="436">
        <v>26</v>
      </c>
      <c r="B92" s="433">
        <v>2008</v>
      </c>
      <c r="C92" s="120" t="s">
        <v>2841</v>
      </c>
      <c r="D92" s="535"/>
      <c r="E92" s="418"/>
      <c r="F92" s="419"/>
      <c r="G92" s="789"/>
      <c r="H92" s="767"/>
      <c r="I92" s="767"/>
      <c r="J92" s="767"/>
      <c r="K92" s="767"/>
      <c r="L92" s="767"/>
      <c r="M92" s="767"/>
      <c r="N92" s="767"/>
      <c r="O92" s="767"/>
      <c r="P92" s="767"/>
      <c r="Q92" s="767"/>
      <c r="R92" s="767"/>
      <c r="S92" s="768"/>
      <c r="T92" s="892">
        <f>予防短期入所療養ロ!T92</f>
        <v>815</v>
      </c>
      <c r="U92" s="829"/>
      <c r="V92" s="426" t="s">
        <v>578</v>
      </c>
      <c r="W92" s="432"/>
      <c r="X92" s="444" t="s">
        <v>442</v>
      </c>
      <c r="Y92" s="422"/>
      <c r="Z92" s="422"/>
      <c r="AA92" s="422"/>
      <c r="AB92" s="422"/>
      <c r="AC92" s="422"/>
      <c r="AD92" s="422"/>
      <c r="AE92" s="422"/>
      <c r="AF92" s="422"/>
      <c r="AG92" s="417"/>
      <c r="AH92" s="417"/>
      <c r="AI92" s="417"/>
      <c r="AJ92" s="443"/>
      <c r="AK92" s="422"/>
      <c r="AL92" s="80" t="s">
        <v>806</v>
      </c>
      <c r="AM92" s="515">
        <f>$AM$6</f>
        <v>25</v>
      </c>
      <c r="AN92" s="903" t="s">
        <v>6067</v>
      </c>
      <c r="AO92" s="904"/>
      <c r="AP92" s="204"/>
      <c r="AQ92" s="205"/>
      <c r="AR92" s="205"/>
      <c r="AS92" s="205"/>
      <c r="AT92" s="205"/>
      <c r="AU92" s="205"/>
      <c r="AV92" s="205"/>
      <c r="AW92" s="206"/>
      <c r="AX92" s="12">
        <f>ROUND(ROUND(T92-AM92,0)-$AR$80,0)</f>
        <v>778</v>
      </c>
      <c r="AY92" s="6"/>
    </row>
    <row r="93" spans="1:51" ht="17.25" customHeight="1" x14ac:dyDescent="0.15">
      <c r="A93" s="436">
        <v>26</v>
      </c>
      <c r="B93" s="433">
        <v>9291</v>
      </c>
      <c r="C93" s="120" t="s">
        <v>1090</v>
      </c>
      <c r="D93" s="729"/>
      <c r="E93" s="418"/>
      <c r="F93" s="419"/>
      <c r="G93" s="769" t="s">
        <v>1402</v>
      </c>
      <c r="H93" s="763"/>
      <c r="I93" s="763"/>
      <c r="J93" s="763"/>
      <c r="K93" s="763"/>
      <c r="L93" s="763"/>
      <c r="M93" s="763"/>
      <c r="N93" s="763"/>
      <c r="O93" s="763"/>
      <c r="P93" s="763"/>
      <c r="Q93" s="763"/>
      <c r="R93" s="763"/>
      <c r="S93" s="764"/>
      <c r="T93" s="453" t="s">
        <v>129</v>
      </c>
      <c r="U93" s="439"/>
      <c r="V93" s="61"/>
      <c r="W93" s="254"/>
      <c r="X93" s="453"/>
      <c r="Y93" s="416"/>
      <c r="Z93" s="418"/>
      <c r="AA93" s="14"/>
      <c r="AB93" s="418"/>
      <c r="AC93" s="245"/>
      <c r="AD93" s="14"/>
      <c r="AE93" s="14"/>
      <c r="AF93" s="14"/>
      <c r="AG93" s="417"/>
      <c r="AH93" s="417"/>
      <c r="AI93" s="417"/>
      <c r="AJ93" s="417"/>
      <c r="AK93" s="14"/>
      <c r="AL93" s="418"/>
      <c r="AM93" s="34"/>
      <c r="AN93" s="439"/>
      <c r="AO93" s="36"/>
      <c r="AP93" s="191"/>
      <c r="AQ93" s="632"/>
      <c r="AR93" s="632"/>
      <c r="AS93" s="632"/>
      <c r="AT93" s="190"/>
      <c r="AU93" s="635"/>
      <c r="AV93" s="636"/>
      <c r="AW93" s="644"/>
      <c r="AX93" s="330">
        <f>ROUND(ROUND(T94-$AR$80,0)*$AV$106,0)</f>
        <v>601</v>
      </c>
      <c r="AY93" s="6"/>
    </row>
    <row r="94" spans="1:51" ht="17.25" customHeight="1" x14ac:dyDescent="0.15">
      <c r="A94" s="436">
        <v>26</v>
      </c>
      <c r="B94" s="433">
        <v>9295</v>
      </c>
      <c r="C94" s="120" t="s">
        <v>1091</v>
      </c>
      <c r="D94" s="729"/>
      <c r="E94" s="418"/>
      <c r="F94" s="419"/>
      <c r="G94" s="770"/>
      <c r="H94" s="765"/>
      <c r="I94" s="765"/>
      <c r="J94" s="765"/>
      <c r="K94" s="765"/>
      <c r="L94" s="765"/>
      <c r="M94" s="765"/>
      <c r="N94" s="765"/>
      <c r="O94" s="765"/>
      <c r="P94" s="765"/>
      <c r="Q94" s="765"/>
      <c r="R94" s="765"/>
      <c r="S94" s="766"/>
      <c r="T94" s="892">
        <f>予防短期入所療養ロ!T94</f>
        <v>632</v>
      </c>
      <c r="U94" s="829"/>
      <c r="V94" s="426" t="s">
        <v>578</v>
      </c>
      <c r="W94" s="432"/>
      <c r="X94" s="444" t="s">
        <v>442</v>
      </c>
      <c r="Y94" s="422"/>
      <c r="Z94" s="422"/>
      <c r="AA94" s="422"/>
      <c r="AB94" s="422"/>
      <c r="AC94" s="422"/>
      <c r="AD94" s="422"/>
      <c r="AE94" s="422"/>
      <c r="AF94" s="422"/>
      <c r="AG94" s="417"/>
      <c r="AH94" s="417"/>
      <c r="AI94" s="417"/>
      <c r="AJ94" s="443"/>
      <c r="AK94" s="422"/>
      <c r="AL94" s="80" t="s">
        <v>806</v>
      </c>
      <c r="AM94" s="515">
        <f>$AM$6</f>
        <v>25</v>
      </c>
      <c r="AN94" s="903" t="s">
        <v>578</v>
      </c>
      <c r="AO94" s="904"/>
      <c r="AP94" s="680" t="s">
        <v>476</v>
      </c>
      <c r="AQ94" s="681"/>
      <c r="AR94" s="681"/>
      <c r="AS94" s="681"/>
      <c r="AT94" s="682"/>
      <c r="AU94" s="421"/>
      <c r="AV94" s="730" t="s">
        <v>1403</v>
      </c>
      <c r="AW94" s="419"/>
      <c r="AX94" s="12">
        <f>ROUND(ROUND(ROUND(T94-AM94,0)-$AR$80,0)*$AV$106,0)</f>
        <v>577</v>
      </c>
      <c r="AY94" s="6"/>
    </row>
    <row r="95" spans="1:51" ht="17.25" customHeight="1" x14ac:dyDescent="0.15">
      <c r="A95" s="436">
        <v>26</v>
      </c>
      <c r="B95" s="433">
        <v>9296</v>
      </c>
      <c r="C95" s="120" t="s">
        <v>1092</v>
      </c>
      <c r="D95" s="729"/>
      <c r="E95" s="418"/>
      <c r="F95" s="419"/>
      <c r="G95" s="770"/>
      <c r="H95" s="765"/>
      <c r="I95" s="765"/>
      <c r="J95" s="765"/>
      <c r="K95" s="765"/>
      <c r="L95" s="765"/>
      <c r="M95" s="765"/>
      <c r="N95" s="765"/>
      <c r="O95" s="765"/>
      <c r="P95" s="765"/>
      <c r="Q95" s="765"/>
      <c r="R95" s="765"/>
      <c r="S95" s="766"/>
      <c r="T95" s="453" t="s">
        <v>130</v>
      </c>
      <c r="U95" s="439"/>
      <c r="V95" s="61"/>
      <c r="W95" s="254"/>
      <c r="X95" s="453"/>
      <c r="Y95" s="416"/>
      <c r="Z95" s="416"/>
      <c r="AA95" s="37"/>
      <c r="AB95" s="418"/>
      <c r="AC95" s="439"/>
      <c r="AD95" s="37"/>
      <c r="AE95" s="37"/>
      <c r="AF95" s="37"/>
      <c r="AG95" s="422"/>
      <c r="AH95" s="422"/>
      <c r="AI95" s="422"/>
      <c r="AJ95" s="422"/>
      <c r="AK95" s="37"/>
      <c r="AL95" s="416"/>
      <c r="AM95" s="34"/>
      <c r="AN95" s="439"/>
      <c r="AO95" s="36"/>
      <c r="AP95" s="680"/>
      <c r="AQ95" s="681"/>
      <c r="AR95" s="681"/>
      <c r="AS95" s="681"/>
      <c r="AT95" s="682"/>
      <c r="AU95" s="421"/>
      <c r="AV95" s="730"/>
      <c r="AW95" s="419"/>
      <c r="AX95" s="330">
        <f>ROUND(ROUND(T96-$AR$80,0)*$AV$106,0)</f>
        <v>760</v>
      </c>
      <c r="AY95" s="6"/>
    </row>
    <row r="96" spans="1:51" ht="17.25" customHeight="1" x14ac:dyDescent="0.15">
      <c r="A96" s="436">
        <v>26</v>
      </c>
      <c r="B96" s="433">
        <v>9300</v>
      </c>
      <c r="C96" s="120" t="s">
        <v>1093</v>
      </c>
      <c r="D96" s="729"/>
      <c r="E96" s="418"/>
      <c r="F96" s="419"/>
      <c r="G96" s="789"/>
      <c r="H96" s="767"/>
      <c r="I96" s="767"/>
      <c r="J96" s="767"/>
      <c r="K96" s="767"/>
      <c r="L96" s="767"/>
      <c r="M96" s="767"/>
      <c r="N96" s="767"/>
      <c r="O96" s="767"/>
      <c r="P96" s="767"/>
      <c r="Q96" s="767"/>
      <c r="R96" s="767"/>
      <c r="S96" s="768"/>
      <c r="T96" s="892">
        <f>予防短期入所療養ロ!T96</f>
        <v>796</v>
      </c>
      <c r="U96" s="829"/>
      <c r="V96" s="426" t="s">
        <v>578</v>
      </c>
      <c r="W96" s="432"/>
      <c r="X96" s="444" t="s">
        <v>442</v>
      </c>
      <c r="Y96" s="422"/>
      <c r="Z96" s="422"/>
      <c r="AA96" s="422"/>
      <c r="AB96" s="422"/>
      <c r="AC96" s="422"/>
      <c r="AD96" s="422"/>
      <c r="AE96" s="422"/>
      <c r="AF96" s="422"/>
      <c r="AG96" s="417"/>
      <c r="AH96" s="417"/>
      <c r="AI96" s="417"/>
      <c r="AJ96" s="443"/>
      <c r="AK96" s="422"/>
      <c r="AL96" s="80" t="s">
        <v>806</v>
      </c>
      <c r="AM96" s="515">
        <f>$AM$6</f>
        <v>25</v>
      </c>
      <c r="AN96" s="903" t="s">
        <v>6067</v>
      </c>
      <c r="AO96" s="904"/>
      <c r="AP96" s="680"/>
      <c r="AQ96" s="681"/>
      <c r="AR96" s="681"/>
      <c r="AS96" s="681"/>
      <c r="AT96" s="682"/>
      <c r="AU96" s="421"/>
      <c r="AV96" s="730"/>
      <c r="AW96" s="419"/>
      <c r="AX96" s="12">
        <f>ROUND(ROUND(ROUND(T96-AM96,0)-$AR$80,0)*$AV$106,0)</f>
        <v>736</v>
      </c>
      <c r="AY96" s="6"/>
    </row>
    <row r="97" spans="1:51" ht="17.25" customHeight="1" x14ac:dyDescent="0.15">
      <c r="A97" s="436">
        <v>26</v>
      </c>
      <c r="B97" s="433">
        <v>2009</v>
      </c>
      <c r="C97" s="120" t="s">
        <v>1094</v>
      </c>
      <c r="D97" s="729"/>
      <c r="E97" s="418"/>
      <c r="F97" s="419"/>
      <c r="G97" s="769" t="s">
        <v>1999</v>
      </c>
      <c r="H97" s="763"/>
      <c r="I97" s="763"/>
      <c r="J97" s="763"/>
      <c r="K97" s="763"/>
      <c r="L97" s="763"/>
      <c r="M97" s="763"/>
      <c r="N97" s="763"/>
      <c r="O97" s="763"/>
      <c r="P97" s="763"/>
      <c r="Q97" s="763"/>
      <c r="R97" s="763"/>
      <c r="S97" s="764"/>
      <c r="T97" s="453" t="s">
        <v>129</v>
      </c>
      <c r="U97" s="439"/>
      <c r="V97" s="61"/>
      <c r="W97" s="254"/>
      <c r="X97" s="453"/>
      <c r="Y97" s="416"/>
      <c r="Z97" s="418"/>
      <c r="AA97" s="14"/>
      <c r="AB97" s="418"/>
      <c r="AC97" s="245"/>
      <c r="AD97" s="14"/>
      <c r="AE97" s="14"/>
      <c r="AF97" s="14"/>
      <c r="AG97" s="417"/>
      <c r="AH97" s="417"/>
      <c r="AI97" s="417"/>
      <c r="AJ97" s="417"/>
      <c r="AK97" s="14"/>
      <c r="AL97" s="418"/>
      <c r="AM97" s="34"/>
      <c r="AN97" s="439"/>
      <c r="AO97" s="36"/>
      <c r="AP97" s="680"/>
      <c r="AQ97" s="681"/>
      <c r="AR97" s="681"/>
      <c r="AS97" s="681"/>
      <c r="AT97" s="682"/>
      <c r="AU97" s="637"/>
      <c r="AV97" s="730"/>
      <c r="AW97" s="638"/>
      <c r="AX97" s="330">
        <f>ROUND(ROUND(T98-$AR$80,0)*$AV$106,0)</f>
        <v>631</v>
      </c>
      <c r="AY97" s="23"/>
    </row>
    <row r="98" spans="1:51" ht="17.25" customHeight="1" x14ac:dyDescent="0.15">
      <c r="A98" s="436">
        <v>26</v>
      </c>
      <c r="B98" s="433">
        <v>2014</v>
      </c>
      <c r="C98" s="120" t="s">
        <v>1095</v>
      </c>
      <c r="D98" s="729"/>
      <c r="E98" s="418"/>
      <c r="F98" s="419"/>
      <c r="G98" s="770"/>
      <c r="H98" s="765"/>
      <c r="I98" s="765"/>
      <c r="J98" s="765"/>
      <c r="K98" s="765"/>
      <c r="L98" s="765"/>
      <c r="M98" s="765"/>
      <c r="N98" s="765"/>
      <c r="O98" s="765"/>
      <c r="P98" s="765"/>
      <c r="Q98" s="765"/>
      <c r="R98" s="765"/>
      <c r="S98" s="766"/>
      <c r="T98" s="892">
        <f>予防短期入所療養ロ!T98</f>
        <v>662</v>
      </c>
      <c r="U98" s="829"/>
      <c r="V98" s="426" t="s">
        <v>578</v>
      </c>
      <c r="W98" s="432"/>
      <c r="X98" s="444" t="s">
        <v>442</v>
      </c>
      <c r="Y98" s="422"/>
      <c r="Z98" s="422"/>
      <c r="AA98" s="422"/>
      <c r="AB98" s="422"/>
      <c r="AC98" s="422"/>
      <c r="AD98" s="422"/>
      <c r="AE98" s="422"/>
      <c r="AF98" s="422"/>
      <c r="AG98" s="417"/>
      <c r="AH98" s="417"/>
      <c r="AI98" s="417"/>
      <c r="AJ98" s="443"/>
      <c r="AK98" s="422"/>
      <c r="AL98" s="80" t="s">
        <v>806</v>
      </c>
      <c r="AM98" s="515">
        <f>$AM$6</f>
        <v>25</v>
      </c>
      <c r="AN98" s="903" t="s">
        <v>578</v>
      </c>
      <c r="AO98" s="904"/>
      <c r="AP98" s="680"/>
      <c r="AQ98" s="681"/>
      <c r="AR98" s="681"/>
      <c r="AS98" s="681"/>
      <c r="AT98" s="682"/>
      <c r="AU98" s="246"/>
      <c r="AV98" s="730"/>
      <c r="AW98" s="247"/>
      <c r="AX98" s="12">
        <f>ROUND(ROUND(ROUND(T98-AM98,0)-$AR$80,0)*$AV$106,0)</f>
        <v>606</v>
      </c>
      <c r="AY98" s="6"/>
    </row>
    <row r="99" spans="1:51" ht="17.25" customHeight="1" x14ac:dyDescent="0.15">
      <c r="A99" s="436">
        <v>26</v>
      </c>
      <c r="B99" s="433">
        <v>2015</v>
      </c>
      <c r="C99" s="120" t="s">
        <v>1096</v>
      </c>
      <c r="D99" s="729"/>
      <c r="E99" s="418"/>
      <c r="F99" s="419"/>
      <c r="G99" s="770"/>
      <c r="H99" s="765"/>
      <c r="I99" s="765"/>
      <c r="J99" s="765"/>
      <c r="K99" s="765"/>
      <c r="L99" s="765"/>
      <c r="M99" s="765"/>
      <c r="N99" s="765"/>
      <c r="O99" s="765"/>
      <c r="P99" s="765"/>
      <c r="Q99" s="765"/>
      <c r="R99" s="765"/>
      <c r="S99" s="766"/>
      <c r="T99" s="453" t="s">
        <v>130</v>
      </c>
      <c r="U99" s="439"/>
      <c r="V99" s="61"/>
      <c r="W99" s="254"/>
      <c r="X99" s="248"/>
      <c r="Y99" s="416"/>
      <c r="Z99" s="416"/>
      <c r="AA99" s="37"/>
      <c r="AB99" s="418"/>
      <c r="AC99" s="439"/>
      <c r="AD99" s="37"/>
      <c r="AE99" s="37"/>
      <c r="AF99" s="37"/>
      <c r="AG99" s="422"/>
      <c r="AH99" s="422"/>
      <c r="AI99" s="422"/>
      <c r="AJ99" s="422"/>
      <c r="AK99" s="37"/>
      <c r="AL99" s="416"/>
      <c r="AM99" s="34"/>
      <c r="AN99" s="439"/>
      <c r="AO99" s="36"/>
      <c r="AP99" s="680"/>
      <c r="AQ99" s="681"/>
      <c r="AR99" s="681"/>
      <c r="AS99" s="681"/>
      <c r="AT99" s="682"/>
      <c r="AU99" s="246"/>
      <c r="AV99" s="730"/>
      <c r="AW99" s="247"/>
      <c r="AX99" s="330">
        <f>ROUND(ROUND(T100-$AR$80,0)*$AV$106,0)</f>
        <v>789</v>
      </c>
      <c r="AY99" s="6"/>
    </row>
    <row r="100" spans="1:51" ht="17.25" customHeight="1" x14ac:dyDescent="0.15">
      <c r="A100" s="436">
        <v>26</v>
      </c>
      <c r="B100" s="433">
        <v>2020</v>
      </c>
      <c r="C100" s="120" t="s">
        <v>1097</v>
      </c>
      <c r="D100" s="729"/>
      <c r="E100" s="418"/>
      <c r="F100" s="419"/>
      <c r="G100" s="789"/>
      <c r="H100" s="767"/>
      <c r="I100" s="767"/>
      <c r="J100" s="767"/>
      <c r="K100" s="767"/>
      <c r="L100" s="767"/>
      <c r="M100" s="767"/>
      <c r="N100" s="767"/>
      <c r="O100" s="767"/>
      <c r="P100" s="767"/>
      <c r="Q100" s="767"/>
      <c r="R100" s="767"/>
      <c r="S100" s="768"/>
      <c r="T100" s="892">
        <f>予防短期入所療養ロ!T100</f>
        <v>825</v>
      </c>
      <c r="U100" s="829"/>
      <c r="V100" s="426" t="s">
        <v>578</v>
      </c>
      <c r="W100" s="432"/>
      <c r="X100" s="444" t="s">
        <v>442</v>
      </c>
      <c r="Y100" s="422"/>
      <c r="Z100" s="422"/>
      <c r="AA100" s="422"/>
      <c r="AB100" s="422"/>
      <c r="AC100" s="422"/>
      <c r="AD100" s="422"/>
      <c r="AE100" s="422"/>
      <c r="AF100" s="422"/>
      <c r="AG100" s="417"/>
      <c r="AH100" s="417"/>
      <c r="AI100" s="417"/>
      <c r="AJ100" s="443"/>
      <c r="AK100" s="422"/>
      <c r="AL100" s="80" t="s">
        <v>806</v>
      </c>
      <c r="AM100" s="515">
        <f>$AM$6</f>
        <v>25</v>
      </c>
      <c r="AN100" s="903" t="s">
        <v>6067</v>
      </c>
      <c r="AO100" s="904"/>
      <c r="AP100" s="614"/>
      <c r="AQ100" s="610"/>
      <c r="AR100" s="610"/>
      <c r="AS100" s="610"/>
      <c r="AT100" s="613"/>
      <c r="AU100" s="246"/>
      <c r="AV100" s="730"/>
      <c r="AW100" s="247"/>
      <c r="AX100" s="12">
        <f>ROUND(ROUND(ROUND(T100-AM100,0)-$AR$80,0)*$AV$106,0)</f>
        <v>764</v>
      </c>
      <c r="AY100" s="6"/>
    </row>
    <row r="101" spans="1:51" ht="17.25" customHeight="1" x14ac:dyDescent="0.15">
      <c r="A101" s="436">
        <v>26</v>
      </c>
      <c r="B101" s="433">
        <v>2021</v>
      </c>
      <c r="C101" s="120" t="s">
        <v>1098</v>
      </c>
      <c r="D101" s="135"/>
      <c r="E101" s="418"/>
      <c r="F101" s="419"/>
      <c r="G101" s="769" t="s">
        <v>2000</v>
      </c>
      <c r="H101" s="763"/>
      <c r="I101" s="763"/>
      <c r="J101" s="763"/>
      <c r="K101" s="763"/>
      <c r="L101" s="763"/>
      <c r="M101" s="763"/>
      <c r="N101" s="763"/>
      <c r="O101" s="763"/>
      <c r="P101" s="763"/>
      <c r="Q101" s="763"/>
      <c r="R101" s="763"/>
      <c r="S101" s="764"/>
      <c r="T101" s="453" t="s">
        <v>129</v>
      </c>
      <c r="U101" s="439"/>
      <c r="V101" s="61"/>
      <c r="W101" s="254"/>
      <c r="X101" s="453"/>
      <c r="Y101" s="416"/>
      <c r="Z101" s="418"/>
      <c r="AA101" s="14"/>
      <c r="AB101" s="418"/>
      <c r="AC101" s="245"/>
      <c r="AD101" s="14"/>
      <c r="AE101" s="14"/>
      <c r="AF101" s="14"/>
      <c r="AG101" s="417"/>
      <c r="AH101" s="417"/>
      <c r="AI101" s="417"/>
      <c r="AJ101" s="417"/>
      <c r="AK101" s="14"/>
      <c r="AL101" s="418"/>
      <c r="AM101" s="34"/>
      <c r="AN101" s="439"/>
      <c r="AO101" s="36"/>
      <c r="AP101" s="442"/>
      <c r="AQ101" s="637"/>
      <c r="AR101" s="637"/>
      <c r="AS101" s="637"/>
      <c r="AT101" s="613"/>
      <c r="AU101" s="246"/>
      <c r="AV101" s="730"/>
      <c r="AW101" s="638"/>
      <c r="AX101" s="330">
        <f>ROUND(ROUND(T102-$AR$80,0)*$AV$106,0)</f>
        <v>621</v>
      </c>
      <c r="AY101" s="23"/>
    </row>
    <row r="102" spans="1:51" ht="17.25" customHeight="1" x14ac:dyDescent="0.15">
      <c r="A102" s="436">
        <v>26</v>
      </c>
      <c r="B102" s="433">
        <v>2026</v>
      </c>
      <c r="C102" s="120" t="s">
        <v>1099</v>
      </c>
      <c r="D102" s="135"/>
      <c r="E102" s="418"/>
      <c r="F102" s="419"/>
      <c r="G102" s="770"/>
      <c r="H102" s="765"/>
      <c r="I102" s="765"/>
      <c r="J102" s="765"/>
      <c r="K102" s="765"/>
      <c r="L102" s="765"/>
      <c r="M102" s="765"/>
      <c r="N102" s="765"/>
      <c r="O102" s="765"/>
      <c r="P102" s="765"/>
      <c r="Q102" s="765"/>
      <c r="R102" s="765"/>
      <c r="S102" s="766"/>
      <c r="T102" s="892">
        <f>予防短期入所療養ロ!T102</f>
        <v>652</v>
      </c>
      <c r="U102" s="829"/>
      <c r="V102" s="426" t="s">
        <v>578</v>
      </c>
      <c r="W102" s="432"/>
      <c r="X102" s="444" t="s">
        <v>442</v>
      </c>
      <c r="Y102" s="422"/>
      <c r="Z102" s="422"/>
      <c r="AA102" s="422"/>
      <c r="AB102" s="422"/>
      <c r="AC102" s="422"/>
      <c r="AD102" s="422"/>
      <c r="AE102" s="422"/>
      <c r="AF102" s="422"/>
      <c r="AG102" s="417"/>
      <c r="AH102" s="417"/>
      <c r="AI102" s="417"/>
      <c r="AJ102" s="443"/>
      <c r="AK102" s="422"/>
      <c r="AL102" s="80" t="s">
        <v>806</v>
      </c>
      <c r="AM102" s="515">
        <f>$AM$6</f>
        <v>25</v>
      </c>
      <c r="AN102" s="903" t="s">
        <v>578</v>
      </c>
      <c r="AO102" s="904"/>
      <c r="AP102" s="614"/>
      <c r="AQ102" s="610"/>
      <c r="AR102" s="610"/>
      <c r="AS102" s="610"/>
      <c r="AT102" s="610"/>
      <c r="AU102" s="246"/>
      <c r="AV102" s="730"/>
      <c r="AW102" s="247"/>
      <c r="AX102" s="12">
        <f>ROUND(ROUND(ROUND(T102-AM102,0)-$AR$80,0)*$AV$106,0)</f>
        <v>597</v>
      </c>
      <c r="AY102" s="6"/>
    </row>
    <row r="103" spans="1:51" ht="17.25" customHeight="1" x14ac:dyDescent="0.15">
      <c r="A103" s="436">
        <v>26</v>
      </c>
      <c r="B103" s="433">
        <v>2027</v>
      </c>
      <c r="C103" s="120" t="s">
        <v>1100</v>
      </c>
      <c r="D103" s="135"/>
      <c r="E103" s="418"/>
      <c r="F103" s="419"/>
      <c r="G103" s="770"/>
      <c r="H103" s="765"/>
      <c r="I103" s="765"/>
      <c r="J103" s="765"/>
      <c r="K103" s="765"/>
      <c r="L103" s="765"/>
      <c r="M103" s="765"/>
      <c r="N103" s="765"/>
      <c r="O103" s="765"/>
      <c r="P103" s="765"/>
      <c r="Q103" s="765"/>
      <c r="R103" s="765"/>
      <c r="S103" s="766"/>
      <c r="T103" s="453" t="s">
        <v>130</v>
      </c>
      <c r="U103" s="439"/>
      <c r="V103" s="61"/>
      <c r="W103" s="254"/>
      <c r="X103" s="453"/>
      <c r="Y103" s="416"/>
      <c r="Z103" s="416"/>
      <c r="AA103" s="37"/>
      <c r="AB103" s="418"/>
      <c r="AC103" s="439"/>
      <c r="AD103" s="37"/>
      <c r="AE103" s="37"/>
      <c r="AF103" s="37"/>
      <c r="AG103" s="422"/>
      <c r="AH103" s="422"/>
      <c r="AI103" s="422"/>
      <c r="AJ103" s="422"/>
      <c r="AK103" s="37"/>
      <c r="AL103" s="416"/>
      <c r="AM103" s="34"/>
      <c r="AN103" s="439"/>
      <c r="AO103" s="36"/>
      <c r="AP103" s="614"/>
      <c r="AQ103" s="610"/>
      <c r="AR103" s="610"/>
      <c r="AS103" s="610"/>
      <c r="AT103" s="610"/>
      <c r="AU103" s="246"/>
      <c r="AV103" s="730"/>
      <c r="AW103" s="247"/>
      <c r="AX103" s="330">
        <f>ROUND(ROUND(T104-$AR$80,0)*$AV$106,0)</f>
        <v>779</v>
      </c>
      <c r="AY103" s="6"/>
    </row>
    <row r="104" spans="1:51" ht="17.25" customHeight="1" x14ac:dyDescent="0.15">
      <c r="A104" s="436">
        <v>26</v>
      </c>
      <c r="B104" s="433">
        <v>2032</v>
      </c>
      <c r="C104" s="120" t="s">
        <v>1101</v>
      </c>
      <c r="D104" s="135"/>
      <c r="E104" s="418"/>
      <c r="F104" s="419"/>
      <c r="G104" s="789"/>
      <c r="H104" s="767"/>
      <c r="I104" s="767"/>
      <c r="J104" s="767"/>
      <c r="K104" s="767"/>
      <c r="L104" s="767"/>
      <c r="M104" s="767"/>
      <c r="N104" s="767"/>
      <c r="O104" s="767"/>
      <c r="P104" s="767"/>
      <c r="Q104" s="767"/>
      <c r="R104" s="767"/>
      <c r="S104" s="768"/>
      <c r="T104" s="892">
        <f>予防短期入所療養ロ!T104</f>
        <v>815</v>
      </c>
      <c r="U104" s="829"/>
      <c r="V104" s="426" t="s">
        <v>578</v>
      </c>
      <c r="W104" s="432"/>
      <c r="X104" s="444" t="s">
        <v>442</v>
      </c>
      <c r="Y104" s="422"/>
      <c r="Z104" s="422"/>
      <c r="AA104" s="422"/>
      <c r="AB104" s="422"/>
      <c r="AC104" s="422"/>
      <c r="AD104" s="422"/>
      <c r="AE104" s="422"/>
      <c r="AF104" s="422"/>
      <c r="AG104" s="417"/>
      <c r="AH104" s="417"/>
      <c r="AI104" s="417"/>
      <c r="AJ104" s="443"/>
      <c r="AK104" s="422"/>
      <c r="AL104" s="80" t="s">
        <v>806</v>
      </c>
      <c r="AM104" s="515">
        <f>$AM$6</f>
        <v>25</v>
      </c>
      <c r="AN104" s="903" t="s">
        <v>6067</v>
      </c>
      <c r="AO104" s="904"/>
      <c r="AP104" s="614"/>
      <c r="AQ104" s="610"/>
      <c r="AR104" s="610"/>
      <c r="AS104" s="610"/>
      <c r="AT104" s="613"/>
      <c r="AU104" s="246"/>
      <c r="AV104" s="536"/>
      <c r="AW104" s="247"/>
      <c r="AX104" s="12">
        <f>ROUND(ROUND(ROUND(T104-AM104,0)-$AR$80,0)*$AV$106,0)</f>
        <v>755</v>
      </c>
      <c r="AY104" s="6"/>
    </row>
    <row r="105" spans="1:51" ht="17.25" customHeight="1" x14ac:dyDescent="0.15">
      <c r="A105" s="436">
        <v>26</v>
      </c>
      <c r="B105" s="433">
        <v>9301</v>
      </c>
      <c r="C105" s="120" t="s">
        <v>2842</v>
      </c>
      <c r="D105" s="135"/>
      <c r="E105" s="418"/>
      <c r="F105" s="419"/>
      <c r="G105" s="769" t="s">
        <v>2278</v>
      </c>
      <c r="H105" s="763"/>
      <c r="I105" s="763"/>
      <c r="J105" s="763"/>
      <c r="K105" s="763"/>
      <c r="L105" s="763"/>
      <c r="M105" s="763"/>
      <c r="N105" s="763"/>
      <c r="O105" s="763"/>
      <c r="P105" s="763"/>
      <c r="Q105" s="763"/>
      <c r="R105" s="763"/>
      <c r="S105" s="764"/>
      <c r="T105" s="453" t="s">
        <v>129</v>
      </c>
      <c r="U105" s="439"/>
      <c r="V105" s="61"/>
      <c r="W105" s="254"/>
      <c r="X105" s="453"/>
      <c r="Y105" s="416"/>
      <c r="Z105" s="416"/>
      <c r="AA105" s="37"/>
      <c r="AB105" s="418"/>
      <c r="AC105" s="439"/>
      <c r="AD105" s="37"/>
      <c r="AE105" s="37"/>
      <c r="AF105" s="37"/>
      <c r="AG105" s="422"/>
      <c r="AH105" s="422"/>
      <c r="AI105" s="422"/>
      <c r="AJ105" s="422"/>
      <c r="AK105" s="37"/>
      <c r="AL105" s="416"/>
      <c r="AM105" s="34"/>
      <c r="AN105" s="439"/>
      <c r="AO105" s="36"/>
      <c r="AP105" s="442"/>
      <c r="AQ105" s="637"/>
      <c r="AR105" s="637"/>
      <c r="AS105" s="637"/>
      <c r="AT105" s="638"/>
      <c r="AU105" s="637"/>
      <c r="AV105" s="637"/>
      <c r="AW105" s="638"/>
      <c r="AX105" s="330">
        <f>ROUND(ROUND(T106-$AR$80,0)*$AV$106,0)</f>
        <v>601</v>
      </c>
      <c r="AY105" s="6"/>
    </row>
    <row r="106" spans="1:51" ht="17.25" customHeight="1" x14ac:dyDescent="0.15">
      <c r="A106" s="436">
        <v>26</v>
      </c>
      <c r="B106" s="433">
        <v>9305</v>
      </c>
      <c r="C106" s="120" t="s">
        <v>2843</v>
      </c>
      <c r="D106" s="135"/>
      <c r="E106" s="418"/>
      <c r="F106" s="419"/>
      <c r="G106" s="770"/>
      <c r="H106" s="765"/>
      <c r="I106" s="765"/>
      <c r="J106" s="765"/>
      <c r="K106" s="765"/>
      <c r="L106" s="765"/>
      <c r="M106" s="765"/>
      <c r="N106" s="765"/>
      <c r="O106" s="765"/>
      <c r="P106" s="765"/>
      <c r="Q106" s="765"/>
      <c r="R106" s="765"/>
      <c r="S106" s="766"/>
      <c r="T106" s="892">
        <f>予防短期入所療養ロ!T106</f>
        <v>632</v>
      </c>
      <c r="U106" s="829"/>
      <c r="V106" s="426" t="s">
        <v>578</v>
      </c>
      <c r="W106" s="432"/>
      <c r="X106" s="444" t="s">
        <v>442</v>
      </c>
      <c r="Y106" s="422"/>
      <c r="Z106" s="422"/>
      <c r="AA106" s="422"/>
      <c r="AB106" s="422"/>
      <c r="AC106" s="422"/>
      <c r="AD106" s="422"/>
      <c r="AE106" s="422"/>
      <c r="AF106" s="422"/>
      <c r="AG106" s="417"/>
      <c r="AH106" s="417"/>
      <c r="AI106" s="417"/>
      <c r="AJ106" s="443"/>
      <c r="AK106" s="422"/>
      <c r="AL106" s="80" t="s">
        <v>806</v>
      </c>
      <c r="AM106" s="515">
        <f>$AM$6</f>
        <v>25</v>
      </c>
      <c r="AN106" s="903" t="s">
        <v>578</v>
      </c>
      <c r="AO106" s="904"/>
      <c r="AP106" s="421" t="s">
        <v>1401</v>
      </c>
      <c r="AQ106" s="743">
        <f>$AR$15</f>
        <v>12</v>
      </c>
      <c r="AR106" s="743"/>
      <c r="AS106" s="905" t="s">
        <v>207</v>
      </c>
      <c r="AT106" s="906"/>
      <c r="AU106" s="68" t="s">
        <v>248</v>
      </c>
      <c r="AV106" s="718">
        <v>0.97</v>
      </c>
      <c r="AW106" s="744"/>
      <c r="AX106" s="12">
        <f>ROUND(ROUND(ROUND(T106-AM106,0)-$AR$80,0)*$AV$106,0)</f>
        <v>577</v>
      </c>
      <c r="AY106" s="6"/>
    </row>
    <row r="107" spans="1:51" ht="17.25" customHeight="1" x14ac:dyDescent="0.15">
      <c r="A107" s="436">
        <v>26</v>
      </c>
      <c r="B107" s="433">
        <v>9306</v>
      </c>
      <c r="C107" s="120" t="s">
        <v>2844</v>
      </c>
      <c r="D107" s="135"/>
      <c r="E107" s="418"/>
      <c r="F107" s="419"/>
      <c r="G107" s="770"/>
      <c r="H107" s="765"/>
      <c r="I107" s="765"/>
      <c r="J107" s="765"/>
      <c r="K107" s="765"/>
      <c r="L107" s="765"/>
      <c r="M107" s="765"/>
      <c r="N107" s="765"/>
      <c r="O107" s="765"/>
      <c r="P107" s="765"/>
      <c r="Q107" s="765"/>
      <c r="R107" s="765"/>
      <c r="S107" s="766"/>
      <c r="T107" s="453" t="s">
        <v>130</v>
      </c>
      <c r="U107" s="439"/>
      <c r="V107" s="61"/>
      <c r="W107" s="254"/>
      <c r="X107" s="453"/>
      <c r="Y107" s="416"/>
      <c r="Z107" s="416"/>
      <c r="AA107" s="37"/>
      <c r="AB107" s="418"/>
      <c r="AC107" s="439"/>
      <c r="AD107" s="37"/>
      <c r="AE107" s="37"/>
      <c r="AF107" s="37"/>
      <c r="AG107" s="422"/>
      <c r="AH107" s="422"/>
      <c r="AI107" s="422"/>
      <c r="AJ107" s="422"/>
      <c r="AK107" s="37"/>
      <c r="AL107" s="416"/>
      <c r="AM107" s="34"/>
      <c r="AN107" s="439"/>
      <c r="AO107" s="36"/>
      <c r="AP107" s="248"/>
      <c r="AQ107" s="201"/>
      <c r="AR107" s="201"/>
      <c r="AS107" s="201"/>
      <c r="AT107" s="202"/>
      <c r="AU107" s="203"/>
      <c r="AV107" s="201"/>
      <c r="AW107" s="202"/>
      <c r="AX107" s="330">
        <f>ROUND(ROUND(T108-$AR$80,0)*$AV$106,0)</f>
        <v>760</v>
      </c>
      <c r="AY107" s="6"/>
    </row>
    <row r="108" spans="1:51" ht="17.25" customHeight="1" x14ac:dyDescent="0.15">
      <c r="A108" s="436">
        <v>26</v>
      </c>
      <c r="B108" s="433">
        <v>9310</v>
      </c>
      <c r="C108" s="120" t="s">
        <v>2845</v>
      </c>
      <c r="D108" s="135"/>
      <c r="E108" s="418"/>
      <c r="F108" s="419"/>
      <c r="G108" s="789"/>
      <c r="H108" s="767"/>
      <c r="I108" s="767"/>
      <c r="J108" s="767"/>
      <c r="K108" s="767"/>
      <c r="L108" s="767"/>
      <c r="M108" s="767"/>
      <c r="N108" s="767"/>
      <c r="O108" s="767"/>
      <c r="P108" s="767"/>
      <c r="Q108" s="767"/>
      <c r="R108" s="767"/>
      <c r="S108" s="768"/>
      <c r="T108" s="892">
        <f>予防短期入所療養ロ!T108</f>
        <v>796</v>
      </c>
      <c r="U108" s="829"/>
      <c r="V108" s="426" t="s">
        <v>578</v>
      </c>
      <c r="W108" s="432"/>
      <c r="X108" s="444" t="s">
        <v>442</v>
      </c>
      <c r="Y108" s="422"/>
      <c r="Z108" s="422"/>
      <c r="AA108" s="422"/>
      <c r="AB108" s="422"/>
      <c r="AC108" s="422"/>
      <c r="AD108" s="422"/>
      <c r="AE108" s="422"/>
      <c r="AF108" s="422"/>
      <c r="AG108" s="417"/>
      <c r="AH108" s="417"/>
      <c r="AI108" s="417"/>
      <c r="AJ108" s="443"/>
      <c r="AK108" s="422"/>
      <c r="AL108" s="80" t="s">
        <v>806</v>
      </c>
      <c r="AM108" s="515">
        <f>$AM$6</f>
        <v>25</v>
      </c>
      <c r="AN108" s="903" t="s">
        <v>6067</v>
      </c>
      <c r="AO108" s="904"/>
      <c r="AP108" s="203"/>
      <c r="AQ108" s="201"/>
      <c r="AR108" s="201"/>
      <c r="AS108" s="201"/>
      <c r="AT108" s="202"/>
      <c r="AU108" s="203"/>
      <c r="AV108" s="201"/>
      <c r="AW108" s="202"/>
      <c r="AX108" s="12">
        <f>ROUND(ROUND(ROUND(T108-AM108,0)-$AR$80,0)*$AV$106,0)</f>
        <v>736</v>
      </c>
      <c r="AY108" s="6"/>
    </row>
    <row r="109" spans="1:51" ht="17.25" customHeight="1" x14ac:dyDescent="0.15">
      <c r="A109" s="436">
        <v>26</v>
      </c>
      <c r="B109" s="433">
        <v>2033</v>
      </c>
      <c r="C109" s="120" t="s">
        <v>2846</v>
      </c>
      <c r="D109" s="135"/>
      <c r="E109" s="418"/>
      <c r="F109" s="419"/>
      <c r="G109" s="769" t="s">
        <v>2279</v>
      </c>
      <c r="H109" s="763"/>
      <c r="I109" s="763"/>
      <c r="J109" s="763"/>
      <c r="K109" s="763"/>
      <c r="L109" s="763"/>
      <c r="M109" s="763"/>
      <c r="N109" s="763"/>
      <c r="O109" s="763"/>
      <c r="P109" s="763"/>
      <c r="Q109" s="763"/>
      <c r="R109" s="763"/>
      <c r="S109" s="764"/>
      <c r="T109" s="453" t="s">
        <v>129</v>
      </c>
      <c r="U109" s="439"/>
      <c r="V109" s="61"/>
      <c r="W109" s="254"/>
      <c r="X109" s="453"/>
      <c r="Y109" s="416"/>
      <c r="Z109" s="416"/>
      <c r="AA109" s="37"/>
      <c r="AB109" s="418"/>
      <c r="AC109" s="439"/>
      <c r="AD109" s="37"/>
      <c r="AE109" s="37"/>
      <c r="AF109" s="37"/>
      <c r="AG109" s="422"/>
      <c r="AH109" s="422"/>
      <c r="AI109" s="422"/>
      <c r="AJ109" s="422"/>
      <c r="AK109" s="37"/>
      <c r="AL109" s="416"/>
      <c r="AM109" s="34"/>
      <c r="AN109" s="439"/>
      <c r="AO109" s="36"/>
      <c r="AP109" s="442"/>
      <c r="AQ109" s="637"/>
      <c r="AR109" s="637"/>
      <c r="AS109" s="637"/>
      <c r="AT109" s="638"/>
      <c r="AU109" s="637"/>
      <c r="AV109" s="637"/>
      <c r="AW109" s="638"/>
      <c r="AX109" s="330">
        <f>ROUND(ROUND(T110-$AR$80,0)*$AV$106,0)</f>
        <v>631</v>
      </c>
      <c r="AY109" s="6"/>
    </row>
    <row r="110" spans="1:51" ht="17.25" customHeight="1" x14ac:dyDescent="0.15">
      <c r="A110" s="436">
        <v>26</v>
      </c>
      <c r="B110" s="433">
        <v>2038</v>
      </c>
      <c r="C110" s="120" t="s">
        <v>2847</v>
      </c>
      <c r="D110" s="135"/>
      <c r="E110" s="418"/>
      <c r="F110" s="419"/>
      <c r="G110" s="770"/>
      <c r="H110" s="765"/>
      <c r="I110" s="765"/>
      <c r="J110" s="765"/>
      <c r="K110" s="765"/>
      <c r="L110" s="765"/>
      <c r="M110" s="765"/>
      <c r="N110" s="765"/>
      <c r="O110" s="765"/>
      <c r="P110" s="765"/>
      <c r="Q110" s="765"/>
      <c r="R110" s="765"/>
      <c r="S110" s="766"/>
      <c r="T110" s="892">
        <f>予防短期入所療養ロ!T110</f>
        <v>662</v>
      </c>
      <c r="U110" s="829"/>
      <c r="V110" s="426" t="s">
        <v>578</v>
      </c>
      <c r="W110" s="432"/>
      <c r="X110" s="444" t="s">
        <v>442</v>
      </c>
      <c r="Y110" s="422"/>
      <c r="Z110" s="422"/>
      <c r="AA110" s="422"/>
      <c r="AB110" s="422"/>
      <c r="AC110" s="422"/>
      <c r="AD110" s="422"/>
      <c r="AE110" s="422"/>
      <c r="AF110" s="422"/>
      <c r="AG110" s="417"/>
      <c r="AH110" s="417"/>
      <c r="AI110" s="417"/>
      <c r="AJ110" s="443"/>
      <c r="AK110" s="422"/>
      <c r="AL110" s="80" t="s">
        <v>806</v>
      </c>
      <c r="AM110" s="515">
        <f>$AM$6</f>
        <v>25</v>
      </c>
      <c r="AN110" s="903" t="s">
        <v>578</v>
      </c>
      <c r="AO110" s="904"/>
      <c r="AP110" s="635"/>
      <c r="AQ110" s="636"/>
      <c r="AR110" s="636"/>
      <c r="AS110" s="636"/>
      <c r="AT110" s="644"/>
      <c r="AU110" s="635"/>
      <c r="AV110" s="636"/>
      <c r="AW110" s="644"/>
      <c r="AX110" s="12">
        <f>ROUND(ROUND(ROUND(T110-AM110,0)-$AR$80,0)*$AV$106,0)</f>
        <v>606</v>
      </c>
      <c r="AY110" s="6"/>
    </row>
    <row r="111" spans="1:51" ht="17.25" customHeight="1" x14ac:dyDescent="0.15">
      <c r="A111" s="436">
        <v>26</v>
      </c>
      <c r="B111" s="433">
        <v>2039</v>
      </c>
      <c r="C111" s="120" t="s">
        <v>2848</v>
      </c>
      <c r="D111" s="135"/>
      <c r="E111" s="418"/>
      <c r="F111" s="419"/>
      <c r="G111" s="770"/>
      <c r="H111" s="765"/>
      <c r="I111" s="765"/>
      <c r="J111" s="765"/>
      <c r="K111" s="765"/>
      <c r="L111" s="765"/>
      <c r="M111" s="765"/>
      <c r="N111" s="765"/>
      <c r="O111" s="765"/>
      <c r="P111" s="765"/>
      <c r="Q111" s="765"/>
      <c r="R111" s="765"/>
      <c r="S111" s="766"/>
      <c r="T111" s="453" t="s">
        <v>130</v>
      </c>
      <c r="U111" s="439"/>
      <c r="V111" s="61"/>
      <c r="W111" s="254"/>
      <c r="X111" s="453"/>
      <c r="Y111" s="416"/>
      <c r="Z111" s="416"/>
      <c r="AA111" s="37"/>
      <c r="AB111" s="418"/>
      <c r="AC111" s="439"/>
      <c r="AD111" s="37"/>
      <c r="AE111" s="37"/>
      <c r="AF111" s="37"/>
      <c r="AG111" s="422"/>
      <c r="AH111" s="422"/>
      <c r="AI111" s="422"/>
      <c r="AJ111" s="422"/>
      <c r="AK111" s="37"/>
      <c r="AL111" s="416"/>
      <c r="AM111" s="34"/>
      <c r="AN111" s="439"/>
      <c r="AO111" s="36"/>
      <c r="AP111" s="248"/>
      <c r="AQ111" s="201"/>
      <c r="AR111" s="201"/>
      <c r="AS111" s="201"/>
      <c r="AT111" s="202"/>
      <c r="AU111" s="203"/>
      <c r="AV111" s="201"/>
      <c r="AW111" s="202"/>
      <c r="AX111" s="330">
        <f>ROUND(ROUND(T112-$AR$80,0)*$AV$106,0)</f>
        <v>789</v>
      </c>
      <c r="AY111" s="6"/>
    </row>
    <row r="112" spans="1:51" ht="17.25" customHeight="1" x14ac:dyDescent="0.15">
      <c r="A112" s="436">
        <v>26</v>
      </c>
      <c r="B112" s="433">
        <v>2044</v>
      </c>
      <c r="C112" s="120" t="s">
        <v>2849</v>
      </c>
      <c r="D112" s="135"/>
      <c r="E112" s="418"/>
      <c r="F112" s="419"/>
      <c r="G112" s="789"/>
      <c r="H112" s="767"/>
      <c r="I112" s="767"/>
      <c r="J112" s="767"/>
      <c r="K112" s="767"/>
      <c r="L112" s="767"/>
      <c r="M112" s="767"/>
      <c r="N112" s="767"/>
      <c r="O112" s="767"/>
      <c r="P112" s="767"/>
      <c r="Q112" s="767"/>
      <c r="R112" s="767"/>
      <c r="S112" s="768"/>
      <c r="T112" s="892">
        <f>予防短期入所療養ロ!T112</f>
        <v>825</v>
      </c>
      <c r="U112" s="829"/>
      <c r="V112" s="426" t="s">
        <v>578</v>
      </c>
      <c r="W112" s="432"/>
      <c r="X112" s="444" t="s">
        <v>442</v>
      </c>
      <c r="Y112" s="422"/>
      <c r="Z112" s="422"/>
      <c r="AA112" s="422"/>
      <c r="AB112" s="422"/>
      <c r="AC112" s="422"/>
      <c r="AD112" s="422"/>
      <c r="AE112" s="422"/>
      <c r="AF112" s="422"/>
      <c r="AG112" s="417"/>
      <c r="AH112" s="417"/>
      <c r="AI112" s="417"/>
      <c r="AJ112" s="443"/>
      <c r="AK112" s="422"/>
      <c r="AL112" s="80" t="s">
        <v>806</v>
      </c>
      <c r="AM112" s="515">
        <f>$AM$6</f>
        <v>25</v>
      </c>
      <c r="AN112" s="903" t="s">
        <v>6067</v>
      </c>
      <c r="AO112" s="904"/>
      <c r="AP112" s="203"/>
      <c r="AQ112" s="201"/>
      <c r="AR112" s="201"/>
      <c r="AS112" s="201"/>
      <c r="AT112" s="202"/>
      <c r="AU112" s="203"/>
      <c r="AV112" s="201"/>
      <c r="AW112" s="202"/>
      <c r="AX112" s="12">
        <f>ROUND(ROUND(ROUND(T112-AM112,0)-$AR$80,0)*$AV$106,0)</f>
        <v>764</v>
      </c>
      <c r="AY112" s="6"/>
    </row>
    <row r="113" spans="1:51" ht="17.25" customHeight="1" x14ac:dyDescent="0.15">
      <c r="A113" s="436">
        <v>26</v>
      </c>
      <c r="B113" s="433">
        <v>2045</v>
      </c>
      <c r="C113" s="120" t="s">
        <v>2850</v>
      </c>
      <c r="D113" s="135"/>
      <c r="E113" s="418"/>
      <c r="F113" s="419"/>
      <c r="G113" s="769" t="s">
        <v>2280</v>
      </c>
      <c r="H113" s="763"/>
      <c r="I113" s="763"/>
      <c r="J113" s="763"/>
      <c r="K113" s="763"/>
      <c r="L113" s="763"/>
      <c r="M113" s="763"/>
      <c r="N113" s="763"/>
      <c r="O113" s="763"/>
      <c r="P113" s="763"/>
      <c r="Q113" s="763"/>
      <c r="R113" s="763"/>
      <c r="S113" s="764"/>
      <c r="T113" s="453" t="s">
        <v>129</v>
      </c>
      <c r="U113" s="439"/>
      <c r="V113" s="61"/>
      <c r="W113" s="254"/>
      <c r="X113" s="453"/>
      <c r="Y113" s="416"/>
      <c r="Z113" s="416"/>
      <c r="AA113" s="37"/>
      <c r="AB113" s="418"/>
      <c r="AC113" s="439"/>
      <c r="AD113" s="37"/>
      <c r="AE113" s="37"/>
      <c r="AF113" s="37"/>
      <c r="AG113" s="422"/>
      <c r="AH113" s="422"/>
      <c r="AI113" s="422"/>
      <c r="AJ113" s="422"/>
      <c r="AK113" s="37"/>
      <c r="AL113" s="416"/>
      <c r="AM113" s="34"/>
      <c r="AN113" s="439"/>
      <c r="AO113" s="36"/>
      <c r="AP113" s="442"/>
      <c r="AQ113" s="637"/>
      <c r="AR113" s="637"/>
      <c r="AS113" s="637"/>
      <c r="AT113" s="638"/>
      <c r="AU113" s="637"/>
      <c r="AV113" s="637"/>
      <c r="AW113" s="638"/>
      <c r="AX113" s="330">
        <f>ROUND(ROUND(T114-$AR$80,0)*$AV$106,0)</f>
        <v>621</v>
      </c>
      <c r="AY113" s="6"/>
    </row>
    <row r="114" spans="1:51" ht="17.25" customHeight="1" x14ac:dyDescent="0.15">
      <c r="A114" s="436">
        <v>26</v>
      </c>
      <c r="B114" s="433">
        <v>2050</v>
      </c>
      <c r="C114" s="120" t="s">
        <v>2851</v>
      </c>
      <c r="D114" s="135"/>
      <c r="E114" s="418"/>
      <c r="F114" s="419"/>
      <c r="G114" s="770"/>
      <c r="H114" s="765"/>
      <c r="I114" s="765"/>
      <c r="J114" s="765"/>
      <c r="K114" s="765"/>
      <c r="L114" s="765"/>
      <c r="M114" s="765"/>
      <c r="N114" s="765"/>
      <c r="O114" s="765"/>
      <c r="P114" s="765"/>
      <c r="Q114" s="765"/>
      <c r="R114" s="765"/>
      <c r="S114" s="766"/>
      <c r="T114" s="892">
        <f>予防短期入所療養ロ!T114</f>
        <v>652</v>
      </c>
      <c r="U114" s="829"/>
      <c r="V114" s="426" t="s">
        <v>578</v>
      </c>
      <c r="W114" s="432"/>
      <c r="X114" s="444" t="s">
        <v>442</v>
      </c>
      <c r="Y114" s="422"/>
      <c r="Z114" s="422"/>
      <c r="AA114" s="422"/>
      <c r="AB114" s="422"/>
      <c r="AC114" s="422"/>
      <c r="AD114" s="422"/>
      <c r="AE114" s="422"/>
      <c r="AF114" s="422"/>
      <c r="AG114" s="417"/>
      <c r="AH114" s="417"/>
      <c r="AI114" s="417"/>
      <c r="AJ114" s="443"/>
      <c r="AK114" s="422"/>
      <c r="AL114" s="80" t="s">
        <v>806</v>
      </c>
      <c r="AM114" s="515">
        <f>$AM$6</f>
        <v>25</v>
      </c>
      <c r="AN114" s="903" t="s">
        <v>578</v>
      </c>
      <c r="AO114" s="904"/>
      <c r="AP114" s="635"/>
      <c r="AQ114" s="636"/>
      <c r="AR114" s="636"/>
      <c r="AS114" s="636"/>
      <c r="AT114" s="644"/>
      <c r="AU114" s="635"/>
      <c r="AV114" s="636"/>
      <c r="AW114" s="644"/>
      <c r="AX114" s="12">
        <f>ROUND(ROUND(ROUND(T114-AM114,0)-$AR$80,0)*$AV$106,0)</f>
        <v>597</v>
      </c>
      <c r="AY114" s="6"/>
    </row>
    <row r="115" spans="1:51" ht="17.25" customHeight="1" x14ac:dyDescent="0.15">
      <c r="A115" s="436">
        <v>26</v>
      </c>
      <c r="B115" s="433">
        <v>2051</v>
      </c>
      <c r="C115" s="120" t="s">
        <v>2852</v>
      </c>
      <c r="D115" s="135"/>
      <c r="E115" s="418"/>
      <c r="F115" s="419"/>
      <c r="G115" s="770"/>
      <c r="H115" s="765"/>
      <c r="I115" s="765"/>
      <c r="J115" s="765"/>
      <c r="K115" s="765"/>
      <c r="L115" s="765"/>
      <c r="M115" s="765"/>
      <c r="N115" s="765"/>
      <c r="O115" s="765"/>
      <c r="P115" s="765"/>
      <c r="Q115" s="765"/>
      <c r="R115" s="765"/>
      <c r="S115" s="766"/>
      <c r="T115" s="453" t="s">
        <v>130</v>
      </c>
      <c r="U115" s="439"/>
      <c r="V115" s="61"/>
      <c r="W115" s="254"/>
      <c r="X115" s="453"/>
      <c r="Y115" s="416"/>
      <c r="Z115" s="416"/>
      <c r="AA115" s="37"/>
      <c r="AB115" s="418"/>
      <c r="AC115" s="439"/>
      <c r="AD115" s="37"/>
      <c r="AE115" s="37"/>
      <c r="AF115" s="37"/>
      <c r="AG115" s="422"/>
      <c r="AH115" s="422"/>
      <c r="AI115" s="422"/>
      <c r="AJ115" s="422"/>
      <c r="AK115" s="37"/>
      <c r="AL115" s="416"/>
      <c r="AM115" s="34"/>
      <c r="AN115" s="439"/>
      <c r="AO115" s="36"/>
      <c r="AP115" s="248"/>
      <c r="AQ115" s="201"/>
      <c r="AR115" s="201"/>
      <c r="AS115" s="201"/>
      <c r="AT115" s="202"/>
      <c r="AU115" s="203"/>
      <c r="AV115" s="201"/>
      <c r="AW115" s="202"/>
      <c r="AX115" s="330">
        <f>ROUND(ROUND(T116-$AR$80,0)*$AV$106,0)</f>
        <v>779</v>
      </c>
      <c r="AY115" s="6"/>
    </row>
    <row r="116" spans="1:51" ht="17.25" customHeight="1" x14ac:dyDescent="0.15">
      <c r="A116" s="436">
        <v>26</v>
      </c>
      <c r="B116" s="433">
        <v>2056</v>
      </c>
      <c r="C116" s="120" t="s">
        <v>2853</v>
      </c>
      <c r="D116" s="136"/>
      <c r="E116" s="417"/>
      <c r="F116" s="420"/>
      <c r="G116" s="789"/>
      <c r="H116" s="767"/>
      <c r="I116" s="767"/>
      <c r="J116" s="767"/>
      <c r="K116" s="767"/>
      <c r="L116" s="767"/>
      <c r="M116" s="767"/>
      <c r="N116" s="767"/>
      <c r="O116" s="767"/>
      <c r="P116" s="767"/>
      <c r="Q116" s="767"/>
      <c r="R116" s="767"/>
      <c r="S116" s="768"/>
      <c r="T116" s="892">
        <f>予防短期入所療養ロ!T116</f>
        <v>815</v>
      </c>
      <c r="U116" s="829"/>
      <c r="V116" s="426" t="s">
        <v>578</v>
      </c>
      <c r="W116" s="432"/>
      <c r="X116" s="444" t="s">
        <v>442</v>
      </c>
      <c r="Y116" s="422"/>
      <c r="Z116" s="422"/>
      <c r="AA116" s="422"/>
      <c r="AB116" s="422"/>
      <c r="AC116" s="422"/>
      <c r="AD116" s="422"/>
      <c r="AE116" s="422"/>
      <c r="AF116" s="422"/>
      <c r="AG116" s="417"/>
      <c r="AH116" s="417"/>
      <c r="AI116" s="417"/>
      <c r="AJ116" s="443"/>
      <c r="AK116" s="422"/>
      <c r="AL116" s="80" t="s">
        <v>806</v>
      </c>
      <c r="AM116" s="515">
        <f>$AM$6</f>
        <v>25</v>
      </c>
      <c r="AN116" s="903" t="s">
        <v>6067</v>
      </c>
      <c r="AO116" s="904"/>
      <c r="AP116" s="204"/>
      <c r="AQ116" s="205"/>
      <c r="AR116" s="205"/>
      <c r="AS116" s="205"/>
      <c r="AT116" s="206"/>
      <c r="AU116" s="204"/>
      <c r="AV116" s="205"/>
      <c r="AW116" s="206"/>
      <c r="AX116" s="12">
        <f>ROUND(ROUND(ROUND(T116-AM116,0)-$AR$80,0)*$AV$106,0)</f>
        <v>755</v>
      </c>
      <c r="AY116" s="6"/>
    </row>
    <row r="117" spans="1:51" ht="17.25" customHeight="1" x14ac:dyDescent="0.15">
      <c r="A117" s="436">
        <v>26</v>
      </c>
      <c r="B117" s="433">
        <v>1261</v>
      </c>
      <c r="C117" s="120" t="s">
        <v>2311</v>
      </c>
      <c r="D117" s="769" t="s">
        <v>2035</v>
      </c>
      <c r="E117" s="763"/>
      <c r="F117" s="764"/>
      <c r="G117" s="769" t="s">
        <v>2281</v>
      </c>
      <c r="H117" s="763"/>
      <c r="I117" s="763"/>
      <c r="J117" s="763"/>
      <c r="K117" s="763"/>
      <c r="L117" s="763"/>
      <c r="M117" s="763"/>
      <c r="N117" s="763"/>
      <c r="O117" s="763"/>
      <c r="P117" s="763"/>
      <c r="Q117" s="763"/>
      <c r="R117" s="763"/>
      <c r="S117" s="764"/>
      <c r="T117" s="453" t="s">
        <v>129</v>
      </c>
      <c r="U117" s="439"/>
      <c r="V117" s="61"/>
      <c r="W117" s="254"/>
      <c r="X117" s="453"/>
      <c r="Y117" s="416"/>
      <c r="Z117" s="416"/>
      <c r="AA117" s="37"/>
      <c r="AB117" s="416"/>
      <c r="AC117" s="439"/>
      <c r="AD117" s="37"/>
      <c r="AE117" s="37"/>
      <c r="AF117" s="37"/>
      <c r="AG117" s="422"/>
      <c r="AH117" s="422"/>
      <c r="AI117" s="422"/>
      <c r="AJ117" s="422"/>
      <c r="AK117" s="37"/>
      <c r="AL117" s="416"/>
      <c r="AM117" s="2"/>
      <c r="AN117" s="439"/>
      <c r="AO117" s="36"/>
      <c r="AP117" s="191"/>
      <c r="AQ117" s="632"/>
      <c r="AR117" s="632"/>
      <c r="AS117" s="632"/>
      <c r="AT117" s="632"/>
      <c r="AU117" s="632"/>
      <c r="AV117" s="632"/>
      <c r="AW117" s="190"/>
      <c r="AX117" s="330">
        <f>ROUND(T118-$AR$80,0)</f>
        <v>620</v>
      </c>
      <c r="AY117" s="6"/>
    </row>
    <row r="118" spans="1:51" ht="17.25" customHeight="1" x14ac:dyDescent="0.15">
      <c r="A118" s="436">
        <v>26</v>
      </c>
      <c r="B118" s="433">
        <v>1265</v>
      </c>
      <c r="C118" s="120" t="s">
        <v>2312</v>
      </c>
      <c r="D118" s="770"/>
      <c r="E118" s="765"/>
      <c r="F118" s="766"/>
      <c r="G118" s="770"/>
      <c r="H118" s="765"/>
      <c r="I118" s="765"/>
      <c r="J118" s="765"/>
      <c r="K118" s="765"/>
      <c r="L118" s="765"/>
      <c r="M118" s="765"/>
      <c r="N118" s="765"/>
      <c r="O118" s="765"/>
      <c r="P118" s="765"/>
      <c r="Q118" s="765"/>
      <c r="R118" s="765"/>
      <c r="S118" s="766"/>
      <c r="T118" s="892">
        <f>予防短期入所療養ロ!T118</f>
        <v>632</v>
      </c>
      <c r="U118" s="829"/>
      <c r="V118" s="426" t="s">
        <v>578</v>
      </c>
      <c r="W118" s="432"/>
      <c r="X118" s="444" t="s">
        <v>442</v>
      </c>
      <c r="Y118" s="422"/>
      <c r="Z118" s="422"/>
      <c r="AA118" s="422"/>
      <c r="AB118" s="422"/>
      <c r="AC118" s="422"/>
      <c r="AD118" s="422"/>
      <c r="AE118" s="422"/>
      <c r="AF118" s="422"/>
      <c r="AG118" s="417"/>
      <c r="AH118" s="417"/>
      <c r="AI118" s="417"/>
      <c r="AJ118" s="443"/>
      <c r="AK118" s="422"/>
      <c r="AL118" s="80" t="s">
        <v>806</v>
      </c>
      <c r="AM118" s="515">
        <f>$AM$6</f>
        <v>25</v>
      </c>
      <c r="AN118" s="903" t="s">
        <v>578</v>
      </c>
      <c r="AO118" s="904"/>
      <c r="AP118" s="899" t="s">
        <v>476</v>
      </c>
      <c r="AQ118" s="895"/>
      <c r="AR118" s="895"/>
      <c r="AS118" s="895"/>
      <c r="AT118" s="895"/>
      <c r="AU118" s="895"/>
      <c r="AV118" s="895"/>
      <c r="AW118" s="902"/>
      <c r="AX118" s="12">
        <f>ROUND(ROUND(T118-AM118,0)-$AR$80,0)</f>
        <v>595</v>
      </c>
      <c r="AY118" s="6"/>
    </row>
    <row r="119" spans="1:51" ht="17.25" customHeight="1" x14ac:dyDescent="0.15">
      <c r="A119" s="436">
        <v>26</v>
      </c>
      <c r="B119" s="433">
        <v>1266</v>
      </c>
      <c r="C119" s="120" t="s">
        <v>2313</v>
      </c>
      <c r="D119" s="770"/>
      <c r="E119" s="765"/>
      <c r="F119" s="766"/>
      <c r="G119" s="770"/>
      <c r="H119" s="765"/>
      <c r="I119" s="765"/>
      <c r="J119" s="765"/>
      <c r="K119" s="765"/>
      <c r="L119" s="765"/>
      <c r="M119" s="765"/>
      <c r="N119" s="765"/>
      <c r="O119" s="765"/>
      <c r="P119" s="765"/>
      <c r="Q119" s="765"/>
      <c r="R119" s="765"/>
      <c r="S119" s="766"/>
      <c r="T119" s="453" t="s">
        <v>130</v>
      </c>
      <c r="U119" s="439"/>
      <c r="V119" s="61"/>
      <c r="W119" s="254"/>
      <c r="X119" s="453"/>
      <c r="Y119" s="416"/>
      <c r="Z119" s="416"/>
      <c r="AA119" s="37"/>
      <c r="AB119" s="418"/>
      <c r="AC119" s="439"/>
      <c r="AD119" s="37"/>
      <c r="AE119" s="37"/>
      <c r="AF119" s="37"/>
      <c r="AG119" s="422"/>
      <c r="AH119" s="422"/>
      <c r="AI119" s="422"/>
      <c r="AJ119" s="422"/>
      <c r="AK119" s="37"/>
      <c r="AL119" s="416"/>
      <c r="AM119" s="34"/>
      <c r="AN119" s="439"/>
      <c r="AO119" s="36"/>
      <c r="AP119" s="899"/>
      <c r="AQ119" s="895"/>
      <c r="AR119" s="895"/>
      <c r="AS119" s="895"/>
      <c r="AT119" s="895"/>
      <c r="AU119" s="895"/>
      <c r="AV119" s="895"/>
      <c r="AW119" s="902"/>
      <c r="AX119" s="330">
        <f>ROUND(T120-$AR$80,0)</f>
        <v>784</v>
      </c>
      <c r="AY119" s="6"/>
    </row>
    <row r="120" spans="1:51" ht="17.25" customHeight="1" x14ac:dyDescent="0.15">
      <c r="A120" s="436">
        <v>26</v>
      </c>
      <c r="B120" s="433">
        <v>1270</v>
      </c>
      <c r="C120" s="120" t="s">
        <v>2314</v>
      </c>
      <c r="D120" s="770"/>
      <c r="E120" s="765"/>
      <c r="F120" s="766"/>
      <c r="G120" s="789"/>
      <c r="H120" s="767"/>
      <c r="I120" s="767"/>
      <c r="J120" s="767"/>
      <c r="K120" s="767"/>
      <c r="L120" s="767"/>
      <c r="M120" s="767"/>
      <c r="N120" s="767"/>
      <c r="O120" s="767"/>
      <c r="P120" s="767"/>
      <c r="Q120" s="767"/>
      <c r="R120" s="767"/>
      <c r="S120" s="768"/>
      <c r="T120" s="892">
        <f>予防短期入所療養ロ!T120</f>
        <v>796</v>
      </c>
      <c r="U120" s="829"/>
      <c r="V120" s="426" t="s">
        <v>578</v>
      </c>
      <c r="W120" s="432"/>
      <c r="X120" s="444" t="s">
        <v>442</v>
      </c>
      <c r="Y120" s="422"/>
      <c r="Z120" s="422"/>
      <c r="AA120" s="422"/>
      <c r="AB120" s="422"/>
      <c r="AC120" s="422"/>
      <c r="AD120" s="422"/>
      <c r="AE120" s="422"/>
      <c r="AF120" s="422"/>
      <c r="AG120" s="417"/>
      <c r="AH120" s="417"/>
      <c r="AI120" s="417"/>
      <c r="AJ120" s="443"/>
      <c r="AK120" s="422"/>
      <c r="AL120" s="80" t="s">
        <v>806</v>
      </c>
      <c r="AM120" s="515">
        <f>$AM$6</f>
        <v>25</v>
      </c>
      <c r="AN120" s="903" t="s">
        <v>6067</v>
      </c>
      <c r="AO120" s="904"/>
      <c r="AP120" s="899"/>
      <c r="AQ120" s="895"/>
      <c r="AR120" s="895"/>
      <c r="AS120" s="895"/>
      <c r="AT120" s="895"/>
      <c r="AU120" s="895"/>
      <c r="AV120" s="895"/>
      <c r="AW120" s="902"/>
      <c r="AX120" s="12">
        <f>ROUND(ROUND(T120-AM120,0)-$AR$80,0)</f>
        <v>759</v>
      </c>
      <c r="AY120" s="6"/>
    </row>
    <row r="121" spans="1:51" ht="17.25" customHeight="1" x14ac:dyDescent="0.15">
      <c r="A121" s="436">
        <v>26</v>
      </c>
      <c r="B121" s="433">
        <v>1271</v>
      </c>
      <c r="C121" s="120" t="s">
        <v>2854</v>
      </c>
      <c r="D121" s="770"/>
      <c r="E121" s="765"/>
      <c r="F121" s="766"/>
      <c r="G121" s="769" t="s">
        <v>2282</v>
      </c>
      <c r="H121" s="763"/>
      <c r="I121" s="763"/>
      <c r="J121" s="763"/>
      <c r="K121" s="763"/>
      <c r="L121" s="763"/>
      <c r="M121" s="763"/>
      <c r="N121" s="763"/>
      <c r="O121" s="763"/>
      <c r="P121" s="763"/>
      <c r="Q121" s="763"/>
      <c r="R121" s="763"/>
      <c r="S121" s="764"/>
      <c r="T121" s="453" t="s">
        <v>129</v>
      </c>
      <c r="U121" s="439"/>
      <c r="V121" s="61"/>
      <c r="W121" s="254"/>
      <c r="X121" s="453"/>
      <c r="Y121" s="416"/>
      <c r="Z121" s="416"/>
      <c r="AA121" s="37"/>
      <c r="AB121" s="418"/>
      <c r="AC121" s="439"/>
      <c r="AD121" s="37"/>
      <c r="AE121" s="37"/>
      <c r="AF121" s="37"/>
      <c r="AG121" s="422"/>
      <c r="AH121" s="422"/>
      <c r="AI121" s="422"/>
      <c r="AJ121" s="422"/>
      <c r="AK121" s="37"/>
      <c r="AL121" s="416"/>
      <c r="AM121" s="34"/>
      <c r="AN121" s="439"/>
      <c r="AO121" s="36"/>
      <c r="AP121" s="899"/>
      <c r="AQ121" s="895"/>
      <c r="AR121" s="895"/>
      <c r="AS121" s="895"/>
      <c r="AT121" s="895"/>
      <c r="AU121" s="895"/>
      <c r="AV121" s="895"/>
      <c r="AW121" s="902"/>
      <c r="AX121" s="330">
        <f>ROUND(T122-$AR$80,0)</f>
        <v>620</v>
      </c>
      <c r="AY121" s="6"/>
    </row>
    <row r="122" spans="1:51" ht="17.25" customHeight="1" x14ac:dyDescent="0.15">
      <c r="A122" s="436">
        <v>26</v>
      </c>
      <c r="B122" s="433">
        <v>1275</v>
      </c>
      <c r="C122" s="120" t="s">
        <v>2855</v>
      </c>
      <c r="D122" s="770"/>
      <c r="E122" s="765"/>
      <c r="F122" s="766"/>
      <c r="G122" s="770"/>
      <c r="H122" s="765"/>
      <c r="I122" s="765"/>
      <c r="J122" s="765"/>
      <c r="K122" s="765"/>
      <c r="L122" s="765"/>
      <c r="M122" s="765"/>
      <c r="N122" s="765"/>
      <c r="O122" s="765"/>
      <c r="P122" s="765"/>
      <c r="Q122" s="765"/>
      <c r="R122" s="765"/>
      <c r="S122" s="766"/>
      <c r="T122" s="892">
        <f>予防短期入所療養ロ!T122</f>
        <v>632</v>
      </c>
      <c r="U122" s="829"/>
      <c r="V122" s="426" t="s">
        <v>578</v>
      </c>
      <c r="W122" s="432"/>
      <c r="X122" s="444" t="s">
        <v>442</v>
      </c>
      <c r="Y122" s="422"/>
      <c r="Z122" s="422"/>
      <c r="AA122" s="422"/>
      <c r="AB122" s="422"/>
      <c r="AC122" s="422"/>
      <c r="AD122" s="422"/>
      <c r="AE122" s="422"/>
      <c r="AF122" s="422"/>
      <c r="AG122" s="417"/>
      <c r="AH122" s="417"/>
      <c r="AI122" s="417"/>
      <c r="AJ122" s="443"/>
      <c r="AK122" s="422"/>
      <c r="AL122" s="80" t="s">
        <v>806</v>
      </c>
      <c r="AM122" s="515">
        <f>$AM$6</f>
        <v>25</v>
      </c>
      <c r="AN122" s="903" t="s">
        <v>578</v>
      </c>
      <c r="AO122" s="904"/>
      <c r="AP122" s="635"/>
      <c r="AQ122" s="636"/>
      <c r="AR122" s="636"/>
      <c r="AS122" s="636"/>
      <c r="AT122" s="636"/>
      <c r="AU122" s="636"/>
      <c r="AV122" s="636"/>
      <c r="AW122" s="644"/>
      <c r="AX122" s="12">
        <f>ROUND(ROUND(T122-AM122,0)-$AR$80,0)</f>
        <v>595</v>
      </c>
      <c r="AY122" s="6"/>
    </row>
    <row r="123" spans="1:51" ht="17.25" customHeight="1" x14ac:dyDescent="0.15">
      <c r="A123" s="436">
        <v>26</v>
      </c>
      <c r="B123" s="433">
        <v>1276</v>
      </c>
      <c r="C123" s="120" t="s">
        <v>2856</v>
      </c>
      <c r="D123" s="770"/>
      <c r="E123" s="765"/>
      <c r="F123" s="766"/>
      <c r="G123" s="770"/>
      <c r="H123" s="765"/>
      <c r="I123" s="765"/>
      <c r="J123" s="765"/>
      <c r="K123" s="765"/>
      <c r="L123" s="765"/>
      <c r="M123" s="765"/>
      <c r="N123" s="765"/>
      <c r="O123" s="765"/>
      <c r="P123" s="765"/>
      <c r="Q123" s="765"/>
      <c r="R123" s="765"/>
      <c r="S123" s="766"/>
      <c r="T123" s="453" t="s">
        <v>130</v>
      </c>
      <c r="U123" s="439"/>
      <c r="V123" s="61"/>
      <c r="W123" s="254"/>
      <c r="X123" s="453"/>
      <c r="Y123" s="416"/>
      <c r="Z123" s="416"/>
      <c r="AA123" s="37"/>
      <c r="AB123" s="418"/>
      <c r="AC123" s="439"/>
      <c r="AD123" s="37"/>
      <c r="AE123" s="37"/>
      <c r="AF123" s="37"/>
      <c r="AG123" s="422"/>
      <c r="AH123" s="422"/>
      <c r="AI123" s="422"/>
      <c r="AJ123" s="422"/>
      <c r="AK123" s="37"/>
      <c r="AL123" s="416"/>
      <c r="AM123" s="34"/>
      <c r="AN123" s="439"/>
      <c r="AO123" s="36"/>
      <c r="AP123" s="442"/>
      <c r="AQ123" s="418" t="s">
        <v>1401</v>
      </c>
      <c r="AR123" s="743">
        <f>$AR$15</f>
        <v>12</v>
      </c>
      <c r="AS123" s="743"/>
      <c r="AT123" s="418" t="s">
        <v>207</v>
      </c>
      <c r="AU123" s="418"/>
      <c r="AV123" s="418"/>
      <c r="AW123" s="419"/>
      <c r="AX123" s="330">
        <f>ROUND(T124-$AR$80,0)</f>
        <v>784</v>
      </c>
      <c r="AY123" s="6"/>
    </row>
    <row r="124" spans="1:51" ht="17.25" customHeight="1" x14ac:dyDescent="0.15">
      <c r="A124" s="436">
        <v>26</v>
      </c>
      <c r="B124" s="433">
        <v>1280</v>
      </c>
      <c r="C124" s="120" t="s">
        <v>2857</v>
      </c>
      <c r="D124" s="770"/>
      <c r="E124" s="765"/>
      <c r="F124" s="766"/>
      <c r="G124" s="789"/>
      <c r="H124" s="767"/>
      <c r="I124" s="767"/>
      <c r="J124" s="767"/>
      <c r="K124" s="767"/>
      <c r="L124" s="767"/>
      <c r="M124" s="767"/>
      <c r="N124" s="767"/>
      <c r="O124" s="767"/>
      <c r="P124" s="767"/>
      <c r="Q124" s="767"/>
      <c r="R124" s="767"/>
      <c r="S124" s="768"/>
      <c r="T124" s="892">
        <f>予防短期入所療養ロ!T124</f>
        <v>796</v>
      </c>
      <c r="U124" s="829"/>
      <c r="V124" s="426" t="s">
        <v>578</v>
      </c>
      <c r="W124" s="432"/>
      <c r="X124" s="444" t="s">
        <v>442</v>
      </c>
      <c r="Y124" s="422"/>
      <c r="Z124" s="422"/>
      <c r="AA124" s="422"/>
      <c r="AB124" s="422"/>
      <c r="AC124" s="422"/>
      <c r="AD124" s="422"/>
      <c r="AE124" s="422"/>
      <c r="AF124" s="422"/>
      <c r="AG124" s="417"/>
      <c r="AH124" s="417"/>
      <c r="AI124" s="417"/>
      <c r="AJ124" s="443"/>
      <c r="AK124" s="422"/>
      <c r="AL124" s="80" t="s">
        <v>806</v>
      </c>
      <c r="AM124" s="515">
        <f>$AM$6</f>
        <v>25</v>
      </c>
      <c r="AN124" s="903" t="s">
        <v>578</v>
      </c>
      <c r="AO124" s="904"/>
      <c r="AP124" s="203"/>
      <c r="AQ124" s="201"/>
      <c r="AR124" s="201"/>
      <c r="AS124" s="201"/>
      <c r="AT124" s="201"/>
      <c r="AU124" s="205"/>
      <c r="AV124" s="205"/>
      <c r="AW124" s="206"/>
      <c r="AX124" s="12">
        <f>ROUND(ROUND(T124-AM124,0)-$AR$80,0)</f>
        <v>759</v>
      </c>
      <c r="AY124" s="6"/>
    </row>
    <row r="125" spans="1:51" ht="17.25" customHeight="1" x14ac:dyDescent="0.15">
      <c r="A125" s="436">
        <v>26</v>
      </c>
      <c r="B125" s="433">
        <v>1281</v>
      </c>
      <c r="C125" s="120" t="s">
        <v>2315</v>
      </c>
      <c r="D125" s="770"/>
      <c r="E125" s="765"/>
      <c r="F125" s="766"/>
      <c r="G125" s="769" t="s">
        <v>2281</v>
      </c>
      <c r="H125" s="763"/>
      <c r="I125" s="763"/>
      <c r="J125" s="763"/>
      <c r="K125" s="763"/>
      <c r="L125" s="763"/>
      <c r="M125" s="763"/>
      <c r="N125" s="763"/>
      <c r="O125" s="763"/>
      <c r="P125" s="763"/>
      <c r="Q125" s="763"/>
      <c r="R125" s="763"/>
      <c r="S125" s="764"/>
      <c r="T125" s="453" t="s">
        <v>129</v>
      </c>
      <c r="U125" s="439"/>
      <c r="V125" s="61"/>
      <c r="W125" s="254"/>
      <c r="X125" s="453"/>
      <c r="Y125" s="416"/>
      <c r="Z125" s="418"/>
      <c r="AA125" s="14"/>
      <c r="AB125" s="418"/>
      <c r="AC125" s="245"/>
      <c r="AD125" s="14"/>
      <c r="AE125" s="14"/>
      <c r="AF125" s="14"/>
      <c r="AG125" s="417"/>
      <c r="AH125" s="417"/>
      <c r="AI125" s="417"/>
      <c r="AJ125" s="417"/>
      <c r="AK125" s="14"/>
      <c r="AL125" s="418"/>
      <c r="AM125" s="34"/>
      <c r="AN125" s="245"/>
      <c r="AO125" s="419"/>
      <c r="AP125" s="797" t="s">
        <v>476</v>
      </c>
      <c r="AQ125" s="909"/>
      <c r="AR125" s="909"/>
      <c r="AS125" s="909"/>
      <c r="AT125" s="910"/>
      <c r="AU125" s="635"/>
      <c r="AV125" s="636"/>
      <c r="AW125" s="644"/>
      <c r="AX125" s="330">
        <f>ROUND(ROUND(T126-$AR$80,0)*$AV$106,0)</f>
        <v>601</v>
      </c>
      <c r="AY125" s="23"/>
    </row>
    <row r="126" spans="1:51" ht="17.25" customHeight="1" x14ac:dyDescent="0.15">
      <c r="A126" s="436">
        <v>26</v>
      </c>
      <c r="B126" s="433">
        <v>1285</v>
      </c>
      <c r="C126" s="120" t="s">
        <v>2316</v>
      </c>
      <c r="D126" s="770"/>
      <c r="E126" s="765"/>
      <c r="F126" s="766"/>
      <c r="G126" s="770"/>
      <c r="H126" s="765"/>
      <c r="I126" s="765"/>
      <c r="J126" s="765"/>
      <c r="K126" s="765"/>
      <c r="L126" s="765"/>
      <c r="M126" s="765"/>
      <c r="N126" s="765"/>
      <c r="O126" s="765"/>
      <c r="P126" s="765"/>
      <c r="Q126" s="765"/>
      <c r="R126" s="765"/>
      <c r="S126" s="766"/>
      <c r="T126" s="892">
        <f>予防短期入所療養ロ!T126</f>
        <v>632</v>
      </c>
      <c r="U126" s="829"/>
      <c r="V126" s="426" t="s">
        <v>578</v>
      </c>
      <c r="W126" s="432"/>
      <c r="X126" s="444" t="s">
        <v>442</v>
      </c>
      <c r="Y126" s="422"/>
      <c r="Z126" s="422"/>
      <c r="AA126" s="422"/>
      <c r="AB126" s="422"/>
      <c r="AC126" s="422"/>
      <c r="AD126" s="422"/>
      <c r="AE126" s="422"/>
      <c r="AF126" s="422"/>
      <c r="AG126" s="417"/>
      <c r="AH126" s="417"/>
      <c r="AI126" s="417"/>
      <c r="AJ126" s="443"/>
      <c r="AK126" s="422"/>
      <c r="AL126" s="80" t="s">
        <v>806</v>
      </c>
      <c r="AM126" s="515">
        <f>$AM$6</f>
        <v>25</v>
      </c>
      <c r="AN126" s="903" t="s">
        <v>578</v>
      </c>
      <c r="AO126" s="904"/>
      <c r="AP126" s="899"/>
      <c r="AQ126" s="895"/>
      <c r="AR126" s="895"/>
      <c r="AS126" s="895"/>
      <c r="AT126" s="902"/>
      <c r="AU126" s="729" t="s">
        <v>1403</v>
      </c>
      <c r="AV126" s="730"/>
      <c r="AW126" s="731"/>
      <c r="AX126" s="12">
        <f>ROUND(ROUND(ROUND(T126-AM126,0)-$AR$80,0)*$AV$106,0)</f>
        <v>577</v>
      </c>
      <c r="AY126" s="6"/>
    </row>
    <row r="127" spans="1:51" ht="17.25" customHeight="1" x14ac:dyDescent="0.15">
      <c r="A127" s="436">
        <v>26</v>
      </c>
      <c r="B127" s="433">
        <v>1286</v>
      </c>
      <c r="C127" s="120" t="s">
        <v>2317</v>
      </c>
      <c r="D127" s="770"/>
      <c r="E127" s="765"/>
      <c r="F127" s="766"/>
      <c r="G127" s="770"/>
      <c r="H127" s="765"/>
      <c r="I127" s="765"/>
      <c r="J127" s="765"/>
      <c r="K127" s="765"/>
      <c r="L127" s="765"/>
      <c r="M127" s="765"/>
      <c r="N127" s="765"/>
      <c r="O127" s="765"/>
      <c r="P127" s="765"/>
      <c r="Q127" s="765"/>
      <c r="R127" s="765"/>
      <c r="S127" s="766"/>
      <c r="T127" s="453" t="s">
        <v>130</v>
      </c>
      <c r="U127" s="439"/>
      <c r="V127" s="61"/>
      <c r="W127" s="254"/>
      <c r="X127" s="453"/>
      <c r="Y127" s="416"/>
      <c r="Z127" s="416"/>
      <c r="AA127" s="37"/>
      <c r="AB127" s="418"/>
      <c r="AC127" s="439"/>
      <c r="AD127" s="37"/>
      <c r="AE127" s="37"/>
      <c r="AF127" s="37"/>
      <c r="AG127" s="422"/>
      <c r="AH127" s="422"/>
      <c r="AI127" s="422"/>
      <c r="AJ127" s="422"/>
      <c r="AK127" s="37"/>
      <c r="AL127" s="416"/>
      <c r="AM127" s="34"/>
      <c r="AN127" s="439"/>
      <c r="AO127" s="36"/>
      <c r="AP127" s="899"/>
      <c r="AQ127" s="895"/>
      <c r="AR127" s="895"/>
      <c r="AS127" s="895"/>
      <c r="AT127" s="902"/>
      <c r="AU127" s="729"/>
      <c r="AV127" s="730"/>
      <c r="AW127" s="731"/>
      <c r="AX127" s="330">
        <f>ROUND(ROUND(T128-$AR$80,0)*$AV$106,0)</f>
        <v>760</v>
      </c>
      <c r="AY127" s="6"/>
    </row>
    <row r="128" spans="1:51" ht="17.25" customHeight="1" x14ac:dyDescent="0.15">
      <c r="A128" s="436">
        <v>26</v>
      </c>
      <c r="B128" s="433">
        <v>1290</v>
      </c>
      <c r="C128" s="120" t="s">
        <v>2318</v>
      </c>
      <c r="D128" s="770"/>
      <c r="E128" s="765"/>
      <c r="F128" s="766"/>
      <c r="G128" s="789"/>
      <c r="H128" s="767"/>
      <c r="I128" s="767"/>
      <c r="J128" s="767"/>
      <c r="K128" s="767"/>
      <c r="L128" s="767"/>
      <c r="M128" s="767"/>
      <c r="N128" s="767"/>
      <c r="O128" s="767"/>
      <c r="P128" s="767"/>
      <c r="Q128" s="767"/>
      <c r="R128" s="767"/>
      <c r="S128" s="768"/>
      <c r="T128" s="892">
        <f>予防短期入所療養ロ!T128</f>
        <v>796</v>
      </c>
      <c r="U128" s="829"/>
      <c r="V128" s="426" t="s">
        <v>578</v>
      </c>
      <c r="W128" s="432"/>
      <c r="X128" s="444" t="s">
        <v>442</v>
      </c>
      <c r="Y128" s="422"/>
      <c r="Z128" s="422"/>
      <c r="AA128" s="422"/>
      <c r="AB128" s="422"/>
      <c r="AC128" s="422"/>
      <c r="AD128" s="422"/>
      <c r="AE128" s="422"/>
      <c r="AF128" s="422"/>
      <c r="AG128" s="417"/>
      <c r="AH128" s="417"/>
      <c r="AI128" s="417"/>
      <c r="AJ128" s="443"/>
      <c r="AK128" s="422"/>
      <c r="AL128" s="80" t="s">
        <v>806</v>
      </c>
      <c r="AM128" s="515">
        <f>$AM$6</f>
        <v>25</v>
      </c>
      <c r="AN128" s="903" t="s">
        <v>578</v>
      </c>
      <c r="AO128" s="904"/>
      <c r="AP128" s="899"/>
      <c r="AQ128" s="895"/>
      <c r="AR128" s="895"/>
      <c r="AS128" s="895"/>
      <c r="AT128" s="902"/>
      <c r="AU128" s="729"/>
      <c r="AV128" s="730"/>
      <c r="AW128" s="731"/>
      <c r="AX128" s="12">
        <f>ROUND(ROUND(ROUND(T128-AM128,0)-$AR$80,0)*$AV$106,0)</f>
        <v>736</v>
      </c>
      <c r="AY128" s="6"/>
    </row>
    <row r="129" spans="1:51" ht="17.25" customHeight="1" x14ac:dyDescent="0.15">
      <c r="A129" s="436">
        <v>26</v>
      </c>
      <c r="B129" s="433">
        <v>1291</v>
      </c>
      <c r="C129" s="120" t="s">
        <v>2858</v>
      </c>
      <c r="D129" s="770"/>
      <c r="E129" s="765"/>
      <c r="F129" s="766"/>
      <c r="G129" s="769" t="s">
        <v>2282</v>
      </c>
      <c r="H129" s="763"/>
      <c r="I129" s="763"/>
      <c r="J129" s="763"/>
      <c r="K129" s="763"/>
      <c r="L129" s="763"/>
      <c r="M129" s="763"/>
      <c r="N129" s="763"/>
      <c r="O129" s="763"/>
      <c r="P129" s="763"/>
      <c r="Q129" s="763"/>
      <c r="R129" s="763"/>
      <c r="S129" s="764"/>
      <c r="T129" s="453" t="s">
        <v>129</v>
      </c>
      <c r="U129" s="439"/>
      <c r="V129" s="61"/>
      <c r="W129" s="254"/>
      <c r="X129" s="453"/>
      <c r="Y129" s="416"/>
      <c r="Z129" s="416"/>
      <c r="AA129" s="37"/>
      <c r="AB129" s="418"/>
      <c r="AC129" s="439"/>
      <c r="AD129" s="37"/>
      <c r="AE129" s="37"/>
      <c r="AF129" s="37"/>
      <c r="AG129" s="422"/>
      <c r="AH129" s="422"/>
      <c r="AI129" s="422"/>
      <c r="AJ129" s="422"/>
      <c r="AK129" s="37"/>
      <c r="AL129" s="416"/>
      <c r="AM129" s="34"/>
      <c r="AN129" s="439"/>
      <c r="AO129" s="36"/>
      <c r="AP129" s="899"/>
      <c r="AQ129" s="895"/>
      <c r="AR129" s="895"/>
      <c r="AS129" s="895"/>
      <c r="AT129" s="902"/>
      <c r="AU129" s="729"/>
      <c r="AV129" s="730"/>
      <c r="AW129" s="731"/>
      <c r="AX129" s="330">
        <f>ROUND(ROUND(T130-$AR$80,0)*$AV$106,0)</f>
        <v>601</v>
      </c>
      <c r="AY129" s="6"/>
    </row>
    <row r="130" spans="1:51" ht="17.25" customHeight="1" x14ac:dyDescent="0.15">
      <c r="A130" s="436">
        <v>26</v>
      </c>
      <c r="B130" s="433">
        <v>1295</v>
      </c>
      <c r="C130" s="120" t="s">
        <v>2859</v>
      </c>
      <c r="D130" s="770"/>
      <c r="E130" s="765"/>
      <c r="F130" s="766"/>
      <c r="G130" s="770"/>
      <c r="H130" s="765"/>
      <c r="I130" s="765"/>
      <c r="J130" s="765"/>
      <c r="K130" s="765"/>
      <c r="L130" s="765"/>
      <c r="M130" s="765"/>
      <c r="N130" s="765"/>
      <c r="O130" s="765"/>
      <c r="P130" s="765"/>
      <c r="Q130" s="765"/>
      <c r="R130" s="765"/>
      <c r="S130" s="766"/>
      <c r="T130" s="892">
        <f>予防短期入所療養ロ!T130</f>
        <v>632</v>
      </c>
      <c r="U130" s="829"/>
      <c r="V130" s="426" t="s">
        <v>578</v>
      </c>
      <c r="W130" s="432"/>
      <c r="X130" s="444" t="s">
        <v>442</v>
      </c>
      <c r="Y130" s="422"/>
      <c r="Z130" s="422"/>
      <c r="AA130" s="422"/>
      <c r="AB130" s="422"/>
      <c r="AC130" s="422"/>
      <c r="AD130" s="422"/>
      <c r="AE130" s="422"/>
      <c r="AF130" s="422"/>
      <c r="AG130" s="417"/>
      <c r="AH130" s="417"/>
      <c r="AI130" s="417"/>
      <c r="AJ130" s="443"/>
      <c r="AK130" s="422"/>
      <c r="AL130" s="80" t="s">
        <v>806</v>
      </c>
      <c r="AM130" s="515">
        <f>$AM$6</f>
        <v>25</v>
      </c>
      <c r="AN130" s="903" t="s">
        <v>578</v>
      </c>
      <c r="AO130" s="904"/>
      <c r="AP130" s="899"/>
      <c r="AQ130" s="895"/>
      <c r="AR130" s="895"/>
      <c r="AS130" s="895"/>
      <c r="AT130" s="902"/>
      <c r="AU130" s="635"/>
      <c r="AV130" s="636"/>
      <c r="AW130" s="644"/>
      <c r="AX130" s="12">
        <f>ROUND(ROUND(ROUND(T130-AM130,0)-$AR$80,0)*$AV$106,0)</f>
        <v>577</v>
      </c>
      <c r="AY130" s="6"/>
    </row>
    <row r="131" spans="1:51" ht="17.25" customHeight="1" x14ac:dyDescent="0.15">
      <c r="A131" s="436">
        <v>26</v>
      </c>
      <c r="B131" s="433">
        <v>1296</v>
      </c>
      <c r="C131" s="120" t="s">
        <v>2860</v>
      </c>
      <c r="D131" s="770"/>
      <c r="E131" s="765"/>
      <c r="F131" s="766"/>
      <c r="G131" s="770"/>
      <c r="H131" s="765"/>
      <c r="I131" s="765"/>
      <c r="J131" s="765"/>
      <c r="K131" s="765"/>
      <c r="L131" s="765"/>
      <c r="M131" s="765"/>
      <c r="N131" s="765"/>
      <c r="O131" s="765"/>
      <c r="P131" s="765"/>
      <c r="Q131" s="765"/>
      <c r="R131" s="765"/>
      <c r="S131" s="766"/>
      <c r="T131" s="453" t="s">
        <v>130</v>
      </c>
      <c r="U131" s="439"/>
      <c r="V131" s="61"/>
      <c r="W131" s="254"/>
      <c r="X131" s="453"/>
      <c r="Y131" s="416"/>
      <c r="Z131" s="416"/>
      <c r="AA131" s="37"/>
      <c r="AB131" s="418"/>
      <c r="AC131" s="439"/>
      <c r="AD131" s="37"/>
      <c r="AE131" s="37"/>
      <c r="AF131" s="37"/>
      <c r="AG131" s="422"/>
      <c r="AH131" s="422"/>
      <c r="AI131" s="422"/>
      <c r="AJ131" s="422"/>
      <c r="AK131" s="37"/>
      <c r="AL131" s="416"/>
      <c r="AM131" s="34"/>
      <c r="AN131" s="439"/>
      <c r="AO131" s="36"/>
      <c r="AP131" s="421" t="s">
        <v>1401</v>
      </c>
      <c r="AQ131" s="743">
        <f>$AR$15</f>
        <v>12</v>
      </c>
      <c r="AR131" s="743"/>
      <c r="AS131" s="907" t="s">
        <v>207</v>
      </c>
      <c r="AT131" s="908"/>
      <c r="AU131" s="68" t="s">
        <v>248</v>
      </c>
      <c r="AV131" s="718">
        <f>$AV$106</f>
        <v>0.97</v>
      </c>
      <c r="AW131" s="744"/>
      <c r="AX131" s="330">
        <f>ROUND(ROUND(T132-$AR$80,0)*$AV$106,0)</f>
        <v>760</v>
      </c>
      <c r="AY131" s="6"/>
    </row>
    <row r="132" spans="1:51" ht="17.25" customHeight="1" x14ac:dyDescent="0.15">
      <c r="A132" s="436">
        <v>26</v>
      </c>
      <c r="B132" s="433">
        <v>1300</v>
      </c>
      <c r="C132" s="120" t="s">
        <v>2861</v>
      </c>
      <c r="D132" s="789"/>
      <c r="E132" s="767"/>
      <c r="F132" s="768"/>
      <c r="G132" s="789"/>
      <c r="H132" s="767"/>
      <c r="I132" s="767"/>
      <c r="J132" s="767"/>
      <c r="K132" s="767"/>
      <c r="L132" s="767"/>
      <c r="M132" s="767"/>
      <c r="N132" s="767"/>
      <c r="O132" s="767"/>
      <c r="P132" s="767"/>
      <c r="Q132" s="767"/>
      <c r="R132" s="767"/>
      <c r="S132" s="768"/>
      <c r="T132" s="892">
        <f>予防短期入所療養ロ!T132</f>
        <v>796</v>
      </c>
      <c r="U132" s="829"/>
      <c r="V132" s="426" t="s">
        <v>578</v>
      </c>
      <c r="W132" s="432"/>
      <c r="X132" s="444" t="s">
        <v>442</v>
      </c>
      <c r="Y132" s="422"/>
      <c r="Z132" s="422"/>
      <c r="AA132" s="422"/>
      <c r="AB132" s="422"/>
      <c r="AC132" s="422"/>
      <c r="AD132" s="422"/>
      <c r="AE132" s="422"/>
      <c r="AF132" s="422"/>
      <c r="AG132" s="417"/>
      <c r="AH132" s="417"/>
      <c r="AI132" s="417"/>
      <c r="AJ132" s="443"/>
      <c r="AK132" s="422"/>
      <c r="AL132" s="80" t="s">
        <v>806</v>
      </c>
      <c r="AM132" s="515">
        <f>$AM$6</f>
        <v>25</v>
      </c>
      <c r="AN132" s="903" t="s">
        <v>578</v>
      </c>
      <c r="AO132" s="904"/>
      <c r="AP132" s="204"/>
      <c r="AQ132" s="205"/>
      <c r="AR132" s="205"/>
      <c r="AS132" s="205"/>
      <c r="AT132" s="206"/>
      <c r="AU132" s="204"/>
      <c r="AV132" s="205"/>
      <c r="AW132" s="206"/>
      <c r="AX132" s="12">
        <f>ROUND(ROUND(ROUND(T132-AM132,0)-$AR$80,0)*$AV$106,0)</f>
        <v>736</v>
      </c>
      <c r="AY132" s="11"/>
    </row>
  </sheetData>
  <mergeCells count="191">
    <mergeCell ref="G129:S132"/>
    <mergeCell ref="AP57:AW60"/>
    <mergeCell ref="AP9:AW12"/>
    <mergeCell ref="AP125:AT130"/>
    <mergeCell ref="G101:S104"/>
    <mergeCell ref="G85:S88"/>
    <mergeCell ref="G89:S92"/>
    <mergeCell ref="G105:S108"/>
    <mergeCell ref="G109:S112"/>
    <mergeCell ref="G113:S116"/>
    <mergeCell ref="G117:S120"/>
    <mergeCell ref="G125:S128"/>
    <mergeCell ref="G121:S124"/>
    <mergeCell ref="L53:S56"/>
    <mergeCell ref="L57:S60"/>
    <mergeCell ref="L61:S64"/>
    <mergeCell ref="L65:S68"/>
    <mergeCell ref="G69:S72"/>
    <mergeCell ref="G73:S76"/>
    <mergeCell ref="G77:S80"/>
    <mergeCell ref="G81:S84"/>
    <mergeCell ref="G93:S96"/>
    <mergeCell ref="T10:U10"/>
    <mergeCell ref="T12:U12"/>
    <mergeCell ref="D5:F12"/>
    <mergeCell ref="AP74:AW77"/>
    <mergeCell ref="AP94:AT99"/>
    <mergeCell ref="AV94:AV103"/>
    <mergeCell ref="AP118:AW121"/>
    <mergeCell ref="AU126:AW129"/>
    <mergeCell ref="D53:F68"/>
    <mergeCell ref="D69:F76"/>
    <mergeCell ref="D117:F132"/>
    <mergeCell ref="G5:K12"/>
    <mergeCell ref="G29:K35"/>
    <mergeCell ref="G45:K52"/>
    <mergeCell ref="G53:K60"/>
    <mergeCell ref="G61:K68"/>
    <mergeCell ref="L5:S8"/>
    <mergeCell ref="L9:S12"/>
    <mergeCell ref="L13:S16"/>
    <mergeCell ref="L17:S20"/>
    <mergeCell ref="L21:S24"/>
    <mergeCell ref="L25:S28"/>
    <mergeCell ref="L29:S32"/>
    <mergeCell ref="L33:S36"/>
    <mergeCell ref="T8:U8"/>
    <mergeCell ref="AR15:AS15"/>
    <mergeCell ref="T14:U14"/>
    <mergeCell ref="T30:U30"/>
    <mergeCell ref="T32:U32"/>
    <mergeCell ref="T34:U34"/>
    <mergeCell ref="T36:U36"/>
    <mergeCell ref="A3:B3"/>
    <mergeCell ref="T6:U6"/>
    <mergeCell ref="D45:D52"/>
    <mergeCell ref="T22:U22"/>
    <mergeCell ref="T24:U24"/>
    <mergeCell ref="T26:U26"/>
    <mergeCell ref="T16:U16"/>
    <mergeCell ref="T18:U18"/>
    <mergeCell ref="T20:U20"/>
    <mergeCell ref="T28:U28"/>
    <mergeCell ref="D29:D44"/>
    <mergeCell ref="T42:U42"/>
    <mergeCell ref="T44:U44"/>
    <mergeCell ref="T38:U38"/>
    <mergeCell ref="T40:U40"/>
    <mergeCell ref="L37:S40"/>
    <mergeCell ref="L41:S44"/>
    <mergeCell ref="T48:U48"/>
    <mergeCell ref="T50:U50"/>
    <mergeCell ref="T52:U52"/>
    <mergeCell ref="T46:U46"/>
    <mergeCell ref="L45:S48"/>
    <mergeCell ref="L49:S52"/>
    <mergeCell ref="T70:U70"/>
    <mergeCell ref="T72:U72"/>
    <mergeCell ref="T60:U60"/>
    <mergeCell ref="T62:U62"/>
    <mergeCell ref="T64:U64"/>
    <mergeCell ref="T54:U54"/>
    <mergeCell ref="T56:U56"/>
    <mergeCell ref="T58:U58"/>
    <mergeCell ref="D93:D100"/>
    <mergeCell ref="T94:U94"/>
    <mergeCell ref="T82:U82"/>
    <mergeCell ref="T84:U84"/>
    <mergeCell ref="T86:U86"/>
    <mergeCell ref="T88:U88"/>
    <mergeCell ref="G97:S100"/>
    <mergeCell ref="AR63:AS63"/>
    <mergeCell ref="T130:U130"/>
    <mergeCell ref="T102:U102"/>
    <mergeCell ref="T104:U104"/>
    <mergeCell ref="T106:U106"/>
    <mergeCell ref="T108:U108"/>
    <mergeCell ref="T96:U96"/>
    <mergeCell ref="AQ106:AR106"/>
    <mergeCell ref="AR80:AS80"/>
    <mergeCell ref="T74:U74"/>
    <mergeCell ref="T76:U76"/>
    <mergeCell ref="T78:U78"/>
    <mergeCell ref="T80:U80"/>
    <mergeCell ref="T66:U66"/>
    <mergeCell ref="T68:U68"/>
    <mergeCell ref="T90:U90"/>
    <mergeCell ref="T92:U92"/>
    <mergeCell ref="AV106:AW106"/>
    <mergeCell ref="T98:U98"/>
    <mergeCell ref="T100:U100"/>
    <mergeCell ref="AS106:AT106"/>
    <mergeCell ref="AQ131:AR131"/>
    <mergeCell ref="T132:U132"/>
    <mergeCell ref="T126:U126"/>
    <mergeCell ref="T128:U128"/>
    <mergeCell ref="AV131:AW131"/>
    <mergeCell ref="T110:U110"/>
    <mergeCell ref="T112:U112"/>
    <mergeCell ref="T114:U114"/>
    <mergeCell ref="T116:U116"/>
    <mergeCell ref="T118:U118"/>
    <mergeCell ref="T120:U120"/>
    <mergeCell ref="T122:U122"/>
    <mergeCell ref="AR123:AS123"/>
    <mergeCell ref="T124:U124"/>
    <mergeCell ref="AS131:AT131"/>
    <mergeCell ref="AN114:AO114"/>
    <mergeCell ref="AN116:AO116"/>
    <mergeCell ref="AN118:AO118"/>
    <mergeCell ref="AN120:AO120"/>
    <mergeCell ref="AN122:AO122"/>
    <mergeCell ref="AN6:AO6"/>
    <mergeCell ref="AN8:AO8"/>
    <mergeCell ref="AN10:AO10"/>
    <mergeCell ref="AN12:AO12"/>
    <mergeCell ref="AN14:AO14"/>
    <mergeCell ref="AN16:AO16"/>
    <mergeCell ref="AN18:AO18"/>
    <mergeCell ref="AN20:AO20"/>
    <mergeCell ref="AN22:AO22"/>
    <mergeCell ref="AN24:AO24"/>
    <mergeCell ref="AN26:AO26"/>
    <mergeCell ref="AN28:AO28"/>
    <mergeCell ref="AN30:AO30"/>
    <mergeCell ref="AN32:AO32"/>
    <mergeCell ref="AN34:AO34"/>
    <mergeCell ref="AN36:AO36"/>
    <mergeCell ref="AN38:AO38"/>
    <mergeCell ref="AN40:AO40"/>
    <mergeCell ref="AN42:AO42"/>
    <mergeCell ref="AN44:AO44"/>
    <mergeCell ref="AN46:AO46"/>
    <mergeCell ref="AN48:AO48"/>
    <mergeCell ref="AN50:AO50"/>
    <mergeCell ref="AN52:AO52"/>
    <mergeCell ref="AN54:AO54"/>
    <mergeCell ref="AN56:AO56"/>
    <mergeCell ref="AN58:AO58"/>
    <mergeCell ref="AN60:AO60"/>
    <mergeCell ref="AN62:AO62"/>
    <mergeCell ref="AN64:AO64"/>
    <mergeCell ref="AN66:AO66"/>
    <mergeCell ref="AN68:AO68"/>
    <mergeCell ref="AN70:AO70"/>
    <mergeCell ref="AN72:AO72"/>
    <mergeCell ref="AN74:AO74"/>
    <mergeCell ref="AN76:AO76"/>
    <mergeCell ref="AN78:AO78"/>
    <mergeCell ref="AN80:AO80"/>
    <mergeCell ref="AN82:AO82"/>
    <mergeCell ref="AN84:AO84"/>
    <mergeCell ref="AN86:AO86"/>
    <mergeCell ref="AN88:AO88"/>
    <mergeCell ref="AN90:AO90"/>
    <mergeCell ref="AN92:AO92"/>
    <mergeCell ref="AN94:AO94"/>
    <mergeCell ref="AN124:AO124"/>
    <mergeCell ref="AN126:AO126"/>
    <mergeCell ref="AN128:AO128"/>
    <mergeCell ref="AN130:AO130"/>
    <mergeCell ref="AN132:AO132"/>
    <mergeCell ref="AN96:AO96"/>
    <mergeCell ref="AN98:AO98"/>
    <mergeCell ref="AN100:AO100"/>
    <mergeCell ref="AN102:AO102"/>
    <mergeCell ref="AN104:AO104"/>
    <mergeCell ref="AN106:AO106"/>
    <mergeCell ref="AN108:AO108"/>
    <mergeCell ref="AN110:AO110"/>
    <mergeCell ref="AN112:AO112"/>
  </mergeCells>
  <phoneticPr fontId="3"/>
  <printOptions horizontalCentered="1"/>
  <pageMargins left="0.39370078740157483" right="0.27559055118110237" top="0.78740157480314965" bottom="0.59055118110236227" header="0.51181102362204722" footer="0.31496062992125984"/>
  <pageSetup paperSize="9" scale="60" firstPageNumber="59" orientation="portrait" useFirstPageNumber="1" r:id="rId1"/>
  <headerFooter alignWithMargins="0">
    <oddHeader>&amp;R&amp;9介護予防短期入所療養介護</oddHeader>
    <oddFooter>&amp;C&amp;14&amp;P</oddFooter>
  </headerFooter>
  <rowBreaks count="1" manualBreakCount="1">
    <brk id="68" max="50"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dimension ref="A1:AZ84"/>
  <sheetViews>
    <sheetView view="pageBreakPreview" zoomScaleNormal="75" zoomScaleSheetLayoutView="100" workbookViewId="0"/>
  </sheetViews>
  <sheetFormatPr defaultColWidth="9" defaultRowHeight="13.5" x14ac:dyDescent="0.15"/>
  <cols>
    <col min="1" max="1" width="4.125" style="251" customWidth="1"/>
    <col min="2" max="2" width="6.625" style="251" customWidth="1"/>
    <col min="3" max="3" width="27.625" style="251" customWidth="1"/>
    <col min="4" max="4" width="2.625" style="251" customWidth="1"/>
    <col min="5" max="13" width="2.125" style="251" customWidth="1"/>
    <col min="14" max="14" width="1.375" style="251" customWidth="1"/>
    <col min="15" max="15" width="1.875" style="28" customWidth="1"/>
    <col min="16" max="16" width="3.125" style="24" customWidth="1"/>
    <col min="17" max="17" width="2.125" style="251" customWidth="1"/>
    <col min="18" max="18" width="1.875" style="251" customWidth="1"/>
    <col min="19" max="21" width="2.125" style="251" customWidth="1"/>
    <col min="22" max="22" width="1.875" style="251" customWidth="1"/>
    <col min="23" max="34" width="2.125" style="251" customWidth="1"/>
    <col min="35" max="35" width="1.875" style="251" customWidth="1"/>
    <col min="36" max="37" width="2.125" style="251" customWidth="1"/>
    <col min="38" max="38" width="1.875" style="251" customWidth="1"/>
    <col min="39" max="39" width="2.875" style="24" customWidth="1"/>
    <col min="40" max="40" width="2.125" style="251" customWidth="1"/>
    <col min="41" max="41" width="1.125" style="251" customWidth="1"/>
    <col min="42" max="42" width="1.875" style="251" customWidth="1"/>
    <col min="43" max="45" width="1.625" style="251" customWidth="1"/>
    <col min="46" max="46" width="1" style="251" customWidth="1"/>
    <col min="47" max="47" width="2.375" style="251" customWidth="1"/>
    <col min="48" max="48" width="1.875" style="251" customWidth="1"/>
    <col min="49" max="49" width="2.125" style="251" customWidth="1"/>
    <col min="50" max="50" width="5.625" style="251" customWidth="1"/>
    <col min="51" max="51" width="7" style="251" customWidth="1"/>
    <col min="52" max="52" width="2.875" style="251" customWidth="1"/>
    <col min="53" max="16384" width="9" style="251"/>
  </cols>
  <sheetData>
    <row r="1" spans="1:52" ht="17.25" x14ac:dyDescent="0.2">
      <c r="B1" s="15" t="s">
        <v>740</v>
      </c>
    </row>
    <row r="2" spans="1:52" ht="8.25" customHeight="1" x14ac:dyDescent="0.2">
      <c r="A2" s="15"/>
    </row>
    <row r="3" spans="1:52" ht="17.25" customHeight="1" x14ac:dyDescent="0.15">
      <c r="A3" s="703" t="s">
        <v>582</v>
      </c>
      <c r="B3" s="704"/>
      <c r="C3" s="1" t="s">
        <v>583</v>
      </c>
      <c r="D3" s="415"/>
      <c r="E3" s="633"/>
      <c r="F3" s="633"/>
      <c r="G3" s="633"/>
      <c r="H3" s="633"/>
      <c r="I3" s="633"/>
      <c r="J3" s="633"/>
      <c r="K3" s="633"/>
      <c r="L3" s="633"/>
      <c r="M3" s="633"/>
      <c r="N3" s="633"/>
      <c r="O3" s="182"/>
      <c r="P3" s="416"/>
      <c r="Q3" s="633"/>
      <c r="R3" s="633"/>
      <c r="S3" s="633"/>
      <c r="T3" s="633"/>
      <c r="U3" s="633"/>
      <c r="V3" s="633"/>
      <c r="W3" s="633"/>
      <c r="X3" s="633"/>
      <c r="Y3" s="633"/>
      <c r="Z3" s="2" t="s">
        <v>584</v>
      </c>
      <c r="AA3" s="633"/>
      <c r="AB3" s="633"/>
      <c r="AC3" s="633"/>
      <c r="AD3" s="633"/>
      <c r="AE3" s="633"/>
      <c r="AF3" s="633"/>
      <c r="AG3" s="633"/>
      <c r="AH3" s="633"/>
      <c r="AI3" s="633"/>
      <c r="AJ3" s="633"/>
      <c r="AK3" s="633"/>
      <c r="AL3" s="633"/>
      <c r="AM3" s="416"/>
      <c r="AN3" s="633"/>
      <c r="AO3" s="633"/>
      <c r="AP3" s="633"/>
      <c r="AQ3" s="633"/>
      <c r="AR3" s="633"/>
      <c r="AS3" s="633"/>
      <c r="AT3" s="633"/>
      <c r="AU3" s="633"/>
      <c r="AV3" s="633"/>
      <c r="AW3" s="633"/>
      <c r="AX3" s="406" t="s">
        <v>28</v>
      </c>
      <c r="AY3" s="406" t="s">
        <v>29</v>
      </c>
      <c r="AZ3" s="637"/>
    </row>
    <row r="4" spans="1:52" ht="17.25" customHeight="1" x14ac:dyDescent="0.15">
      <c r="A4" s="3" t="s">
        <v>585</v>
      </c>
      <c r="B4" s="4" t="s">
        <v>586</v>
      </c>
      <c r="C4" s="432"/>
      <c r="D4" s="446"/>
      <c r="E4" s="607"/>
      <c r="F4" s="607"/>
      <c r="G4" s="607"/>
      <c r="H4" s="607"/>
      <c r="I4" s="607"/>
      <c r="J4" s="607"/>
      <c r="K4" s="607"/>
      <c r="L4" s="607"/>
      <c r="M4" s="607"/>
      <c r="N4" s="607"/>
      <c r="O4" s="183"/>
      <c r="P4" s="417"/>
      <c r="Q4" s="607"/>
      <c r="R4" s="607"/>
      <c r="S4" s="607"/>
      <c r="T4" s="607"/>
      <c r="U4" s="607"/>
      <c r="V4" s="607"/>
      <c r="W4" s="607"/>
      <c r="X4" s="607"/>
      <c r="Y4" s="607"/>
      <c r="Z4" s="607"/>
      <c r="AA4" s="607"/>
      <c r="AB4" s="607"/>
      <c r="AC4" s="607"/>
      <c r="AD4" s="607"/>
      <c r="AE4" s="607"/>
      <c r="AF4" s="607"/>
      <c r="AG4" s="607"/>
      <c r="AH4" s="607"/>
      <c r="AI4" s="607"/>
      <c r="AJ4" s="607"/>
      <c r="AK4" s="607"/>
      <c r="AL4" s="607"/>
      <c r="AM4" s="417"/>
      <c r="AN4" s="607"/>
      <c r="AO4" s="607"/>
      <c r="AP4" s="607"/>
      <c r="AQ4" s="607"/>
      <c r="AR4" s="607"/>
      <c r="AS4" s="607"/>
      <c r="AT4" s="607"/>
      <c r="AU4" s="607"/>
      <c r="AV4" s="607"/>
      <c r="AW4" s="607"/>
      <c r="AX4" s="5" t="s">
        <v>577</v>
      </c>
      <c r="AY4" s="5" t="s">
        <v>578</v>
      </c>
      <c r="AZ4" s="637"/>
    </row>
    <row r="5" spans="1:52" ht="17.25" customHeight="1" x14ac:dyDescent="0.15">
      <c r="A5" s="436">
        <v>26</v>
      </c>
      <c r="B5" s="433">
        <v>9211</v>
      </c>
      <c r="C5" s="120" t="s">
        <v>682</v>
      </c>
      <c r="D5" s="912" t="s">
        <v>2058</v>
      </c>
      <c r="E5" s="912"/>
      <c r="F5" s="912"/>
      <c r="G5" s="763" t="s">
        <v>2094</v>
      </c>
      <c r="H5" s="763"/>
      <c r="I5" s="763"/>
      <c r="J5" s="763"/>
      <c r="K5" s="764"/>
      <c r="L5" s="769" t="s">
        <v>2041</v>
      </c>
      <c r="M5" s="763"/>
      <c r="N5" s="763"/>
      <c r="O5" s="763"/>
      <c r="P5" s="763"/>
      <c r="Q5" s="763"/>
      <c r="R5" s="764"/>
      <c r="S5" s="453" t="s">
        <v>129</v>
      </c>
      <c r="T5" s="167"/>
      <c r="U5" s="167"/>
      <c r="V5" s="172"/>
      <c r="W5" s="444"/>
      <c r="X5" s="445"/>
      <c r="Y5" s="422"/>
      <c r="Z5" s="443"/>
      <c r="AA5" s="422"/>
      <c r="AB5" s="445"/>
      <c r="AC5" s="443"/>
      <c r="AD5" s="443"/>
      <c r="AE5" s="422"/>
      <c r="AF5" s="422"/>
      <c r="AG5" s="422"/>
      <c r="AH5" s="422"/>
      <c r="AI5" s="422"/>
      <c r="AJ5" s="443"/>
      <c r="AK5" s="443"/>
      <c r="AL5" s="422"/>
      <c r="AM5" s="41"/>
      <c r="AN5" s="445"/>
      <c r="AO5" s="38"/>
      <c r="AP5" s="415"/>
      <c r="AQ5" s="633"/>
      <c r="AR5" s="633"/>
      <c r="AS5" s="633"/>
      <c r="AT5" s="633"/>
      <c r="AU5" s="633"/>
      <c r="AV5" s="633"/>
      <c r="AW5" s="634"/>
      <c r="AX5" s="330">
        <f>ROUND(S6*$AR$11,0)</f>
        <v>447</v>
      </c>
      <c r="AY5" s="131" t="s">
        <v>0</v>
      </c>
    </row>
    <row r="6" spans="1:52" ht="17.25" customHeight="1" x14ac:dyDescent="0.15">
      <c r="A6" s="436">
        <v>26</v>
      </c>
      <c r="B6" s="433">
        <v>9215</v>
      </c>
      <c r="C6" s="120" t="s">
        <v>683</v>
      </c>
      <c r="D6" s="912"/>
      <c r="E6" s="912"/>
      <c r="F6" s="912"/>
      <c r="G6" s="765"/>
      <c r="H6" s="765"/>
      <c r="I6" s="765"/>
      <c r="J6" s="765"/>
      <c r="K6" s="766"/>
      <c r="L6" s="770"/>
      <c r="M6" s="765"/>
      <c r="N6" s="765"/>
      <c r="O6" s="765"/>
      <c r="P6" s="765"/>
      <c r="Q6" s="765"/>
      <c r="R6" s="766"/>
      <c r="S6" s="892">
        <f>予防短期入所療養ロ!T46</f>
        <v>497</v>
      </c>
      <c r="T6" s="829"/>
      <c r="U6" s="426" t="s">
        <v>578</v>
      </c>
      <c r="V6" s="432"/>
      <c r="W6" s="444" t="s">
        <v>442</v>
      </c>
      <c r="X6" s="422"/>
      <c r="Y6" s="422"/>
      <c r="Z6" s="422"/>
      <c r="AA6" s="422"/>
      <c r="AB6" s="422"/>
      <c r="AC6" s="422"/>
      <c r="AD6" s="422"/>
      <c r="AE6" s="422"/>
      <c r="AF6" s="422"/>
      <c r="AG6" s="422"/>
      <c r="AH6" s="422"/>
      <c r="AI6" s="422"/>
      <c r="AJ6" s="422"/>
      <c r="AK6" s="422"/>
      <c r="AL6" s="80" t="s">
        <v>806</v>
      </c>
      <c r="AM6" s="515">
        <f>予防短期入所療養ロ!AL6</f>
        <v>25</v>
      </c>
      <c r="AN6" s="903" t="s">
        <v>578</v>
      </c>
      <c r="AO6" s="904"/>
      <c r="AP6" s="899" t="s">
        <v>2059</v>
      </c>
      <c r="AQ6" s="895"/>
      <c r="AR6" s="895"/>
      <c r="AS6" s="895"/>
      <c r="AT6" s="895"/>
      <c r="AU6" s="895"/>
      <c r="AV6" s="895"/>
      <c r="AW6" s="902"/>
      <c r="AX6" s="12">
        <f>ROUND(ROUND(S6-AM6,0)*$AR$11,0)</f>
        <v>425</v>
      </c>
      <c r="AY6" s="6"/>
    </row>
    <row r="7" spans="1:52" ht="17.25" customHeight="1" x14ac:dyDescent="0.15">
      <c r="A7" s="436">
        <v>26</v>
      </c>
      <c r="B7" s="433">
        <v>9216</v>
      </c>
      <c r="C7" s="120" t="s">
        <v>684</v>
      </c>
      <c r="D7" s="912"/>
      <c r="E7" s="912"/>
      <c r="F7" s="912"/>
      <c r="G7" s="765"/>
      <c r="H7" s="765"/>
      <c r="I7" s="765"/>
      <c r="J7" s="765"/>
      <c r="K7" s="766"/>
      <c r="L7" s="770"/>
      <c r="M7" s="765"/>
      <c r="N7" s="765"/>
      <c r="O7" s="765"/>
      <c r="P7" s="765"/>
      <c r="Q7" s="765"/>
      <c r="R7" s="766"/>
      <c r="S7" s="453" t="s">
        <v>130</v>
      </c>
      <c r="T7" s="167"/>
      <c r="U7" s="167"/>
      <c r="V7" s="172"/>
      <c r="W7" s="444"/>
      <c r="X7" s="445"/>
      <c r="Y7" s="422"/>
      <c r="Z7" s="443"/>
      <c r="AA7" s="422"/>
      <c r="AB7" s="445"/>
      <c r="AC7" s="443"/>
      <c r="AD7" s="443"/>
      <c r="AE7" s="422"/>
      <c r="AF7" s="422"/>
      <c r="AG7" s="422"/>
      <c r="AH7" s="422"/>
      <c r="AI7" s="422"/>
      <c r="AJ7" s="443"/>
      <c r="AK7" s="443"/>
      <c r="AL7" s="422"/>
      <c r="AM7" s="41"/>
      <c r="AN7" s="445"/>
      <c r="AO7" s="38"/>
      <c r="AP7" s="899"/>
      <c r="AQ7" s="895"/>
      <c r="AR7" s="895"/>
      <c r="AS7" s="895"/>
      <c r="AT7" s="895"/>
      <c r="AU7" s="895"/>
      <c r="AV7" s="895"/>
      <c r="AW7" s="902"/>
      <c r="AX7" s="330">
        <f>ROUND(S8*$AR$11,0)</f>
        <v>559</v>
      </c>
      <c r="AY7" s="6"/>
    </row>
    <row r="8" spans="1:52" ht="17.25" customHeight="1" x14ac:dyDescent="0.15">
      <c r="A8" s="436">
        <v>26</v>
      </c>
      <c r="B8" s="433">
        <v>9220</v>
      </c>
      <c r="C8" s="120" t="s">
        <v>729</v>
      </c>
      <c r="D8" s="912"/>
      <c r="E8" s="912"/>
      <c r="F8" s="912"/>
      <c r="G8" s="765"/>
      <c r="H8" s="765"/>
      <c r="I8" s="765"/>
      <c r="J8" s="765"/>
      <c r="K8" s="766"/>
      <c r="L8" s="789"/>
      <c r="M8" s="767"/>
      <c r="N8" s="767"/>
      <c r="O8" s="767"/>
      <c r="P8" s="767"/>
      <c r="Q8" s="767"/>
      <c r="R8" s="768"/>
      <c r="S8" s="892">
        <f>予防短期入所療養ロ!T48</f>
        <v>621</v>
      </c>
      <c r="T8" s="829"/>
      <c r="U8" s="426" t="s">
        <v>578</v>
      </c>
      <c r="V8" s="432"/>
      <c r="W8" s="444" t="s">
        <v>442</v>
      </c>
      <c r="X8" s="422"/>
      <c r="Y8" s="422"/>
      <c r="Z8" s="422"/>
      <c r="AA8" s="422"/>
      <c r="AB8" s="422"/>
      <c r="AC8" s="422"/>
      <c r="AD8" s="422"/>
      <c r="AE8" s="422"/>
      <c r="AF8" s="422"/>
      <c r="AG8" s="422"/>
      <c r="AH8" s="422"/>
      <c r="AI8" s="422"/>
      <c r="AJ8" s="422"/>
      <c r="AK8" s="422"/>
      <c r="AL8" s="80" t="s">
        <v>806</v>
      </c>
      <c r="AM8" s="515">
        <f>$AM$6</f>
        <v>25</v>
      </c>
      <c r="AN8" s="903" t="s">
        <v>578</v>
      </c>
      <c r="AO8" s="904"/>
      <c r="AP8" s="899"/>
      <c r="AQ8" s="895"/>
      <c r="AR8" s="895"/>
      <c r="AS8" s="895"/>
      <c r="AT8" s="895"/>
      <c r="AU8" s="895"/>
      <c r="AV8" s="895"/>
      <c r="AW8" s="902"/>
      <c r="AX8" s="12">
        <f>ROUND(ROUND(S8-AM8,0)*$AR$11,0)</f>
        <v>536</v>
      </c>
      <c r="AY8" s="6"/>
    </row>
    <row r="9" spans="1:52" ht="17.25" customHeight="1" x14ac:dyDescent="0.15">
      <c r="A9" s="436">
        <v>26</v>
      </c>
      <c r="B9" s="433">
        <v>9221</v>
      </c>
      <c r="C9" s="120" t="s">
        <v>733</v>
      </c>
      <c r="D9" s="912"/>
      <c r="E9" s="912"/>
      <c r="F9" s="912"/>
      <c r="G9" s="765"/>
      <c r="H9" s="765"/>
      <c r="I9" s="765"/>
      <c r="J9" s="765"/>
      <c r="K9" s="766"/>
      <c r="L9" s="769" t="s">
        <v>2042</v>
      </c>
      <c r="M9" s="763"/>
      <c r="N9" s="763"/>
      <c r="O9" s="763"/>
      <c r="P9" s="763"/>
      <c r="Q9" s="763"/>
      <c r="R9" s="764"/>
      <c r="S9" s="453" t="s">
        <v>129</v>
      </c>
      <c r="T9" s="167"/>
      <c r="U9" s="167"/>
      <c r="V9" s="172"/>
      <c r="W9" s="444"/>
      <c r="X9" s="445"/>
      <c r="Y9" s="422"/>
      <c r="Z9" s="443"/>
      <c r="AA9" s="422"/>
      <c r="AB9" s="445"/>
      <c r="AC9" s="443"/>
      <c r="AD9" s="443"/>
      <c r="AE9" s="422"/>
      <c r="AF9" s="422"/>
      <c r="AG9" s="422"/>
      <c r="AH9" s="422"/>
      <c r="AI9" s="422"/>
      <c r="AJ9" s="443"/>
      <c r="AK9" s="443"/>
      <c r="AL9" s="422"/>
      <c r="AM9" s="41"/>
      <c r="AN9" s="445"/>
      <c r="AO9" s="38"/>
      <c r="AP9" s="899"/>
      <c r="AQ9" s="895"/>
      <c r="AR9" s="895"/>
      <c r="AS9" s="895"/>
      <c r="AT9" s="895"/>
      <c r="AU9" s="895"/>
      <c r="AV9" s="895"/>
      <c r="AW9" s="902"/>
      <c r="AX9" s="330">
        <f>ROUND(S10*$AR$11,0)</f>
        <v>503</v>
      </c>
      <c r="AY9" s="6"/>
    </row>
    <row r="10" spans="1:52" ht="17.25" customHeight="1" x14ac:dyDescent="0.15">
      <c r="A10" s="436">
        <v>26</v>
      </c>
      <c r="B10" s="433">
        <v>9225</v>
      </c>
      <c r="C10" s="120" t="s">
        <v>213</v>
      </c>
      <c r="D10" s="912"/>
      <c r="E10" s="912"/>
      <c r="F10" s="912"/>
      <c r="G10" s="765"/>
      <c r="H10" s="765"/>
      <c r="I10" s="765"/>
      <c r="J10" s="765"/>
      <c r="K10" s="766"/>
      <c r="L10" s="770"/>
      <c r="M10" s="765"/>
      <c r="N10" s="765"/>
      <c r="O10" s="765"/>
      <c r="P10" s="765"/>
      <c r="Q10" s="765"/>
      <c r="R10" s="766"/>
      <c r="S10" s="892">
        <f>予防短期入所療養ロ!T50</f>
        <v>559</v>
      </c>
      <c r="T10" s="829"/>
      <c r="U10" s="426" t="s">
        <v>578</v>
      </c>
      <c r="V10" s="432"/>
      <c r="W10" s="444" t="s">
        <v>442</v>
      </c>
      <c r="X10" s="422"/>
      <c r="Y10" s="422"/>
      <c r="Z10" s="422"/>
      <c r="AA10" s="422"/>
      <c r="AB10" s="422"/>
      <c r="AC10" s="422"/>
      <c r="AD10" s="422"/>
      <c r="AE10" s="422"/>
      <c r="AF10" s="422"/>
      <c r="AG10" s="422"/>
      <c r="AH10" s="422"/>
      <c r="AI10" s="422"/>
      <c r="AJ10" s="422"/>
      <c r="AK10" s="422"/>
      <c r="AL10" s="80" t="s">
        <v>806</v>
      </c>
      <c r="AM10" s="515">
        <f>$AM$6</f>
        <v>25</v>
      </c>
      <c r="AN10" s="903" t="s">
        <v>578</v>
      </c>
      <c r="AO10" s="904"/>
      <c r="AP10" s="899"/>
      <c r="AQ10" s="895"/>
      <c r="AR10" s="895"/>
      <c r="AS10" s="895"/>
      <c r="AT10" s="895"/>
      <c r="AU10" s="895"/>
      <c r="AV10" s="895"/>
      <c r="AW10" s="902"/>
      <c r="AX10" s="12">
        <f>ROUND(ROUND(S10-AM10,0)*$AR$11,0)</f>
        <v>481</v>
      </c>
      <c r="AY10" s="6"/>
    </row>
    <row r="11" spans="1:52" ht="17.25" customHeight="1" x14ac:dyDescent="0.15">
      <c r="A11" s="436">
        <v>26</v>
      </c>
      <c r="B11" s="433">
        <v>9226</v>
      </c>
      <c r="C11" s="120" t="s">
        <v>214</v>
      </c>
      <c r="D11" s="912"/>
      <c r="E11" s="912"/>
      <c r="F11" s="912"/>
      <c r="G11" s="765"/>
      <c r="H11" s="765"/>
      <c r="I11" s="765"/>
      <c r="J11" s="765"/>
      <c r="K11" s="766"/>
      <c r="L11" s="770"/>
      <c r="M11" s="765"/>
      <c r="N11" s="765"/>
      <c r="O11" s="765"/>
      <c r="P11" s="765"/>
      <c r="Q11" s="765"/>
      <c r="R11" s="766"/>
      <c r="S11" s="453" t="s">
        <v>130</v>
      </c>
      <c r="T11" s="167"/>
      <c r="U11" s="167"/>
      <c r="V11" s="172"/>
      <c r="W11" s="444"/>
      <c r="X11" s="445"/>
      <c r="Y11" s="422"/>
      <c r="Z11" s="443"/>
      <c r="AA11" s="422"/>
      <c r="AB11" s="445"/>
      <c r="AC11" s="443"/>
      <c r="AD11" s="443"/>
      <c r="AE11" s="422"/>
      <c r="AF11" s="422"/>
      <c r="AG11" s="422"/>
      <c r="AH11" s="422"/>
      <c r="AI11" s="422"/>
      <c r="AJ11" s="443"/>
      <c r="AK11" s="443"/>
      <c r="AL11" s="422"/>
      <c r="AM11" s="41"/>
      <c r="AN11" s="445"/>
      <c r="AO11" s="38"/>
      <c r="AP11" s="510"/>
      <c r="AQ11" s="245" t="s">
        <v>1407</v>
      </c>
      <c r="AR11" s="844">
        <v>0.9</v>
      </c>
      <c r="AS11" s="844"/>
      <c r="AT11" s="844"/>
      <c r="AU11" s="511"/>
      <c r="AV11" s="511"/>
      <c r="AW11" s="311"/>
      <c r="AX11" s="330">
        <f>ROUND(S12*$AR$11,0)</f>
        <v>635</v>
      </c>
      <c r="AY11" s="6"/>
    </row>
    <row r="12" spans="1:52" ht="17.25" customHeight="1" x14ac:dyDescent="0.15">
      <c r="A12" s="436">
        <v>26</v>
      </c>
      <c r="B12" s="433">
        <v>9230</v>
      </c>
      <c r="C12" s="120" t="s">
        <v>215</v>
      </c>
      <c r="D12" s="912"/>
      <c r="E12" s="912"/>
      <c r="F12" s="912"/>
      <c r="G12" s="767"/>
      <c r="H12" s="767"/>
      <c r="I12" s="767"/>
      <c r="J12" s="767"/>
      <c r="K12" s="768"/>
      <c r="L12" s="789"/>
      <c r="M12" s="767"/>
      <c r="N12" s="767"/>
      <c r="O12" s="767"/>
      <c r="P12" s="767"/>
      <c r="Q12" s="767"/>
      <c r="R12" s="768"/>
      <c r="S12" s="892">
        <f>予防短期入所療養ロ!T52</f>
        <v>705</v>
      </c>
      <c r="T12" s="829"/>
      <c r="U12" s="426" t="s">
        <v>578</v>
      </c>
      <c r="V12" s="432"/>
      <c r="W12" s="444" t="s">
        <v>442</v>
      </c>
      <c r="X12" s="422"/>
      <c r="Y12" s="422"/>
      <c r="Z12" s="422"/>
      <c r="AA12" s="422"/>
      <c r="AB12" s="422"/>
      <c r="AC12" s="422"/>
      <c r="AD12" s="422"/>
      <c r="AE12" s="422"/>
      <c r="AF12" s="422"/>
      <c r="AG12" s="422"/>
      <c r="AH12" s="422"/>
      <c r="AI12" s="422"/>
      <c r="AJ12" s="422"/>
      <c r="AK12" s="422"/>
      <c r="AL12" s="80" t="s">
        <v>806</v>
      </c>
      <c r="AM12" s="515">
        <f>$AM$6</f>
        <v>25</v>
      </c>
      <c r="AN12" s="903" t="s">
        <v>578</v>
      </c>
      <c r="AO12" s="904"/>
      <c r="AP12" s="207"/>
      <c r="AQ12" s="310"/>
      <c r="AR12" s="310"/>
      <c r="AS12" s="310"/>
      <c r="AT12" s="310"/>
      <c r="AU12" s="310"/>
      <c r="AV12" s="310"/>
      <c r="AW12" s="311"/>
      <c r="AX12" s="12">
        <f>ROUND(ROUND(S12-AM12,0)*$AR$11,0)</f>
        <v>612</v>
      </c>
      <c r="AY12" s="6"/>
    </row>
    <row r="13" spans="1:52" ht="17.25" customHeight="1" x14ac:dyDescent="0.15">
      <c r="A13" s="436">
        <v>26</v>
      </c>
      <c r="B13" s="433">
        <v>5309</v>
      </c>
      <c r="C13" s="210" t="s">
        <v>438</v>
      </c>
      <c r="D13" s="912" t="s">
        <v>2033</v>
      </c>
      <c r="E13" s="912"/>
      <c r="F13" s="912"/>
      <c r="G13" s="763" t="s">
        <v>2048</v>
      </c>
      <c r="H13" s="763"/>
      <c r="I13" s="763"/>
      <c r="J13" s="763"/>
      <c r="K13" s="764"/>
      <c r="L13" s="769" t="s">
        <v>2043</v>
      </c>
      <c r="M13" s="763"/>
      <c r="N13" s="763"/>
      <c r="O13" s="763"/>
      <c r="P13" s="763"/>
      <c r="Q13" s="763"/>
      <c r="R13" s="764"/>
      <c r="S13" s="453" t="s">
        <v>129</v>
      </c>
      <c r="T13" s="167"/>
      <c r="U13" s="167"/>
      <c r="V13" s="172"/>
      <c r="W13" s="444"/>
      <c r="X13" s="445"/>
      <c r="Y13" s="422"/>
      <c r="Z13" s="443"/>
      <c r="AA13" s="422"/>
      <c r="AB13" s="445"/>
      <c r="AC13" s="443"/>
      <c r="AD13" s="443"/>
      <c r="AE13" s="422"/>
      <c r="AF13" s="422"/>
      <c r="AG13" s="422"/>
      <c r="AH13" s="422"/>
      <c r="AI13" s="422"/>
      <c r="AJ13" s="443"/>
      <c r="AK13" s="443"/>
      <c r="AL13" s="422"/>
      <c r="AM13" s="41"/>
      <c r="AN13" s="445"/>
      <c r="AO13" s="38"/>
      <c r="AP13" s="415"/>
      <c r="AQ13" s="633"/>
      <c r="AR13" s="633"/>
      <c r="AS13" s="633"/>
      <c r="AT13" s="633"/>
      <c r="AU13" s="633"/>
      <c r="AV13" s="633"/>
      <c r="AW13" s="634"/>
      <c r="AX13" s="330">
        <f>ROUND(S14*AR19,0)</f>
        <v>501</v>
      </c>
      <c r="AY13" s="6"/>
    </row>
    <row r="14" spans="1:52" ht="17.25" customHeight="1" x14ac:dyDescent="0.15">
      <c r="A14" s="436">
        <v>26</v>
      </c>
      <c r="B14" s="433">
        <v>5313</v>
      </c>
      <c r="C14" s="120" t="s">
        <v>439</v>
      </c>
      <c r="D14" s="912"/>
      <c r="E14" s="912"/>
      <c r="F14" s="912"/>
      <c r="G14" s="765"/>
      <c r="H14" s="765"/>
      <c r="I14" s="765"/>
      <c r="J14" s="765"/>
      <c r="K14" s="766"/>
      <c r="L14" s="770"/>
      <c r="M14" s="765"/>
      <c r="N14" s="765"/>
      <c r="O14" s="765"/>
      <c r="P14" s="765"/>
      <c r="Q14" s="765"/>
      <c r="R14" s="766"/>
      <c r="S14" s="892">
        <f>予防短期入所療養ロ!T62</f>
        <v>557</v>
      </c>
      <c r="T14" s="829"/>
      <c r="U14" s="426" t="s">
        <v>578</v>
      </c>
      <c r="V14" s="432"/>
      <c r="W14" s="444" t="s">
        <v>442</v>
      </c>
      <c r="X14" s="422"/>
      <c r="Y14" s="422"/>
      <c r="Z14" s="422"/>
      <c r="AA14" s="422"/>
      <c r="AB14" s="422"/>
      <c r="AC14" s="422"/>
      <c r="AD14" s="422"/>
      <c r="AE14" s="422"/>
      <c r="AF14" s="422"/>
      <c r="AG14" s="422"/>
      <c r="AH14" s="422"/>
      <c r="AI14" s="422"/>
      <c r="AJ14" s="422"/>
      <c r="AK14" s="422"/>
      <c r="AL14" s="80" t="s">
        <v>806</v>
      </c>
      <c r="AM14" s="515">
        <f>$AM$6</f>
        <v>25</v>
      </c>
      <c r="AN14" s="903" t="s">
        <v>578</v>
      </c>
      <c r="AO14" s="904"/>
      <c r="AP14" s="899" t="s">
        <v>2059</v>
      </c>
      <c r="AQ14" s="895"/>
      <c r="AR14" s="895"/>
      <c r="AS14" s="895"/>
      <c r="AT14" s="895"/>
      <c r="AU14" s="895"/>
      <c r="AV14" s="895"/>
      <c r="AW14" s="902"/>
      <c r="AX14" s="330">
        <f>ROUND(ROUND(S14-AM14,0)*AR19,0)</f>
        <v>479</v>
      </c>
      <c r="AY14" s="6"/>
    </row>
    <row r="15" spans="1:52" ht="17.25" customHeight="1" x14ac:dyDescent="0.15">
      <c r="A15" s="436">
        <v>26</v>
      </c>
      <c r="B15" s="433">
        <v>5314</v>
      </c>
      <c r="C15" s="120" t="s">
        <v>546</v>
      </c>
      <c r="D15" s="912"/>
      <c r="E15" s="912"/>
      <c r="F15" s="912"/>
      <c r="G15" s="765"/>
      <c r="H15" s="765"/>
      <c r="I15" s="765"/>
      <c r="J15" s="765"/>
      <c r="K15" s="766"/>
      <c r="L15" s="770"/>
      <c r="M15" s="765"/>
      <c r="N15" s="765"/>
      <c r="O15" s="765"/>
      <c r="P15" s="765"/>
      <c r="Q15" s="765"/>
      <c r="R15" s="766"/>
      <c r="S15" s="453" t="s">
        <v>130</v>
      </c>
      <c r="T15" s="167"/>
      <c r="U15" s="167"/>
      <c r="V15" s="172"/>
      <c r="W15" s="444"/>
      <c r="X15" s="445"/>
      <c r="Y15" s="422"/>
      <c r="Z15" s="443"/>
      <c r="AA15" s="422"/>
      <c r="AB15" s="445"/>
      <c r="AC15" s="443"/>
      <c r="AD15" s="443"/>
      <c r="AE15" s="422"/>
      <c r="AF15" s="422"/>
      <c r="AG15" s="422"/>
      <c r="AH15" s="422"/>
      <c r="AI15" s="422"/>
      <c r="AJ15" s="443"/>
      <c r="AK15" s="443"/>
      <c r="AL15" s="422"/>
      <c r="AM15" s="41"/>
      <c r="AN15" s="445"/>
      <c r="AO15" s="38"/>
      <c r="AP15" s="899"/>
      <c r="AQ15" s="895"/>
      <c r="AR15" s="895"/>
      <c r="AS15" s="895"/>
      <c r="AT15" s="895"/>
      <c r="AU15" s="895"/>
      <c r="AV15" s="895"/>
      <c r="AW15" s="902"/>
      <c r="AX15" s="330">
        <f>ROUND(S16*AR19,0)</f>
        <v>626</v>
      </c>
      <c r="AY15" s="6"/>
    </row>
    <row r="16" spans="1:52" ht="17.25" customHeight="1" x14ac:dyDescent="0.15">
      <c r="A16" s="436">
        <v>26</v>
      </c>
      <c r="B16" s="433">
        <v>5318</v>
      </c>
      <c r="C16" s="120" t="s">
        <v>547</v>
      </c>
      <c r="D16" s="912"/>
      <c r="E16" s="912"/>
      <c r="F16" s="912"/>
      <c r="G16" s="765"/>
      <c r="H16" s="765"/>
      <c r="I16" s="765"/>
      <c r="J16" s="765"/>
      <c r="K16" s="766"/>
      <c r="L16" s="789"/>
      <c r="M16" s="767"/>
      <c r="N16" s="767"/>
      <c r="O16" s="767"/>
      <c r="P16" s="767"/>
      <c r="Q16" s="767"/>
      <c r="R16" s="768"/>
      <c r="S16" s="892">
        <f>予防短期入所療養ロ!T64</f>
        <v>695</v>
      </c>
      <c r="T16" s="829"/>
      <c r="U16" s="426" t="s">
        <v>578</v>
      </c>
      <c r="V16" s="432"/>
      <c r="W16" s="444" t="s">
        <v>442</v>
      </c>
      <c r="X16" s="422"/>
      <c r="Y16" s="422"/>
      <c r="Z16" s="422"/>
      <c r="AA16" s="422"/>
      <c r="AB16" s="422"/>
      <c r="AC16" s="422"/>
      <c r="AD16" s="422"/>
      <c r="AE16" s="422"/>
      <c r="AF16" s="422"/>
      <c r="AG16" s="422"/>
      <c r="AH16" s="422"/>
      <c r="AI16" s="422"/>
      <c r="AJ16" s="422"/>
      <c r="AK16" s="422"/>
      <c r="AL16" s="80" t="s">
        <v>806</v>
      </c>
      <c r="AM16" s="515">
        <f>$AM$6</f>
        <v>25</v>
      </c>
      <c r="AN16" s="903" t="s">
        <v>578</v>
      </c>
      <c r="AO16" s="904"/>
      <c r="AP16" s="899"/>
      <c r="AQ16" s="895"/>
      <c r="AR16" s="895"/>
      <c r="AS16" s="895"/>
      <c r="AT16" s="895"/>
      <c r="AU16" s="895"/>
      <c r="AV16" s="895"/>
      <c r="AW16" s="902"/>
      <c r="AX16" s="330">
        <f>ROUND(ROUND(S16-AM16,0)*AR19,0)</f>
        <v>603</v>
      </c>
      <c r="AY16" s="6"/>
    </row>
    <row r="17" spans="1:51" ht="17.25" customHeight="1" x14ac:dyDescent="0.15">
      <c r="A17" s="436">
        <v>26</v>
      </c>
      <c r="B17" s="433">
        <v>5319</v>
      </c>
      <c r="C17" s="120" t="s">
        <v>548</v>
      </c>
      <c r="D17" s="912"/>
      <c r="E17" s="912"/>
      <c r="F17" s="912"/>
      <c r="G17" s="765"/>
      <c r="H17" s="765"/>
      <c r="I17" s="765"/>
      <c r="J17" s="765"/>
      <c r="K17" s="766"/>
      <c r="L17" s="769" t="s">
        <v>2044</v>
      </c>
      <c r="M17" s="763"/>
      <c r="N17" s="763"/>
      <c r="O17" s="763"/>
      <c r="P17" s="763"/>
      <c r="Q17" s="763"/>
      <c r="R17" s="764"/>
      <c r="S17" s="453" t="s">
        <v>129</v>
      </c>
      <c r="T17" s="167"/>
      <c r="U17" s="167"/>
      <c r="V17" s="172"/>
      <c r="W17" s="444"/>
      <c r="X17" s="445"/>
      <c r="Y17" s="422"/>
      <c r="Z17" s="443"/>
      <c r="AA17" s="422"/>
      <c r="AB17" s="445"/>
      <c r="AC17" s="443"/>
      <c r="AD17" s="443"/>
      <c r="AE17" s="422"/>
      <c r="AF17" s="422"/>
      <c r="AG17" s="422"/>
      <c r="AH17" s="422"/>
      <c r="AI17" s="422"/>
      <c r="AJ17" s="443"/>
      <c r="AK17" s="443"/>
      <c r="AL17" s="422"/>
      <c r="AM17" s="41"/>
      <c r="AN17" s="445"/>
      <c r="AO17" s="38"/>
      <c r="AP17" s="899"/>
      <c r="AQ17" s="895"/>
      <c r="AR17" s="895"/>
      <c r="AS17" s="895"/>
      <c r="AT17" s="895"/>
      <c r="AU17" s="895"/>
      <c r="AV17" s="895"/>
      <c r="AW17" s="902"/>
      <c r="AX17" s="330">
        <f>ROUND(S18*AR19,0)</f>
        <v>554</v>
      </c>
      <c r="AY17" s="6"/>
    </row>
    <row r="18" spans="1:51" ht="17.25" customHeight="1" x14ac:dyDescent="0.15">
      <c r="A18" s="436">
        <v>26</v>
      </c>
      <c r="B18" s="433">
        <v>5323</v>
      </c>
      <c r="C18" s="120" t="s">
        <v>549</v>
      </c>
      <c r="D18" s="912"/>
      <c r="E18" s="912"/>
      <c r="F18" s="912"/>
      <c r="G18" s="765"/>
      <c r="H18" s="765"/>
      <c r="I18" s="765"/>
      <c r="J18" s="765"/>
      <c r="K18" s="766"/>
      <c r="L18" s="770"/>
      <c r="M18" s="765"/>
      <c r="N18" s="765"/>
      <c r="O18" s="765"/>
      <c r="P18" s="765"/>
      <c r="Q18" s="765"/>
      <c r="R18" s="766"/>
      <c r="S18" s="892">
        <f>予防短期入所療養ロ!T66</f>
        <v>616</v>
      </c>
      <c r="T18" s="829"/>
      <c r="U18" s="426" t="s">
        <v>578</v>
      </c>
      <c r="V18" s="432"/>
      <c r="W18" s="444" t="s">
        <v>442</v>
      </c>
      <c r="X18" s="422"/>
      <c r="Y18" s="422"/>
      <c r="Z18" s="422"/>
      <c r="AA18" s="422"/>
      <c r="AB18" s="422"/>
      <c r="AC18" s="422"/>
      <c r="AD18" s="422"/>
      <c r="AE18" s="422"/>
      <c r="AF18" s="422"/>
      <c r="AG18" s="422"/>
      <c r="AH18" s="422"/>
      <c r="AI18" s="422"/>
      <c r="AJ18" s="422"/>
      <c r="AK18" s="422"/>
      <c r="AL18" s="80" t="s">
        <v>806</v>
      </c>
      <c r="AM18" s="515">
        <f>$AM$6</f>
        <v>25</v>
      </c>
      <c r="AN18" s="903" t="s">
        <v>578</v>
      </c>
      <c r="AO18" s="904"/>
      <c r="AP18" s="899"/>
      <c r="AQ18" s="895"/>
      <c r="AR18" s="895"/>
      <c r="AS18" s="895"/>
      <c r="AT18" s="895"/>
      <c r="AU18" s="895"/>
      <c r="AV18" s="895"/>
      <c r="AW18" s="902"/>
      <c r="AX18" s="330">
        <f>ROUND(ROUND(S18-AM18,0)*AR19,0)</f>
        <v>532</v>
      </c>
      <c r="AY18" s="6"/>
    </row>
    <row r="19" spans="1:51" ht="17.25" customHeight="1" x14ac:dyDescent="0.15">
      <c r="A19" s="436">
        <v>26</v>
      </c>
      <c r="B19" s="433">
        <v>5324</v>
      </c>
      <c r="C19" s="120" t="s">
        <v>550</v>
      </c>
      <c r="D19" s="912"/>
      <c r="E19" s="912"/>
      <c r="F19" s="912"/>
      <c r="G19" s="765"/>
      <c r="H19" s="765"/>
      <c r="I19" s="765"/>
      <c r="J19" s="765"/>
      <c r="K19" s="766"/>
      <c r="L19" s="770"/>
      <c r="M19" s="765"/>
      <c r="N19" s="765"/>
      <c r="O19" s="765"/>
      <c r="P19" s="765"/>
      <c r="Q19" s="765"/>
      <c r="R19" s="766"/>
      <c r="S19" s="453" t="s">
        <v>130</v>
      </c>
      <c r="T19" s="167"/>
      <c r="U19" s="167"/>
      <c r="V19" s="172"/>
      <c r="W19" s="444"/>
      <c r="X19" s="445"/>
      <c r="Y19" s="422"/>
      <c r="Z19" s="443"/>
      <c r="AA19" s="422"/>
      <c r="AB19" s="445"/>
      <c r="AC19" s="443"/>
      <c r="AD19" s="443"/>
      <c r="AE19" s="422"/>
      <c r="AF19" s="422"/>
      <c r="AG19" s="422"/>
      <c r="AH19" s="422"/>
      <c r="AI19" s="422"/>
      <c r="AJ19" s="443"/>
      <c r="AK19" s="443"/>
      <c r="AL19" s="422"/>
      <c r="AM19" s="41"/>
      <c r="AN19" s="445"/>
      <c r="AO19" s="38"/>
      <c r="AP19" s="572"/>
      <c r="AQ19" s="245" t="s">
        <v>1408</v>
      </c>
      <c r="AR19" s="844">
        <f>$AR$11</f>
        <v>0.9</v>
      </c>
      <c r="AS19" s="844"/>
      <c r="AT19" s="844"/>
      <c r="AU19" s="557"/>
      <c r="AV19" s="557"/>
      <c r="AW19" s="558"/>
      <c r="AX19" s="330">
        <f>ROUND(S20*AR19,0)</f>
        <v>699</v>
      </c>
      <c r="AY19" s="6"/>
    </row>
    <row r="20" spans="1:51" ht="17.25" customHeight="1" x14ac:dyDescent="0.15">
      <c r="A20" s="436">
        <v>26</v>
      </c>
      <c r="B20" s="433">
        <v>5328</v>
      </c>
      <c r="C20" s="120" t="s">
        <v>551</v>
      </c>
      <c r="D20" s="912"/>
      <c r="E20" s="912"/>
      <c r="F20" s="912"/>
      <c r="G20" s="767"/>
      <c r="H20" s="767"/>
      <c r="I20" s="767"/>
      <c r="J20" s="767"/>
      <c r="K20" s="768"/>
      <c r="L20" s="789"/>
      <c r="M20" s="767"/>
      <c r="N20" s="767"/>
      <c r="O20" s="767"/>
      <c r="P20" s="767"/>
      <c r="Q20" s="767"/>
      <c r="R20" s="768"/>
      <c r="S20" s="892">
        <f>予防短期入所療養ロ!T68</f>
        <v>777</v>
      </c>
      <c r="T20" s="829"/>
      <c r="U20" s="426" t="s">
        <v>578</v>
      </c>
      <c r="V20" s="432"/>
      <c r="W20" s="444" t="s">
        <v>442</v>
      </c>
      <c r="X20" s="422"/>
      <c r="Y20" s="422"/>
      <c r="Z20" s="422"/>
      <c r="AA20" s="422"/>
      <c r="AB20" s="422"/>
      <c r="AC20" s="422"/>
      <c r="AD20" s="422"/>
      <c r="AE20" s="422"/>
      <c r="AF20" s="422"/>
      <c r="AG20" s="422"/>
      <c r="AH20" s="422"/>
      <c r="AI20" s="422"/>
      <c r="AJ20" s="422"/>
      <c r="AK20" s="422"/>
      <c r="AL20" s="80" t="s">
        <v>806</v>
      </c>
      <c r="AM20" s="515">
        <f>$AM$6</f>
        <v>25</v>
      </c>
      <c r="AN20" s="903" t="s">
        <v>578</v>
      </c>
      <c r="AO20" s="904"/>
      <c r="AP20" s="312"/>
      <c r="AQ20" s="414"/>
      <c r="AR20" s="414"/>
      <c r="AS20" s="414"/>
      <c r="AT20" s="414"/>
      <c r="AU20" s="414"/>
      <c r="AV20" s="414"/>
      <c r="AW20" s="313"/>
      <c r="AX20" s="12">
        <f>ROUND(ROUND(S20-AM20,0)*AR19,0)</f>
        <v>677</v>
      </c>
      <c r="AY20" s="6"/>
    </row>
    <row r="21" spans="1:51" ht="17.25" customHeight="1" x14ac:dyDescent="0.15">
      <c r="A21" s="436">
        <v>26</v>
      </c>
      <c r="B21" s="433">
        <v>9231</v>
      </c>
      <c r="C21" s="120" t="s">
        <v>1102</v>
      </c>
      <c r="D21" s="769" t="s">
        <v>2032</v>
      </c>
      <c r="E21" s="763"/>
      <c r="F21" s="764"/>
      <c r="G21" s="769" t="s">
        <v>1402</v>
      </c>
      <c r="H21" s="763"/>
      <c r="I21" s="763"/>
      <c r="J21" s="763"/>
      <c r="K21" s="763"/>
      <c r="L21" s="763"/>
      <c r="M21" s="763"/>
      <c r="N21" s="763"/>
      <c r="O21" s="763"/>
      <c r="P21" s="763"/>
      <c r="Q21" s="763"/>
      <c r="R21" s="764"/>
      <c r="S21" s="453" t="s">
        <v>129</v>
      </c>
      <c r="T21" s="167"/>
      <c r="U21" s="167"/>
      <c r="V21" s="172"/>
      <c r="W21" s="444"/>
      <c r="X21" s="445"/>
      <c r="Y21" s="422"/>
      <c r="Z21" s="443"/>
      <c r="AA21" s="422"/>
      <c r="AB21" s="445"/>
      <c r="AC21" s="443"/>
      <c r="AD21" s="443"/>
      <c r="AE21" s="422"/>
      <c r="AF21" s="422"/>
      <c r="AG21" s="422"/>
      <c r="AH21" s="422"/>
      <c r="AI21" s="422"/>
      <c r="AJ21" s="443"/>
      <c r="AK21" s="443"/>
      <c r="AL21" s="422"/>
      <c r="AM21" s="41"/>
      <c r="AN21" s="445"/>
      <c r="AO21" s="38"/>
      <c r="AP21" s="415"/>
      <c r="AQ21" s="633"/>
      <c r="AR21" s="633"/>
      <c r="AS21" s="633"/>
      <c r="AT21" s="633"/>
      <c r="AU21" s="633"/>
      <c r="AV21" s="633"/>
      <c r="AW21" s="634"/>
      <c r="AX21" s="330">
        <f>ROUND(S22*$AR$11,0)</f>
        <v>569</v>
      </c>
      <c r="AY21" s="6"/>
    </row>
    <row r="22" spans="1:51" ht="17.25" customHeight="1" x14ac:dyDescent="0.15">
      <c r="A22" s="436">
        <v>26</v>
      </c>
      <c r="B22" s="433">
        <v>9235</v>
      </c>
      <c r="C22" s="120" t="s">
        <v>1103</v>
      </c>
      <c r="D22" s="770"/>
      <c r="E22" s="765"/>
      <c r="F22" s="766"/>
      <c r="G22" s="770"/>
      <c r="H22" s="765"/>
      <c r="I22" s="765"/>
      <c r="J22" s="765"/>
      <c r="K22" s="765"/>
      <c r="L22" s="765"/>
      <c r="M22" s="765"/>
      <c r="N22" s="765"/>
      <c r="O22" s="765"/>
      <c r="P22" s="765"/>
      <c r="Q22" s="765"/>
      <c r="R22" s="766"/>
      <c r="S22" s="892">
        <f>予防短期入所療養ロ!T70</f>
        <v>632</v>
      </c>
      <c r="T22" s="829"/>
      <c r="U22" s="426" t="s">
        <v>578</v>
      </c>
      <c r="V22" s="432"/>
      <c r="W22" s="444" t="s">
        <v>442</v>
      </c>
      <c r="X22" s="422"/>
      <c r="Y22" s="422"/>
      <c r="Z22" s="422"/>
      <c r="AA22" s="422"/>
      <c r="AB22" s="422"/>
      <c r="AC22" s="422"/>
      <c r="AD22" s="422"/>
      <c r="AE22" s="422"/>
      <c r="AF22" s="422"/>
      <c r="AG22" s="422"/>
      <c r="AH22" s="422"/>
      <c r="AI22" s="422"/>
      <c r="AJ22" s="422"/>
      <c r="AK22" s="422"/>
      <c r="AL22" s="80" t="s">
        <v>806</v>
      </c>
      <c r="AM22" s="515">
        <f>$AM$6</f>
        <v>25</v>
      </c>
      <c r="AN22" s="903" t="s">
        <v>578</v>
      </c>
      <c r="AO22" s="904"/>
      <c r="AP22" s="899" t="s">
        <v>2059</v>
      </c>
      <c r="AQ22" s="895"/>
      <c r="AR22" s="895"/>
      <c r="AS22" s="895"/>
      <c r="AT22" s="895"/>
      <c r="AU22" s="895"/>
      <c r="AV22" s="895"/>
      <c r="AW22" s="902"/>
      <c r="AX22" s="12">
        <f>ROUND(ROUND(S22-AM22,0)*$AR$11,0)</f>
        <v>546</v>
      </c>
      <c r="AY22" s="6"/>
    </row>
    <row r="23" spans="1:51" ht="17.25" customHeight="1" x14ac:dyDescent="0.15">
      <c r="A23" s="436">
        <v>26</v>
      </c>
      <c r="B23" s="433">
        <v>9236</v>
      </c>
      <c r="C23" s="120" t="s">
        <v>1104</v>
      </c>
      <c r="D23" s="770"/>
      <c r="E23" s="765"/>
      <c r="F23" s="766"/>
      <c r="G23" s="770"/>
      <c r="H23" s="765"/>
      <c r="I23" s="765"/>
      <c r="J23" s="765"/>
      <c r="K23" s="765"/>
      <c r="L23" s="765"/>
      <c r="M23" s="765"/>
      <c r="N23" s="765"/>
      <c r="O23" s="765"/>
      <c r="P23" s="765"/>
      <c r="Q23" s="765"/>
      <c r="R23" s="766"/>
      <c r="S23" s="453" t="s">
        <v>130</v>
      </c>
      <c r="T23" s="167"/>
      <c r="U23" s="167"/>
      <c r="V23" s="172"/>
      <c r="W23" s="444"/>
      <c r="X23" s="445"/>
      <c r="Y23" s="422"/>
      <c r="Z23" s="443"/>
      <c r="AA23" s="422"/>
      <c r="AB23" s="445"/>
      <c r="AC23" s="443"/>
      <c r="AD23" s="443"/>
      <c r="AE23" s="422"/>
      <c r="AF23" s="422"/>
      <c r="AG23" s="422"/>
      <c r="AH23" s="422"/>
      <c r="AI23" s="422"/>
      <c r="AJ23" s="443"/>
      <c r="AK23" s="443"/>
      <c r="AL23" s="422"/>
      <c r="AM23" s="41"/>
      <c r="AN23" s="445"/>
      <c r="AO23" s="38"/>
      <c r="AP23" s="899"/>
      <c r="AQ23" s="895"/>
      <c r="AR23" s="895"/>
      <c r="AS23" s="895"/>
      <c r="AT23" s="895"/>
      <c r="AU23" s="895"/>
      <c r="AV23" s="895"/>
      <c r="AW23" s="902"/>
      <c r="AX23" s="330">
        <f>ROUND(S24*$AR$11,0)</f>
        <v>716</v>
      </c>
      <c r="AY23" s="6"/>
    </row>
    <row r="24" spans="1:51" ht="16.5" customHeight="1" x14ac:dyDescent="0.15">
      <c r="A24" s="436">
        <v>26</v>
      </c>
      <c r="B24" s="433">
        <v>9240</v>
      </c>
      <c r="C24" s="120" t="s">
        <v>1105</v>
      </c>
      <c r="D24" s="770"/>
      <c r="E24" s="765"/>
      <c r="F24" s="766"/>
      <c r="G24" s="789"/>
      <c r="H24" s="767"/>
      <c r="I24" s="767"/>
      <c r="J24" s="767"/>
      <c r="K24" s="767"/>
      <c r="L24" s="767"/>
      <c r="M24" s="767"/>
      <c r="N24" s="767"/>
      <c r="O24" s="767"/>
      <c r="P24" s="767"/>
      <c r="Q24" s="767"/>
      <c r="R24" s="768"/>
      <c r="S24" s="892">
        <f>予防短期入所療養ロ!T72</f>
        <v>796</v>
      </c>
      <c r="T24" s="829"/>
      <c r="U24" s="426" t="s">
        <v>578</v>
      </c>
      <c r="V24" s="432"/>
      <c r="W24" s="444" t="s">
        <v>442</v>
      </c>
      <c r="X24" s="422"/>
      <c r="Y24" s="422"/>
      <c r="Z24" s="422"/>
      <c r="AA24" s="422"/>
      <c r="AB24" s="422"/>
      <c r="AC24" s="422"/>
      <c r="AD24" s="422"/>
      <c r="AE24" s="422"/>
      <c r="AF24" s="422"/>
      <c r="AG24" s="422"/>
      <c r="AH24" s="422"/>
      <c r="AI24" s="422"/>
      <c r="AJ24" s="422"/>
      <c r="AK24" s="422"/>
      <c r="AL24" s="80" t="s">
        <v>806</v>
      </c>
      <c r="AM24" s="515">
        <f>$AM$6</f>
        <v>25</v>
      </c>
      <c r="AN24" s="903" t="s">
        <v>578</v>
      </c>
      <c r="AO24" s="904"/>
      <c r="AP24" s="899"/>
      <c r="AQ24" s="895"/>
      <c r="AR24" s="895"/>
      <c r="AS24" s="895"/>
      <c r="AT24" s="895"/>
      <c r="AU24" s="895"/>
      <c r="AV24" s="895"/>
      <c r="AW24" s="902"/>
      <c r="AX24" s="12">
        <f>ROUND(ROUND(S24-AM24,0)*$AR$11,0)</f>
        <v>694</v>
      </c>
      <c r="AY24" s="6"/>
    </row>
    <row r="25" spans="1:51" ht="17.25" customHeight="1" x14ac:dyDescent="0.15">
      <c r="A25" s="436">
        <v>26</v>
      </c>
      <c r="B25" s="433">
        <v>2057</v>
      </c>
      <c r="C25" s="120" t="s">
        <v>1106</v>
      </c>
      <c r="D25" s="770"/>
      <c r="E25" s="765"/>
      <c r="F25" s="766"/>
      <c r="G25" s="769" t="s">
        <v>1999</v>
      </c>
      <c r="H25" s="763"/>
      <c r="I25" s="763"/>
      <c r="J25" s="763"/>
      <c r="K25" s="763"/>
      <c r="L25" s="763"/>
      <c r="M25" s="763"/>
      <c r="N25" s="763"/>
      <c r="O25" s="763"/>
      <c r="P25" s="763"/>
      <c r="Q25" s="763"/>
      <c r="R25" s="764"/>
      <c r="S25" s="453" t="s">
        <v>129</v>
      </c>
      <c r="T25" s="167"/>
      <c r="U25" s="167"/>
      <c r="V25" s="172"/>
      <c r="W25" s="444"/>
      <c r="X25" s="445"/>
      <c r="Y25" s="422"/>
      <c r="Z25" s="443"/>
      <c r="AA25" s="422"/>
      <c r="AB25" s="445"/>
      <c r="AC25" s="443"/>
      <c r="AD25" s="443"/>
      <c r="AE25" s="422"/>
      <c r="AF25" s="422"/>
      <c r="AG25" s="422"/>
      <c r="AH25" s="422"/>
      <c r="AI25" s="422"/>
      <c r="AJ25" s="443"/>
      <c r="AK25" s="443"/>
      <c r="AL25" s="422"/>
      <c r="AM25" s="41"/>
      <c r="AN25" s="445"/>
      <c r="AO25" s="38"/>
      <c r="AP25" s="899"/>
      <c r="AQ25" s="895"/>
      <c r="AR25" s="895"/>
      <c r="AS25" s="895"/>
      <c r="AT25" s="895"/>
      <c r="AU25" s="895"/>
      <c r="AV25" s="895"/>
      <c r="AW25" s="902"/>
      <c r="AX25" s="330">
        <f>ROUND(S26*$AR$11,0)</f>
        <v>596</v>
      </c>
      <c r="AY25" s="23"/>
    </row>
    <row r="26" spans="1:51" ht="17.25" customHeight="1" x14ac:dyDescent="0.15">
      <c r="A26" s="436">
        <v>26</v>
      </c>
      <c r="B26" s="433">
        <v>2062</v>
      </c>
      <c r="C26" s="120" t="s">
        <v>1107</v>
      </c>
      <c r="D26" s="770"/>
      <c r="E26" s="765"/>
      <c r="F26" s="766"/>
      <c r="G26" s="770"/>
      <c r="H26" s="765"/>
      <c r="I26" s="765"/>
      <c r="J26" s="765"/>
      <c r="K26" s="765"/>
      <c r="L26" s="765"/>
      <c r="M26" s="765"/>
      <c r="N26" s="765"/>
      <c r="O26" s="765"/>
      <c r="P26" s="765"/>
      <c r="Q26" s="765"/>
      <c r="R26" s="766"/>
      <c r="S26" s="892">
        <f>予防短期入所療養ロ!T74</f>
        <v>662</v>
      </c>
      <c r="T26" s="829"/>
      <c r="U26" s="426" t="s">
        <v>578</v>
      </c>
      <c r="V26" s="432"/>
      <c r="W26" s="444" t="s">
        <v>442</v>
      </c>
      <c r="X26" s="422"/>
      <c r="Y26" s="422"/>
      <c r="Z26" s="422"/>
      <c r="AA26" s="422"/>
      <c r="AB26" s="422"/>
      <c r="AC26" s="422"/>
      <c r="AD26" s="422"/>
      <c r="AE26" s="422"/>
      <c r="AF26" s="422"/>
      <c r="AG26" s="422"/>
      <c r="AH26" s="422"/>
      <c r="AI26" s="422"/>
      <c r="AJ26" s="422"/>
      <c r="AK26" s="422"/>
      <c r="AL26" s="80" t="s">
        <v>806</v>
      </c>
      <c r="AM26" s="515">
        <f>$AM$6</f>
        <v>25</v>
      </c>
      <c r="AN26" s="903" t="s">
        <v>578</v>
      </c>
      <c r="AO26" s="904"/>
      <c r="AP26" s="899"/>
      <c r="AQ26" s="895"/>
      <c r="AR26" s="895"/>
      <c r="AS26" s="895"/>
      <c r="AT26" s="895"/>
      <c r="AU26" s="895"/>
      <c r="AV26" s="895"/>
      <c r="AW26" s="902"/>
      <c r="AX26" s="12">
        <f>ROUND(ROUND(S26-AM26,0)*$AR$11,0)</f>
        <v>573</v>
      </c>
      <c r="AY26" s="6"/>
    </row>
    <row r="27" spans="1:51" ht="17.25" customHeight="1" x14ac:dyDescent="0.15">
      <c r="A27" s="436">
        <v>26</v>
      </c>
      <c r="B27" s="433">
        <v>2063</v>
      </c>
      <c r="C27" s="120" t="s">
        <v>1108</v>
      </c>
      <c r="D27" s="770"/>
      <c r="E27" s="765"/>
      <c r="F27" s="766"/>
      <c r="G27" s="770"/>
      <c r="H27" s="765"/>
      <c r="I27" s="765"/>
      <c r="J27" s="765"/>
      <c r="K27" s="765"/>
      <c r="L27" s="765"/>
      <c r="M27" s="765"/>
      <c r="N27" s="765"/>
      <c r="O27" s="765"/>
      <c r="P27" s="765"/>
      <c r="Q27" s="765"/>
      <c r="R27" s="766"/>
      <c r="S27" s="453" t="s">
        <v>130</v>
      </c>
      <c r="T27" s="167"/>
      <c r="U27" s="167"/>
      <c r="V27" s="172"/>
      <c r="W27" s="444"/>
      <c r="X27" s="445"/>
      <c r="Y27" s="422"/>
      <c r="Z27" s="443"/>
      <c r="AA27" s="422"/>
      <c r="AB27" s="445"/>
      <c r="AC27" s="443"/>
      <c r="AD27" s="443"/>
      <c r="AE27" s="422"/>
      <c r="AF27" s="422"/>
      <c r="AG27" s="422"/>
      <c r="AH27" s="422"/>
      <c r="AI27" s="422"/>
      <c r="AJ27" s="443"/>
      <c r="AK27" s="443"/>
      <c r="AL27" s="422"/>
      <c r="AM27" s="41"/>
      <c r="AN27" s="445"/>
      <c r="AO27" s="38"/>
      <c r="AP27" s="899"/>
      <c r="AQ27" s="895"/>
      <c r="AR27" s="895"/>
      <c r="AS27" s="895"/>
      <c r="AT27" s="895"/>
      <c r="AU27" s="895"/>
      <c r="AV27" s="895"/>
      <c r="AW27" s="902"/>
      <c r="AX27" s="330">
        <f>ROUND(S28*$AR$11,0)</f>
        <v>743</v>
      </c>
      <c r="AY27" s="6"/>
    </row>
    <row r="28" spans="1:51" ht="17.25" customHeight="1" x14ac:dyDescent="0.15">
      <c r="A28" s="436">
        <v>26</v>
      </c>
      <c r="B28" s="433">
        <v>2068</v>
      </c>
      <c r="C28" s="120" t="s">
        <v>1109</v>
      </c>
      <c r="D28" s="770"/>
      <c r="E28" s="765"/>
      <c r="F28" s="766"/>
      <c r="G28" s="789"/>
      <c r="H28" s="767"/>
      <c r="I28" s="767"/>
      <c r="J28" s="767"/>
      <c r="K28" s="767"/>
      <c r="L28" s="767"/>
      <c r="M28" s="767"/>
      <c r="N28" s="767"/>
      <c r="O28" s="767"/>
      <c r="P28" s="767"/>
      <c r="Q28" s="767"/>
      <c r="R28" s="768"/>
      <c r="S28" s="892">
        <f>予防短期入所療養ロ!T76</f>
        <v>825</v>
      </c>
      <c r="T28" s="829"/>
      <c r="U28" s="426" t="s">
        <v>578</v>
      </c>
      <c r="V28" s="432"/>
      <c r="W28" s="444" t="s">
        <v>442</v>
      </c>
      <c r="X28" s="422"/>
      <c r="Y28" s="422"/>
      <c r="Z28" s="422"/>
      <c r="AA28" s="422"/>
      <c r="AB28" s="422"/>
      <c r="AC28" s="422"/>
      <c r="AD28" s="422"/>
      <c r="AE28" s="422"/>
      <c r="AF28" s="422"/>
      <c r="AG28" s="422"/>
      <c r="AH28" s="422"/>
      <c r="AI28" s="422"/>
      <c r="AJ28" s="422"/>
      <c r="AK28" s="422"/>
      <c r="AL28" s="80" t="s">
        <v>806</v>
      </c>
      <c r="AM28" s="515">
        <f>$AM$6</f>
        <v>25</v>
      </c>
      <c r="AN28" s="903" t="s">
        <v>578</v>
      </c>
      <c r="AO28" s="904"/>
      <c r="AP28" s="572"/>
      <c r="AQ28" s="245"/>
      <c r="AR28" s="844"/>
      <c r="AS28" s="844"/>
      <c r="AT28" s="844"/>
      <c r="AU28" s="557"/>
      <c r="AV28" s="557"/>
      <c r="AW28" s="558"/>
      <c r="AX28" s="12">
        <f>ROUND(ROUND(S28-AM28,0)*$AR$11,0)</f>
        <v>720</v>
      </c>
      <c r="AY28" s="6"/>
    </row>
    <row r="29" spans="1:51" ht="17.25" customHeight="1" x14ac:dyDescent="0.15">
      <c r="A29" s="436">
        <v>26</v>
      </c>
      <c r="B29" s="433">
        <v>2069</v>
      </c>
      <c r="C29" s="120" t="s">
        <v>1110</v>
      </c>
      <c r="D29" s="535"/>
      <c r="E29" s="418"/>
      <c r="F29" s="419"/>
      <c r="G29" s="769" t="s">
        <v>2000</v>
      </c>
      <c r="H29" s="763"/>
      <c r="I29" s="763"/>
      <c r="J29" s="763"/>
      <c r="K29" s="763"/>
      <c r="L29" s="763"/>
      <c r="M29" s="763"/>
      <c r="N29" s="763"/>
      <c r="O29" s="763"/>
      <c r="P29" s="763"/>
      <c r="Q29" s="763"/>
      <c r="R29" s="764"/>
      <c r="S29" s="453" t="s">
        <v>129</v>
      </c>
      <c r="T29" s="167"/>
      <c r="U29" s="167"/>
      <c r="V29" s="172"/>
      <c r="W29" s="444"/>
      <c r="X29" s="445"/>
      <c r="Y29" s="422"/>
      <c r="Z29" s="443"/>
      <c r="AA29" s="422"/>
      <c r="AB29" s="445"/>
      <c r="AC29" s="443"/>
      <c r="AD29" s="443"/>
      <c r="AE29" s="422"/>
      <c r="AF29" s="422"/>
      <c r="AG29" s="422"/>
      <c r="AH29" s="422"/>
      <c r="AI29" s="422"/>
      <c r="AJ29" s="443"/>
      <c r="AK29" s="443"/>
      <c r="AL29" s="422"/>
      <c r="AM29" s="41"/>
      <c r="AN29" s="445"/>
      <c r="AO29" s="38"/>
      <c r="AP29" s="572"/>
      <c r="AQ29" s="245" t="s">
        <v>1407</v>
      </c>
      <c r="AR29" s="844">
        <f>AR19</f>
        <v>0.9</v>
      </c>
      <c r="AS29" s="844"/>
      <c r="AT29" s="844"/>
      <c r="AU29" s="557"/>
      <c r="AV29" s="557"/>
      <c r="AW29" s="558"/>
      <c r="AX29" s="330">
        <f>ROUND(S30*$AR$11,0)</f>
        <v>587</v>
      </c>
      <c r="AY29" s="23"/>
    </row>
    <row r="30" spans="1:51" ht="17.25" customHeight="1" x14ac:dyDescent="0.15">
      <c r="A30" s="436">
        <v>26</v>
      </c>
      <c r="B30" s="433">
        <v>2074</v>
      </c>
      <c r="C30" s="120" t="s">
        <v>1111</v>
      </c>
      <c r="D30" s="535"/>
      <c r="E30" s="418"/>
      <c r="F30" s="71"/>
      <c r="G30" s="770"/>
      <c r="H30" s="765"/>
      <c r="I30" s="765"/>
      <c r="J30" s="765"/>
      <c r="K30" s="765"/>
      <c r="L30" s="765"/>
      <c r="M30" s="765"/>
      <c r="N30" s="765"/>
      <c r="O30" s="765"/>
      <c r="P30" s="765"/>
      <c r="Q30" s="765"/>
      <c r="R30" s="766"/>
      <c r="S30" s="892">
        <f>予防短期入所療養ロ!T78</f>
        <v>652</v>
      </c>
      <c r="T30" s="829"/>
      <c r="U30" s="426" t="s">
        <v>578</v>
      </c>
      <c r="V30" s="432"/>
      <c r="W30" s="444" t="s">
        <v>442</v>
      </c>
      <c r="X30" s="422"/>
      <c r="Y30" s="422"/>
      <c r="Z30" s="422"/>
      <c r="AA30" s="422"/>
      <c r="AB30" s="422"/>
      <c r="AC30" s="422"/>
      <c r="AD30" s="422"/>
      <c r="AE30" s="422"/>
      <c r="AF30" s="422"/>
      <c r="AG30" s="422"/>
      <c r="AH30" s="422"/>
      <c r="AI30" s="422"/>
      <c r="AJ30" s="422"/>
      <c r="AK30" s="422"/>
      <c r="AL30" s="80" t="s">
        <v>806</v>
      </c>
      <c r="AM30" s="515">
        <f>$AM$6</f>
        <v>25</v>
      </c>
      <c r="AN30" s="903" t="s">
        <v>578</v>
      </c>
      <c r="AO30" s="904"/>
      <c r="AP30" s="680"/>
      <c r="AQ30" s="681"/>
      <c r="AR30" s="681"/>
      <c r="AS30" s="681"/>
      <c r="AT30" s="681"/>
      <c r="AU30" s="681"/>
      <c r="AV30" s="681"/>
      <c r="AW30" s="682"/>
      <c r="AX30" s="12">
        <f>ROUND(ROUND(S30-AM30,0)*$AR$11,0)</f>
        <v>564</v>
      </c>
      <c r="AY30" s="6"/>
    </row>
    <row r="31" spans="1:51" ht="17.25" customHeight="1" x14ac:dyDescent="0.15">
      <c r="A31" s="436">
        <v>26</v>
      </c>
      <c r="B31" s="433">
        <v>2075</v>
      </c>
      <c r="C31" s="120" t="s">
        <v>1112</v>
      </c>
      <c r="D31" s="535"/>
      <c r="E31" s="418"/>
      <c r="F31" s="419"/>
      <c r="G31" s="770"/>
      <c r="H31" s="765"/>
      <c r="I31" s="765"/>
      <c r="J31" s="765"/>
      <c r="K31" s="765"/>
      <c r="L31" s="765"/>
      <c r="M31" s="765"/>
      <c r="N31" s="765"/>
      <c r="O31" s="765"/>
      <c r="P31" s="765"/>
      <c r="Q31" s="765"/>
      <c r="R31" s="766"/>
      <c r="S31" s="453" t="s">
        <v>130</v>
      </c>
      <c r="T31" s="167"/>
      <c r="U31" s="167"/>
      <c r="V31" s="172"/>
      <c r="W31" s="444"/>
      <c r="X31" s="445"/>
      <c r="Y31" s="422"/>
      <c r="Z31" s="443"/>
      <c r="AA31" s="422"/>
      <c r="AB31" s="445"/>
      <c r="AC31" s="443"/>
      <c r="AD31" s="443"/>
      <c r="AE31" s="422"/>
      <c r="AF31" s="422"/>
      <c r="AG31" s="422"/>
      <c r="AH31" s="422"/>
      <c r="AI31" s="422"/>
      <c r="AJ31" s="443"/>
      <c r="AK31" s="443"/>
      <c r="AL31" s="422"/>
      <c r="AM31" s="41"/>
      <c r="AN31" s="445"/>
      <c r="AO31" s="38"/>
      <c r="AP31" s="680"/>
      <c r="AQ31" s="681"/>
      <c r="AR31" s="681"/>
      <c r="AS31" s="681"/>
      <c r="AT31" s="681"/>
      <c r="AU31" s="681"/>
      <c r="AV31" s="681"/>
      <c r="AW31" s="682"/>
      <c r="AX31" s="330">
        <f>ROUND(S32*$AR$11,0)</f>
        <v>734</v>
      </c>
      <c r="AY31" s="6"/>
    </row>
    <row r="32" spans="1:51" ht="17.25" customHeight="1" x14ac:dyDescent="0.15">
      <c r="A32" s="436">
        <v>26</v>
      </c>
      <c r="B32" s="433">
        <v>2080</v>
      </c>
      <c r="C32" s="120" t="s">
        <v>1113</v>
      </c>
      <c r="D32" s="535"/>
      <c r="E32" s="418"/>
      <c r="F32" s="71"/>
      <c r="G32" s="789"/>
      <c r="H32" s="767"/>
      <c r="I32" s="767"/>
      <c r="J32" s="767"/>
      <c r="K32" s="767"/>
      <c r="L32" s="767"/>
      <c r="M32" s="767"/>
      <c r="N32" s="767"/>
      <c r="O32" s="767"/>
      <c r="P32" s="767"/>
      <c r="Q32" s="767"/>
      <c r="R32" s="768"/>
      <c r="S32" s="892">
        <f>予防短期入所療養ロ!T80</f>
        <v>815</v>
      </c>
      <c r="T32" s="829"/>
      <c r="U32" s="426" t="s">
        <v>578</v>
      </c>
      <c r="V32" s="432"/>
      <c r="W32" s="444" t="s">
        <v>442</v>
      </c>
      <c r="X32" s="422"/>
      <c r="Y32" s="422"/>
      <c r="Z32" s="422"/>
      <c r="AA32" s="422"/>
      <c r="AB32" s="422"/>
      <c r="AC32" s="422"/>
      <c r="AD32" s="422"/>
      <c r="AE32" s="422"/>
      <c r="AF32" s="422"/>
      <c r="AG32" s="422"/>
      <c r="AH32" s="422"/>
      <c r="AI32" s="422"/>
      <c r="AJ32" s="422"/>
      <c r="AK32" s="422"/>
      <c r="AL32" s="80" t="s">
        <v>806</v>
      </c>
      <c r="AM32" s="515">
        <f>$AM$6</f>
        <v>25</v>
      </c>
      <c r="AN32" s="903" t="s">
        <v>578</v>
      </c>
      <c r="AO32" s="904"/>
      <c r="AP32" s="572"/>
      <c r="AQ32" s="245"/>
      <c r="AR32" s="844"/>
      <c r="AS32" s="844"/>
      <c r="AT32" s="844"/>
      <c r="AU32" s="557"/>
      <c r="AV32" s="557"/>
      <c r="AW32" s="558"/>
      <c r="AX32" s="12">
        <f>ROUND(ROUND(S32-AM32,0)*$AR$11,0)</f>
        <v>711</v>
      </c>
      <c r="AY32" s="6"/>
    </row>
    <row r="33" spans="1:51" ht="17.25" customHeight="1" x14ac:dyDescent="0.15">
      <c r="A33" s="436">
        <v>26</v>
      </c>
      <c r="B33" s="433">
        <v>9241</v>
      </c>
      <c r="C33" s="120" t="s">
        <v>2862</v>
      </c>
      <c r="D33" s="535"/>
      <c r="E33" s="418"/>
      <c r="F33" s="419"/>
      <c r="G33" s="769" t="s">
        <v>2278</v>
      </c>
      <c r="H33" s="763"/>
      <c r="I33" s="763"/>
      <c r="J33" s="763"/>
      <c r="K33" s="763"/>
      <c r="L33" s="763"/>
      <c r="M33" s="763"/>
      <c r="N33" s="763"/>
      <c r="O33" s="763"/>
      <c r="P33" s="763"/>
      <c r="Q33" s="763"/>
      <c r="R33" s="764"/>
      <c r="S33" s="453" t="s">
        <v>129</v>
      </c>
      <c r="T33" s="167"/>
      <c r="U33" s="167"/>
      <c r="V33" s="172"/>
      <c r="W33" s="444"/>
      <c r="X33" s="445"/>
      <c r="Y33" s="422"/>
      <c r="Z33" s="443"/>
      <c r="AA33" s="422"/>
      <c r="AB33" s="445"/>
      <c r="AC33" s="443"/>
      <c r="AD33" s="443"/>
      <c r="AE33" s="422"/>
      <c r="AF33" s="422"/>
      <c r="AG33" s="422"/>
      <c r="AH33" s="422"/>
      <c r="AI33" s="422"/>
      <c r="AJ33" s="443"/>
      <c r="AK33" s="443"/>
      <c r="AL33" s="422"/>
      <c r="AM33" s="41"/>
      <c r="AN33" s="445"/>
      <c r="AO33" s="38"/>
      <c r="AP33" s="572"/>
      <c r="AQ33" s="557"/>
      <c r="AR33" s="557"/>
      <c r="AS33" s="557"/>
      <c r="AT33" s="557"/>
      <c r="AU33" s="557"/>
      <c r="AV33" s="557"/>
      <c r="AW33" s="558"/>
      <c r="AX33" s="330">
        <f>ROUND(S34*$AR$11,0)</f>
        <v>569</v>
      </c>
      <c r="AY33" s="6"/>
    </row>
    <row r="34" spans="1:51" ht="17.25" customHeight="1" x14ac:dyDescent="0.15">
      <c r="A34" s="436">
        <v>26</v>
      </c>
      <c r="B34" s="433">
        <v>9245</v>
      </c>
      <c r="C34" s="120" t="s">
        <v>2863</v>
      </c>
      <c r="D34" s="535"/>
      <c r="E34" s="418"/>
      <c r="F34" s="71"/>
      <c r="G34" s="770"/>
      <c r="H34" s="765"/>
      <c r="I34" s="765"/>
      <c r="J34" s="765"/>
      <c r="K34" s="765"/>
      <c r="L34" s="765"/>
      <c r="M34" s="765"/>
      <c r="N34" s="765"/>
      <c r="O34" s="765"/>
      <c r="P34" s="765"/>
      <c r="Q34" s="765"/>
      <c r="R34" s="766"/>
      <c r="S34" s="892">
        <f>予防短期入所療養ロ!T82</f>
        <v>632</v>
      </c>
      <c r="T34" s="829"/>
      <c r="U34" s="426" t="s">
        <v>578</v>
      </c>
      <c r="V34" s="432"/>
      <c r="W34" s="444" t="s">
        <v>442</v>
      </c>
      <c r="X34" s="422"/>
      <c r="Y34" s="422"/>
      <c r="Z34" s="422"/>
      <c r="AA34" s="422"/>
      <c r="AB34" s="422"/>
      <c r="AC34" s="422"/>
      <c r="AD34" s="422"/>
      <c r="AE34" s="422"/>
      <c r="AF34" s="422"/>
      <c r="AG34" s="422"/>
      <c r="AH34" s="422"/>
      <c r="AI34" s="422"/>
      <c r="AJ34" s="422"/>
      <c r="AK34" s="422"/>
      <c r="AL34" s="80" t="s">
        <v>806</v>
      </c>
      <c r="AM34" s="515">
        <f>$AM$6</f>
        <v>25</v>
      </c>
      <c r="AN34" s="903" t="s">
        <v>578</v>
      </c>
      <c r="AO34" s="904"/>
      <c r="AP34" s="246"/>
      <c r="AQ34" s="637"/>
      <c r="AR34" s="637"/>
      <c r="AS34" s="637"/>
      <c r="AT34" s="637"/>
      <c r="AU34" s="245"/>
      <c r="AV34" s="245"/>
      <c r="AW34" s="247"/>
      <c r="AX34" s="12">
        <f>ROUND(ROUND(S34-AM34,0)*$AR$11,0)</f>
        <v>546</v>
      </c>
      <c r="AY34" s="6"/>
    </row>
    <row r="35" spans="1:51" ht="17.25" customHeight="1" x14ac:dyDescent="0.15">
      <c r="A35" s="436">
        <v>26</v>
      </c>
      <c r="B35" s="433">
        <v>9246</v>
      </c>
      <c r="C35" s="120" t="s">
        <v>2864</v>
      </c>
      <c r="D35" s="535"/>
      <c r="E35" s="418"/>
      <c r="F35" s="419"/>
      <c r="G35" s="770"/>
      <c r="H35" s="765"/>
      <c r="I35" s="765"/>
      <c r="J35" s="765"/>
      <c r="K35" s="765"/>
      <c r="L35" s="765"/>
      <c r="M35" s="765"/>
      <c r="N35" s="765"/>
      <c r="O35" s="765"/>
      <c r="P35" s="765"/>
      <c r="Q35" s="765"/>
      <c r="R35" s="766"/>
      <c r="S35" s="453" t="s">
        <v>130</v>
      </c>
      <c r="T35" s="167"/>
      <c r="U35" s="167"/>
      <c r="V35" s="172"/>
      <c r="W35" s="444"/>
      <c r="X35" s="445"/>
      <c r="Y35" s="422"/>
      <c r="Z35" s="443"/>
      <c r="AA35" s="422"/>
      <c r="AB35" s="445"/>
      <c r="AC35" s="443"/>
      <c r="AD35" s="443"/>
      <c r="AE35" s="422"/>
      <c r="AF35" s="422"/>
      <c r="AG35" s="422"/>
      <c r="AH35" s="422"/>
      <c r="AI35" s="422"/>
      <c r="AJ35" s="443"/>
      <c r="AK35" s="443"/>
      <c r="AL35" s="422"/>
      <c r="AM35" s="41"/>
      <c r="AN35" s="445"/>
      <c r="AO35" s="38"/>
      <c r="AP35" s="448"/>
      <c r="AQ35" s="310"/>
      <c r="AR35" s="310"/>
      <c r="AS35" s="310"/>
      <c r="AT35" s="310"/>
      <c r="AU35" s="310"/>
      <c r="AV35" s="310"/>
      <c r="AW35" s="311"/>
      <c r="AX35" s="330">
        <f>ROUND(S36*$AR$11,0)</f>
        <v>716</v>
      </c>
      <c r="AY35" s="6"/>
    </row>
    <row r="36" spans="1:51" ht="17.25" customHeight="1" x14ac:dyDescent="0.15">
      <c r="A36" s="436">
        <v>26</v>
      </c>
      <c r="B36" s="433">
        <v>9250</v>
      </c>
      <c r="C36" s="120" t="s">
        <v>2865</v>
      </c>
      <c r="D36" s="535"/>
      <c r="E36" s="418"/>
      <c r="F36" s="71"/>
      <c r="G36" s="789"/>
      <c r="H36" s="767"/>
      <c r="I36" s="767"/>
      <c r="J36" s="767"/>
      <c r="K36" s="767"/>
      <c r="L36" s="767"/>
      <c r="M36" s="767"/>
      <c r="N36" s="767"/>
      <c r="O36" s="767"/>
      <c r="P36" s="767"/>
      <c r="Q36" s="767"/>
      <c r="R36" s="768"/>
      <c r="S36" s="892">
        <f>予防短期入所療養ロ!T84</f>
        <v>796</v>
      </c>
      <c r="T36" s="829"/>
      <c r="U36" s="426" t="s">
        <v>578</v>
      </c>
      <c r="V36" s="432"/>
      <c r="W36" s="444" t="s">
        <v>442</v>
      </c>
      <c r="X36" s="422"/>
      <c r="Y36" s="422"/>
      <c r="Z36" s="422"/>
      <c r="AA36" s="422"/>
      <c r="AB36" s="422"/>
      <c r="AC36" s="422"/>
      <c r="AD36" s="422"/>
      <c r="AE36" s="422"/>
      <c r="AF36" s="422"/>
      <c r="AG36" s="422"/>
      <c r="AH36" s="422"/>
      <c r="AI36" s="422"/>
      <c r="AJ36" s="422"/>
      <c r="AK36" s="422"/>
      <c r="AL36" s="80" t="s">
        <v>806</v>
      </c>
      <c r="AM36" s="515">
        <f>$AM$6</f>
        <v>25</v>
      </c>
      <c r="AN36" s="903" t="s">
        <v>578</v>
      </c>
      <c r="AO36" s="904"/>
      <c r="AP36" s="207"/>
      <c r="AQ36" s="310"/>
      <c r="AR36" s="310"/>
      <c r="AS36" s="310"/>
      <c r="AT36" s="310"/>
      <c r="AU36" s="310"/>
      <c r="AV36" s="310"/>
      <c r="AW36" s="311"/>
      <c r="AX36" s="12">
        <f>ROUND(ROUND(S36-AM36,0)*$AR$11,0)</f>
        <v>694</v>
      </c>
      <c r="AY36" s="6"/>
    </row>
    <row r="37" spans="1:51" ht="17.25" customHeight="1" x14ac:dyDescent="0.15">
      <c r="A37" s="436">
        <v>26</v>
      </c>
      <c r="B37" s="433">
        <v>2081</v>
      </c>
      <c r="C37" s="120" t="s">
        <v>2866</v>
      </c>
      <c r="D37" s="535"/>
      <c r="E37" s="418"/>
      <c r="F37" s="419"/>
      <c r="G37" s="769" t="s">
        <v>2279</v>
      </c>
      <c r="H37" s="763"/>
      <c r="I37" s="763"/>
      <c r="J37" s="763"/>
      <c r="K37" s="763"/>
      <c r="L37" s="763"/>
      <c r="M37" s="763"/>
      <c r="N37" s="763"/>
      <c r="O37" s="763"/>
      <c r="P37" s="763"/>
      <c r="Q37" s="763"/>
      <c r="R37" s="764"/>
      <c r="S37" s="453" t="s">
        <v>129</v>
      </c>
      <c r="T37" s="167"/>
      <c r="U37" s="167"/>
      <c r="V37" s="172"/>
      <c r="W37" s="444"/>
      <c r="X37" s="445"/>
      <c r="Y37" s="422"/>
      <c r="Z37" s="443"/>
      <c r="AA37" s="422"/>
      <c r="AB37" s="445"/>
      <c r="AC37" s="443"/>
      <c r="AD37" s="443"/>
      <c r="AE37" s="422"/>
      <c r="AF37" s="422"/>
      <c r="AG37" s="422"/>
      <c r="AH37" s="422"/>
      <c r="AI37" s="422"/>
      <c r="AJ37" s="443"/>
      <c r="AK37" s="443"/>
      <c r="AL37" s="422"/>
      <c r="AM37" s="41"/>
      <c r="AN37" s="445"/>
      <c r="AO37" s="38"/>
      <c r="AP37" s="572"/>
      <c r="AQ37" s="557"/>
      <c r="AR37" s="557"/>
      <c r="AS37" s="557"/>
      <c r="AT37" s="557"/>
      <c r="AU37" s="557"/>
      <c r="AV37" s="557"/>
      <c r="AW37" s="558"/>
      <c r="AX37" s="330">
        <f>ROUND(S38*$AR$11,0)</f>
        <v>596</v>
      </c>
      <c r="AY37" s="6"/>
    </row>
    <row r="38" spans="1:51" ht="17.25" customHeight="1" x14ac:dyDescent="0.15">
      <c r="A38" s="436">
        <v>26</v>
      </c>
      <c r="B38" s="433">
        <v>2086</v>
      </c>
      <c r="C38" s="120" t="s">
        <v>2867</v>
      </c>
      <c r="D38" s="535"/>
      <c r="E38" s="418"/>
      <c r="F38" s="71"/>
      <c r="G38" s="770"/>
      <c r="H38" s="765"/>
      <c r="I38" s="765"/>
      <c r="J38" s="765"/>
      <c r="K38" s="765"/>
      <c r="L38" s="765"/>
      <c r="M38" s="765"/>
      <c r="N38" s="765"/>
      <c r="O38" s="765"/>
      <c r="P38" s="765"/>
      <c r="Q38" s="765"/>
      <c r="R38" s="766"/>
      <c r="S38" s="892">
        <f>予防短期入所療養ロ!T86</f>
        <v>662</v>
      </c>
      <c r="T38" s="829"/>
      <c r="U38" s="426" t="s">
        <v>578</v>
      </c>
      <c r="V38" s="432"/>
      <c r="W38" s="444" t="s">
        <v>442</v>
      </c>
      <c r="X38" s="422"/>
      <c r="Y38" s="422"/>
      <c r="Z38" s="422"/>
      <c r="AA38" s="422"/>
      <c r="AB38" s="422"/>
      <c r="AC38" s="422"/>
      <c r="AD38" s="422"/>
      <c r="AE38" s="422"/>
      <c r="AF38" s="422"/>
      <c r="AG38" s="422"/>
      <c r="AH38" s="422"/>
      <c r="AI38" s="422"/>
      <c r="AJ38" s="422"/>
      <c r="AK38" s="422"/>
      <c r="AL38" s="80" t="s">
        <v>806</v>
      </c>
      <c r="AM38" s="515">
        <f>$AM$6</f>
        <v>25</v>
      </c>
      <c r="AN38" s="903" t="s">
        <v>578</v>
      </c>
      <c r="AO38" s="904"/>
      <c r="AP38" s="246"/>
      <c r="AQ38" s="637"/>
      <c r="AR38" s="637"/>
      <c r="AS38" s="637"/>
      <c r="AT38" s="637"/>
      <c r="AU38" s="245"/>
      <c r="AV38" s="245"/>
      <c r="AW38" s="247"/>
      <c r="AX38" s="12">
        <f>ROUND(ROUND(S38-AM38,0)*$AR$11,0)</f>
        <v>573</v>
      </c>
      <c r="AY38" s="6"/>
    </row>
    <row r="39" spans="1:51" ht="17.25" customHeight="1" x14ac:dyDescent="0.15">
      <c r="A39" s="436">
        <v>26</v>
      </c>
      <c r="B39" s="433">
        <v>2087</v>
      </c>
      <c r="C39" s="120" t="s">
        <v>2868</v>
      </c>
      <c r="D39" s="535"/>
      <c r="E39" s="418"/>
      <c r="F39" s="419"/>
      <c r="G39" s="770"/>
      <c r="H39" s="765"/>
      <c r="I39" s="765"/>
      <c r="J39" s="765"/>
      <c r="K39" s="765"/>
      <c r="L39" s="765"/>
      <c r="M39" s="765"/>
      <c r="N39" s="765"/>
      <c r="O39" s="765"/>
      <c r="P39" s="765"/>
      <c r="Q39" s="765"/>
      <c r="R39" s="766"/>
      <c r="S39" s="453" t="s">
        <v>130</v>
      </c>
      <c r="T39" s="167"/>
      <c r="U39" s="167"/>
      <c r="V39" s="172"/>
      <c r="W39" s="444"/>
      <c r="X39" s="445"/>
      <c r="Y39" s="422"/>
      <c r="Z39" s="443"/>
      <c r="AA39" s="422"/>
      <c r="AB39" s="445"/>
      <c r="AC39" s="443"/>
      <c r="AD39" s="443"/>
      <c r="AE39" s="422"/>
      <c r="AF39" s="422"/>
      <c r="AG39" s="422"/>
      <c r="AH39" s="422"/>
      <c r="AI39" s="422"/>
      <c r="AJ39" s="443"/>
      <c r="AK39" s="443"/>
      <c r="AL39" s="422"/>
      <c r="AM39" s="41"/>
      <c r="AN39" s="445"/>
      <c r="AO39" s="38"/>
      <c r="AP39" s="448"/>
      <c r="AQ39" s="310"/>
      <c r="AR39" s="310"/>
      <c r="AS39" s="310"/>
      <c r="AT39" s="310"/>
      <c r="AU39" s="310"/>
      <c r="AV39" s="310"/>
      <c r="AW39" s="311"/>
      <c r="AX39" s="330">
        <f>ROUND(S40*$AR$11,0)</f>
        <v>743</v>
      </c>
      <c r="AY39" s="6"/>
    </row>
    <row r="40" spans="1:51" ht="17.25" customHeight="1" x14ac:dyDescent="0.15">
      <c r="A40" s="436">
        <v>26</v>
      </c>
      <c r="B40" s="433">
        <v>2092</v>
      </c>
      <c r="C40" s="120" t="s">
        <v>2869</v>
      </c>
      <c r="D40" s="535"/>
      <c r="E40" s="418"/>
      <c r="F40" s="71"/>
      <c r="G40" s="789"/>
      <c r="H40" s="767"/>
      <c r="I40" s="767"/>
      <c r="J40" s="767"/>
      <c r="K40" s="767"/>
      <c r="L40" s="767"/>
      <c r="M40" s="767"/>
      <c r="N40" s="767"/>
      <c r="O40" s="767"/>
      <c r="P40" s="767"/>
      <c r="Q40" s="767"/>
      <c r="R40" s="768"/>
      <c r="S40" s="892">
        <f>予防短期入所療養ロ!T88</f>
        <v>825</v>
      </c>
      <c r="T40" s="829"/>
      <c r="U40" s="426" t="s">
        <v>578</v>
      </c>
      <c r="V40" s="432"/>
      <c r="W40" s="444" t="s">
        <v>442</v>
      </c>
      <c r="X40" s="422"/>
      <c r="Y40" s="422"/>
      <c r="Z40" s="422"/>
      <c r="AA40" s="422"/>
      <c r="AB40" s="422"/>
      <c r="AC40" s="422"/>
      <c r="AD40" s="422"/>
      <c r="AE40" s="422"/>
      <c r="AF40" s="422"/>
      <c r="AG40" s="422"/>
      <c r="AH40" s="422"/>
      <c r="AI40" s="422"/>
      <c r="AJ40" s="422"/>
      <c r="AK40" s="422"/>
      <c r="AL40" s="80" t="s">
        <v>806</v>
      </c>
      <c r="AM40" s="515">
        <f>$AM$6</f>
        <v>25</v>
      </c>
      <c r="AN40" s="903" t="s">
        <v>578</v>
      </c>
      <c r="AO40" s="904"/>
      <c r="AP40" s="207"/>
      <c r="AQ40" s="310"/>
      <c r="AR40" s="310"/>
      <c r="AS40" s="310"/>
      <c r="AT40" s="310"/>
      <c r="AU40" s="310"/>
      <c r="AV40" s="310"/>
      <c r="AW40" s="311"/>
      <c r="AX40" s="12">
        <f>ROUND(ROUND(S40-AM40,0)*$AR$11,0)</f>
        <v>720</v>
      </c>
      <c r="AY40" s="6"/>
    </row>
    <row r="41" spans="1:51" ht="17.25" customHeight="1" x14ac:dyDescent="0.15">
      <c r="A41" s="436">
        <v>26</v>
      </c>
      <c r="B41" s="433">
        <v>2093</v>
      </c>
      <c r="C41" s="120" t="s">
        <v>2870</v>
      </c>
      <c r="D41" s="535"/>
      <c r="E41" s="418"/>
      <c r="F41" s="419"/>
      <c r="G41" s="769" t="s">
        <v>2280</v>
      </c>
      <c r="H41" s="763"/>
      <c r="I41" s="763"/>
      <c r="J41" s="763"/>
      <c r="K41" s="763"/>
      <c r="L41" s="763"/>
      <c r="M41" s="763"/>
      <c r="N41" s="763"/>
      <c r="O41" s="763"/>
      <c r="P41" s="763"/>
      <c r="Q41" s="763"/>
      <c r="R41" s="764"/>
      <c r="S41" s="453" t="s">
        <v>129</v>
      </c>
      <c r="T41" s="167"/>
      <c r="U41" s="167"/>
      <c r="V41" s="172"/>
      <c r="W41" s="444"/>
      <c r="X41" s="445"/>
      <c r="Y41" s="422"/>
      <c r="Z41" s="443"/>
      <c r="AA41" s="422"/>
      <c r="AB41" s="445"/>
      <c r="AC41" s="443"/>
      <c r="AD41" s="443"/>
      <c r="AE41" s="422"/>
      <c r="AF41" s="422"/>
      <c r="AG41" s="422"/>
      <c r="AH41" s="422"/>
      <c r="AI41" s="422"/>
      <c r="AJ41" s="443"/>
      <c r="AK41" s="443"/>
      <c r="AL41" s="422"/>
      <c r="AM41" s="41"/>
      <c r="AN41" s="445"/>
      <c r="AO41" s="38"/>
      <c r="AP41" s="572"/>
      <c r="AQ41" s="557"/>
      <c r="AR41" s="557"/>
      <c r="AS41" s="557"/>
      <c r="AT41" s="557"/>
      <c r="AU41" s="557"/>
      <c r="AV41" s="557"/>
      <c r="AW41" s="558"/>
      <c r="AX41" s="330">
        <f>ROUND(S42*$AR$11,0)</f>
        <v>587</v>
      </c>
      <c r="AY41" s="6"/>
    </row>
    <row r="42" spans="1:51" ht="17.25" customHeight="1" x14ac:dyDescent="0.15">
      <c r="A42" s="436">
        <v>26</v>
      </c>
      <c r="B42" s="433">
        <v>2098</v>
      </c>
      <c r="C42" s="120" t="s">
        <v>2871</v>
      </c>
      <c r="D42" s="535"/>
      <c r="E42" s="418"/>
      <c r="F42" s="71"/>
      <c r="G42" s="770"/>
      <c r="H42" s="765"/>
      <c r="I42" s="765"/>
      <c r="J42" s="765"/>
      <c r="K42" s="765"/>
      <c r="L42" s="765"/>
      <c r="M42" s="765"/>
      <c r="N42" s="765"/>
      <c r="O42" s="765"/>
      <c r="P42" s="765"/>
      <c r="Q42" s="765"/>
      <c r="R42" s="766"/>
      <c r="S42" s="892">
        <f>予防短期入所療養ロ!T90</f>
        <v>652</v>
      </c>
      <c r="T42" s="829"/>
      <c r="U42" s="426" t="s">
        <v>578</v>
      </c>
      <c r="V42" s="432"/>
      <c r="W42" s="444" t="s">
        <v>442</v>
      </c>
      <c r="X42" s="422"/>
      <c r="Y42" s="422"/>
      <c r="Z42" s="422"/>
      <c r="AA42" s="422"/>
      <c r="AB42" s="422"/>
      <c r="AC42" s="422"/>
      <c r="AD42" s="422"/>
      <c r="AE42" s="422"/>
      <c r="AF42" s="422"/>
      <c r="AG42" s="422"/>
      <c r="AH42" s="422"/>
      <c r="AI42" s="422"/>
      <c r="AJ42" s="422"/>
      <c r="AK42" s="422"/>
      <c r="AL42" s="80" t="s">
        <v>806</v>
      </c>
      <c r="AM42" s="515">
        <f>$AM$6</f>
        <v>25</v>
      </c>
      <c r="AN42" s="903" t="s">
        <v>578</v>
      </c>
      <c r="AO42" s="904"/>
      <c r="AP42" s="246"/>
      <c r="AQ42" s="637"/>
      <c r="AR42" s="637"/>
      <c r="AS42" s="637"/>
      <c r="AT42" s="637"/>
      <c r="AU42" s="245"/>
      <c r="AV42" s="245"/>
      <c r="AW42" s="247"/>
      <c r="AX42" s="12">
        <f>ROUND(ROUND(S42-AM42,0)*$AR$11,0)</f>
        <v>564</v>
      </c>
      <c r="AY42" s="6"/>
    </row>
    <row r="43" spans="1:51" ht="17.25" customHeight="1" x14ac:dyDescent="0.15">
      <c r="A43" s="436">
        <v>26</v>
      </c>
      <c r="B43" s="433">
        <v>2099</v>
      </c>
      <c r="C43" s="120" t="s">
        <v>2872</v>
      </c>
      <c r="D43" s="535"/>
      <c r="E43" s="418"/>
      <c r="F43" s="419"/>
      <c r="G43" s="770"/>
      <c r="H43" s="765"/>
      <c r="I43" s="765"/>
      <c r="J43" s="765"/>
      <c r="K43" s="765"/>
      <c r="L43" s="765"/>
      <c r="M43" s="765"/>
      <c r="N43" s="765"/>
      <c r="O43" s="765"/>
      <c r="P43" s="765"/>
      <c r="Q43" s="765"/>
      <c r="R43" s="766"/>
      <c r="S43" s="453" t="s">
        <v>130</v>
      </c>
      <c r="T43" s="167"/>
      <c r="U43" s="167"/>
      <c r="V43" s="172"/>
      <c r="W43" s="444"/>
      <c r="X43" s="445"/>
      <c r="Y43" s="422"/>
      <c r="Z43" s="443"/>
      <c r="AA43" s="422"/>
      <c r="AB43" s="445"/>
      <c r="AC43" s="443"/>
      <c r="AD43" s="443"/>
      <c r="AE43" s="422"/>
      <c r="AF43" s="422"/>
      <c r="AG43" s="422"/>
      <c r="AH43" s="422"/>
      <c r="AI43" s="422"/>
      <c r="AJ43" s="443"/>
      <c r="AK43" s="443"/>
      <c r="AL43" s="422"/>
      <c r="AM43" s="41"/>
      <c r="AN43" s="445"/>
      <c r="AO43" s="38"/>
      <c r="AP43" s="448"/>
      <c r="AQ43" s="310"/>
      <c r="AR43" s="310"/>
      <c r="AS43" s="310"/>
      <c r="AT43" s="310"/>
      <c r="AU43" s="310"/>
      <c r="AV43" s="310"/>
      <c r="AW43" s="311"/>
      <c r="AX43" s="330">
        <f>ROUND(S44*$AR$11,0)</f>
        <v>734</v>
      </c>
      <c r="AY43" s="6"/>
    </row>
    <row r="44" spans="1:51" ht="17.25" customHeight="1" x14ac:dyDescent="0.15">
      <c r="A44" s="436">
        <v>26</v>
      </c>
      <c r="B44" s="433">
        <v>2104</v>
      </c>
      <c r="C44" s="120" t="s">
        <v>2873</v>
      </c>
      <c r="D44" s="535"/>
      <c r="E44" s="418"/>
      <c r="F44" s="71"/>
      <c r="G44" s="789"/>
      <c r="H44" s="767"/>
      <c r="I44" s="767"/>
      <c r="J44" s="767"/>
      <c r="K44" s="767"/>
      <c r="L44" s="767"/>
      <c r="M44" s="767"/>
      <c r="N44" s="767"/>
      <c r="O44" s="767"/>
      <c r="P44" s="767"/>
      <c r="Q44" s="767"/>
      <c r="R44" s="768"/>
      <c r="S44" s="892">
        <f>予防短期入所療養ロ!T92</f>
        <v>815</v>
      </c>
      <c r="T44" s="829"/>
      <c r="U44" s="426" t="s">
        <v>578</v>
      </c>
      <c r="V44" s="432"/>
      <c r="W44" s="444" t="s">
        <v>442</v>
      </c>
      <c r="X44" s="422"/>
      <c r="Y44" s="422"/>
      <c r="Z44" s="422"/>
      <c r="AA44" s="422"/>
      <c r="AB44" s="422"/>
      <c r="AC44" s="422"/>
      <c r="AD44" s="422"/>
      <c r="AE44" s="422"/>
      <c r="AF44" s="422"/>
      <c r="AG44" s="422"/>
      <c r="AH44" s="422"/>
      <c r="AI44" s="422"/>
      <c r="AJ44" s="422"/>
      <c r="AK44" s="422"/>
      <c r="AL44" s="80" t="s">
        <v>806</v>
      </c>
      <c r="AM44" s="515">
        <f>$AM$6</f>
        <v>25</v>
      </c>
      <c r="AN44" s="903" t="s">
        <v>578</v>
      </c>
      <c r="AO44" s="904"/>
      <c r="AP44" s="312"/>
      <c r="AQ44" s="414"/>
      <c r="AR44" s="414"/>
      <c r="AS44" s="414"/>
      <c r="AT44" s="414"/>
      <c r="AU44" s="414"/>
      <c r="AV44" s="414"/>
      <c r="AW44" s="313"/>
      <c r="AX44" s="12">
        <f>ROUND(ROUND(S44-AM44,0)*$AR$11,0)</f>
        <v>711</v>
      </c>
      <c r="AY44" s="6"/>
    </row>
    <row r="45" spans="1:51" ht="17.25" customHeight="1" x14ac:dyDescent="0.15">
      <c r="A45" s="436">
        <v>26</v>
      </c>
      <c r="B45" s="433">
        <v>9311</v>
      </c>
      <c r="C45" s="120" t="s">
        <v>1114</v>
      </c>
      <c r="D45" s="729"/>
      <c r="E45" s="418"/>
      <c r="F45" s="419"/>
      <c r="G45" s="769" t="s">
        <v>2039</v>
      </c>
      <c r="H45" s="763"/>
      <c r="I45" s="763"/>
      <c r="J45" s="763"/>
      <c r="K45" s="763"/>
      <c r="L45" s="763"/>
      <c r="M45" s="763"/>
      <c r="N45" s="763"/>
      <c r="O45" s="763"/>
      <c r="P45" s="763"/>
      <c r="Q45" s="763"/>
      <c r="R45" s="764"/>
      <c r="S45" s="453" t="s">
        <v>129</v>
      </c>
      <c r="T45" s="167"/>
      <c r="U45" s="167"/>
      <c r="V45" s="172"/>
      <c r="W45" s="444"/>
      <c r="X45" s="445"/>
      <c r="Y45" s="422"/>
      <c r="Z45" s="443"/>
      <c r="AA45" s="422"/>
      <c r="AB45" s="445"/>
      <c r="AC45" s="443"/>
      <c r="AD45" s="443"/>
      <c r="AE45" s="422"/>
      <c r="AF45" s="422"/>
      <c r="AG45" s="422"/>
      <c r="AH45" s="422"/>
      <c r="AI45" s="422"/>
      <c r="AJ45" s="443"/>
      <c r="AK45" s="443"/>
      <c r="AL45" s="422"/>
      <c r="AM45" s="41"/>
      <c r="AN45" s="445"/>
      <c r="AO45" s="38"/>
      <c r="AP45" s="415"/>
      <c r="AQ45" s="633"/>
      <c r="AR45" s="633"/>
      <c r="AS45" s="633"/>
      <c r="AT45" s="634"/>
      <c r="AU45" s="637"/>
      <c r="AV45" s="637"/>
      <c r="AW45" s="638"/>
      <c r="AX45" s="330">
        <f>ROUND(ROUND(S46*$AR$11,0)*$AV$62,0)</f>
        <v>552</v>
      </c>
      <c r="AY45" s="6"/>
    </row>
    <row r="46" spans="1:51" ht="17.25" customHeight="1" x14ac:dyDescent="0.15">
      <c r="A46" s="436">
        <v>26</v>
      </c>
      <c r="B46" s="433">
        <v>9315</v>
      </c>
      <c r="C46" s="120" t="s">
        <v>1115</v>
      </c>
      <c r="D46" s="729"/>
      <c r="E46" s="418"/>
      <c r="F46" s="71"/>
      <c r="G46" s="770"/>
      <c r="H46" s="765"/>
      <c r="I46" s="765"/>
      <c r="J46" s="765"/>
      <c r="K46" s="765"/>
      <c r="L46" s="765"/>
      <c r="M46" s="765"/>
      <c r="N46" s="765"/>
      <c r="O46" s="765"/>
      <c r="P46" s="765"/>
      <c r="Q46" s="765"/>
      <c r="R46" s="766"/>
      <c r="S46" s="892">
        <f>予防短期入所療養ロ!T94</f>
        <v>632</v>
      </c>
      <c r="T46" s="829"/>
      <c r="U46" s="426" t="s">
        <v>578</v>
      </c>
      <c r="V46" s="432"/>
      <c r="W46" s="444" t="s">
        <v>442</v>
      </c>
      <c r="X46" s="422"/>
      <c r="Y46" s="422"/>
      <c r="Z46" s="422"/>
      <c r="AA46" s="422"/>
      <c r="AB46" s="422"/>
      <c r="AC46" s="422"/>
      <c r="AD46" s="422"/>
      <c r="AE46" s="422"/>
      <c r="AF46" s="422"/>
      <c r="AG46" s="422"/>
      <c r="AH46" s="422"/>
      <c r="AI46" s="422"/>
      <c r="AJ46" s="422"/>
      <c r="AK46" s="422"/>
      <c r="AL46" s="80" t="s">
        <v>806</v>
      </c>
      <c r="AM46" s="515">
        <f>$AM$6</f>
        <v>25</v>
      </c>
      <c r="AN46" s="903" t="s">
        <v>578</v>
      </c>
      <c r="AO46" s="904"/>
      <c r="AP46" s="442"/>
      <c r="AQ46" s="637"/>
      <c r="AR46" s="637"/>
      <c r="AS46" s="637"/>
      <c r="AT46" s="638"/>
      <c r="AU46" s="418"/>
      <c r="AV46" s="637"/>
      <c r="AW46" s="419"/>
      <c r="AX46" s="12">
        <f>ROUND(ROUND(ROUND(S46-AM46,0)*$AR$11,0)*$AV$62,0)</f>
        <v>530</v>
      </c>
      <c r="AY46" s="6"/>
    </row>
    <row r="47" spans="1:51" ht="17.25" customHeight="1" x14ac:dyDescent="0.15">
      <c r="A47" s="436">
        <v>26</v>
      </c>
      <c r="B47" s="433">
        <v>9316</v>
      </c>
      <c r="C47" s="120" t="s">
        <v>1116</v>
      </c>
      <c r="D47" s="729"/>
      <c r="E47" s="418"/>
      <c r="F47" s="419"/>
      <c r="G47" s="770"/>
      <c r="H47" s="765"/>
      <c r="I47" s="765"/>
      <c r="J47" s="765"/>
      <c r="K47" s="765"/>
      <c r="L47" s="765"/>
      <c r="M47" s="765"/>
      <c r="N47" s="765"/>
      <c r="O47" s="765"/>
      <c r="P47" s="765"/>
      <c r="Q47" s="765"/>
      <c r="R47" s="766"/>
      <c r="S47" s="453" t="s">
        <v>130</v>
      </c>
      <c r="T47" s="167"/>
      <c r="U47" s="167"/>
      <c r="V47" s="172"/>
      <c r="W47" s="444"/>
      <c r="X47" s="445"/>
      <c r="Y47" s="422"/>
      <c r="Z47" s="443"/>
      <c r="AA47" s="422"/>
      <c r="AB47" s="445"/>
      <c r="AC47" s="443"/>
      <c r="AD47" s="443"/>
      <c r="AE47" s="422"/>
      <c r="AF47" s="422"/>
      <c r="AG47" s="422"/>
      <c r="AH47" s="422"/>
      <c r="AI47" s="422"/>
      <c r="AJ47" s="443"/>
      <c r="AK47" s="443"/>
      <c r="AL47" s="422"/>
      <c r="AM47" s="41"/>
      <c r="AN47" s="445"/>
      <c r="AO47" s="38"/>
      <c r="AP47" s="680" t="s">
        <v>834</v>
      </c>
      <c r="AQ47" s="681"/>
      <c r="AR47" s="681"/>
      <c r="AS47" s="681"/>
      <c r="AT47" s="682"/>
      <c r="AU47" s="418"/>
      <c r="AV47" s="730" t="s">
        <v>1403</v>
      </c>
      <c r="AW47" s="419"/>
      <c r="AX47" s="330">
        <f>ROUND(ROUND(S48*$AR$11,0)*$AV$62,0)</f>
        <v>695</v>
      </c>
      <c r="AY47" s="6"/>
    </row>
    <row r="48" spans="1:51" ht="17.25" customHeight="1" x14ac:dyDescent="0.15">
      <c r="A48" s="436">
        <v>26</v>
      </c>
      <c r="B48" s="433">
        <v>9320</v>
      </c>
      <c r="C48" s="120" t="s">
        <v>1117</v>
      </c>
      <c r="D48" s="729"/>
      <c r="E48" s="418"/>
      <c r="F48" s="71"/>
      <c r="G48" s="789"/>
      <c r="H48" s="767"/>
      <c r="I48" s="767"/>
      <c r="J48" s="767"/>
      <c r="K48" s="767"/>
      <c r="L48" s="767"/>
      <c r="M48" s="767"/>
      <c r="N48" s="767"/>
      <c r="O48" s="767"/>
      <c r="P48" s="767"/>
      <c r="Q48" s="767"/>
      <c r="R48" s="768"/>
      <c r="S48" s="892">
        <f>予防短期入所療養ロ!T96</f>
        <v>796</v>
      </c>
      <c r="T48" s="829"/>
      <c r="U48" s="426" t="s">
        <v>578</v>
      </c>
      <c r="V48" s="432"/>
      <c r="W48" s="444" t="s">
        <v>442</v>
      </c>
      <c r="X48" s="422"/>
      <c r="Y48" s="422"/>
      <c r="Z48" s="422"/>
      <c r="AA48" s="422"/>
      <c r="AB48" s="422"/>
      <c r="AC48" s="422"/>
      <c r="AD48" s="422"/>
      <c r="AE48" s="422"/>
      <c r="AF48" s="422"/>
      <c r="AG48" s="422"/>
      <c r="AH48" s="422"/>
      <c r="AI48" s="422"/>
      <c r="AJ48" s="422"/>
      <c r="AK48" s="422"/>
      <c r="AL48" s="80" t="s">
        <v>806</v>
      </c>
      <c r="AM48" s="515">
        <f>$AM$6</f>
        <v>25</v>
      </c>
      <c r="AN48" s="903" t="s">
        <v>578</v>
      </c>
      <c r="AO48" s="904"/>
      <c r="AP48" s="680"/>
      <c r="AQ48" s="681"/>
      <c r="AR48" s="681"/>
      <c r="AS48" s="681"/>
      <c r="AT48" s="682"/>
      <c r="AU48" s="418"/>
      <c r="AV48" s="730"/>
      <c r="AW48" s="419"/>
      <c r="AX48" s="12">
        <f>ROUND(ROUND(ROUND(S48-AM48,0)*$AR$11,0)*$AV$62,0)</f>
        <v>673</v>
      </c>
      <c r="AY48" s="6"/>
    </row>
    <row r="49" spans="1:51" ht="17.25" customHeight="1" x14ac:dyDescent="0.15">
      <c r="A49" s="436">
        <v>26</v>
      </c>
      <c r="B49" s="433">
        <v>2105</v>
      </c>
      <c r="C49" s="120" t="s">
        <v>1118</v>
      </c>
      <c r="D49" s="729"/>
      <c r="E49" s="418"/>
      <c r="F49" s="419"/>
      <c r="G49" s="769" t="s">
        <v>1999</v>
      </c>
      <c r="H49" s="763"/>
      <c r="I49" s="763"/>
      <c r="J49" s="763"/>
      <c r="K49" s="763"/>
      <c r="L49" s="763"/>
      <c r="M49" s="763"/>
      <c r="N49" s="763"/>
      <c r="O49" s="763"/>
      <c r="P49" s="763"/>
      <c r="Q49" s="763"/>
      <c r="R49" s="764"/>
      <c r="S49" s="453" t="s">
        <v>129</v>
      </c>
      <c r="T49" s="167"/>
      <c r="U49" s="167"/>
      <c r="V49" s="172"/>
      <c r="W49" s="444"/>
      <c r="X49" s="445"/>
      <c r="Y49" s="422"/>
      <c r="Z49" s="443"/>
      <c r="AA49" s="422"/>
      <c r="AB49" s="445"/>
      <c r="AC49" s="443"/>
      <c r="AD49" s="443"/>
      <c r="AE49" s="422"/>
      <c r="AF49" s="422"/>
      <c r="AG49" s="422"/>
      <c r="AH49" s="422"/>
      <c r="AI49" s="422"/>
      <c r="AJ49" s="443"/>
      <c r="AK49" s="443"/>
      <c r="AL49" s="422"/>
      <c r="AM49" s="41"/>
      <c r="AN49" s="445"/>
      <c r="AO49" s="38"/>
      <c r="AP49" s="680"/>
      <c r="AQ49" s="681"/>
      <c r="AR49" s="681"/>
      <c r="AS49" s="681"/>
      <c r="AT49" s="682"/>
      <c r="AU49" s="637"/>
      <c r="AV49" s="730"/>
      <c r="AW49" s="637"/>
      <c r="AX49" s="330">
        <f>ROUND(ROUND(S50*$AR$11,0)*$AV$62,0)</f>
        <v>578</v>
      </c>
      <c r="AY49" s="23"/>
    </row>
    <row r="50" spans="1:51" ht="17.25" customHeight="1" x14ac:dyDescent="0.15">
      <c r="A50" s="436">
        <v>26</v>
      </c>
      <c r="B50" s="433">
        <v>2110</v>
      </c>
      <c r="C50" s="120" t="s">
        <v>1119</v>
      </c>
      <c r="D50" s="729"/>
      <c r="E50" s="418"/>
      <c r="F50" s="71"/>
      <c r="G50" s="770"/>
      <c r="H50" s="765"/>
      <c r="I50" s="765"/>
      <c r="J50" s="765"/>
      <c r="K50" s="765"/>
      <c r="L50" s="765"/>
      <c r="M50" s="765"/>
      <c r="N50" s="765"/>
      <c r="O50" s="765"/>
      <c r="P50" s="765"/>
      <c r="Q50" s="765"/>
      <c r="R50" s="766"/>
      <c r="S50" s="892">
        <f>予防短期入所療養ロ!T98</f>
        <v>662</v>
      </c>
      <c r="T50" s="829"/>
      <c r="U50" s="426" t="s">
        <v>578</v>
      </c>
      <c r="V50" s="432"/>
      <c r="W50" s="444" t="s">
        <v>442</v>
      </c>
      <c r="X50" s="422"/>
      <c r="Y50" s="422"/>
      <c r="Z50" s="422"/>
      <c r="AA50" s="422"/>
      <c r="AB50" s="422"/>
      <c r="AC50" s="422"/>
      <c r="AD50" s="422"/>
      <c r="AE50" s="422"/>
      <c r="AF50" s="422"/>
      <c r="AG50" s="422"/>
      <c r="AH50" s="422"/>
      <c r="AI50" s="422"/>
      <c r="AJ50" s="422"/>
      <c r="AK50" s="422"/>
      <c r="AL50" s="80" t="s">
        <v>806</v>
      </c>
      <c r="AM50" s="515">
        <f>$AM$6</f>
        <v>25</v>
      </c>
      <c r="AN50" s="903" t="s">
        <v>578</v>
      </c>
      <c r="AO50" s="904"/>
      <c r="AP50" s="680"/>
      <c r="AQ50" s="681"/>
      <c r="AR50" s="681"/>
      <c r="AS50" s="681"/>
      <c r="AT50" s="682"/>
      <c r="AU50" s="245"/>
      <c r="AV50" s="730"/>
      <c r="AW50" s="247"/>
      <c r="AX50" s="12">
        <f>ROUND(ROUND(ROUND(S50-AM50,0)*$AR$11,0)*$AV$62,0)</f>
        <v>556</v>
      </c>
      <c r="AY50" s="6"/>
    </row>
    <row r="51" spans="1:51" ht="17.25" customHeight="1" x14ac:dyDescent="0.15">
      <c r="A51" s="436">
        <v>26</v>
      </c>
      <c r="B51" s="433">
        <v>2111</v>
      </c>
      <c r="C51" s="120" t="s">
        <v>1120</v>
      </c>
      <c r="D51" s="729"/>
      <c r="E51" s="418"/>
      <c r="F51" s="419"/>
      <c r="G51" s="770"/>
      <c r="H51" s="765"/>
      <c r="I51" s="765"/>
      <c r="J51" s="765"/>
      <c r="K51" s="765"/>
      <c r="L51" s="765"/>
      <c r="M51" s="765"/>
      <c r="N51" s="765"/>
      <c r="O51" s="765"/>
      <c r="P51" s="765"/>
      <c r="Q51" s="765"/>
      <c r="R51" s="766"/>
      <c r="S51" s="453" t="s">
        <v>130</v>
      </c>
      <c r="T51" s="167"/>
      <c r="U51" s="167"/>
      <c r="V51" s="172"/>
      <c r="W51" s="444"/>
      <c r="X51" s="445"/>
      <c r="Y51" s="422"/>
      <c r="Z51" s="443"/>
      <c r="AA51" s="422"/>
      <c r="AB51" s="445"/>
      <c r="AC51" s="443"/>
      <c r="AD51" s="443"/>
      <c r="AE51" s="422"/>
      <c r="AF51" s="422"/>
      <c r="AG51" s="422"/>
      <c r="AH51" s="422"/>
      <c r="AI51" s="422"/>
      <c r="AJ51" s="443"/>
      <c r="AK51" s="443"/>
      <c r="AL51" s="422"/>
      <c r="AM51" s="41"/>
      <c r="AN51" s="445"/>
      <c r="AO51" s="38"/>
      <c r="AP51" s="680"/>
      <c r="AQ51" s="681"/>
      <c r="AR51" s="681"/>
      <c r="AS51" s="681"/>
      <c r="AT51" s="682"/>
      <c r="AU51" s="245"/>
      <c r="AV51" s="730"/>
      <c r="AW51" s="247"/>
      <c r="AX51" s="330">
        <f>ROUND(ROUND(S52*$AR$11,0)*$AV$62,0)</f>
        <v>721</v>
      </c>
      <c r="AY51" s="6"/>
    </row>
    <row r="52" spans="1:51" ht="17.25" customHeight="1" x14ac:dyDescent="0.15">
      <c r="A52" s="436">
        <v>26</v>
      </c>
      <c r="B52" s="433">
        <v>2116</v>
      </c>
      <c r="C52" s="120" t="s">
        <v>1121</v>
      </c>
      <c r="D52" s="729"/>
      <c r="E52" s="418"/>
      <c r="F52" s="71"/>
      <c r="G52" s="789"/>
      <c r="H52" s="767"/>
      <c r="I52" s="767"/>
      <c r="J52" s="767"/>
      <c r="K52" s="767"/>
      <c r="L52" s="767"/>
      <c r="M52" s="767"/>
      <c r="N52" s="767"/>
      <c r="O52" s="767"/>
      <c r="P52" s="767"/>
      <c r="Q52" s="767"/>
      <c r="R52" s="768"/>
      <c r="S52" s="892">
        <f>予防短期入所療養ロ!T100</f>
        <v>825</v>
      </c>
      <c r="T52" s="829"/>
      <c r="U52" s="426" t="s">
        <v>578</v>
      </c>
      <c r="V52" s="432"/>
      <c r="W52" s="444" t="s">
        <v>442</v>
      </c>
      <c r="X52" s="422"/>
      <c r="Y52" s="422"/>
      <c r="Z52" s="422"/>
      <c r="AA52" s="422"/>
      <c r="AB52" s="422"/>
      <c r="AC52" s="422"/>
      <c r="AD52" s="422"/>
      <c r="AE52" s="422"/>
      <c r="AF52" s="422"/>
      <c r="AG52" s="422"/>
      <c r="AH52" s="422"/>
      <c r="AI52" s="422"/>
      <c r="AJ52" s="422"/>
      <c r="AK52" s="422"/>
      <c r="AL52" s="80" t="s">
        <v>806</v>
      </c>
      <c r="AM52" s="515">
        <f>$AM$6</f>
        <v>25</v>
      </c>
      <c r="AN52" s="903" t="s">
        <v>578</v>
      </c>
      <c r="AO52" s="904"/>
      <c r="AP52" s="680"/>
      <c r="AQ52" s="681"/>
      <c r="AR52" s="681"/>
      <c r="AS52" s="681"/>
      <c r="AT52" s="682"/>
      <c r="AU52" s="245"/>
      <c r="AV52" s="730"/>
      <c r="AW52" s="247"/>
      <c r="AX52" s="12">
        <f>ROUND(ROUND(ROUND(S52-AM52,0)*$AR$11,0)*$AV$62,0)</f>
        <v>698</v>
      </c>
      <c r="AY52" s="6"/>
    </row>
    <row r="53" spans="1:51" ht="17.25" customHeight="1" x14ac:dyDescent="0.15">
      <c r="A53" s="436">
        <v>26</v>
      </c>
      <c r="B53" s="433">
        <v>2117</v>
      </c>
      <c r="C53" s="120" t="s">
        <v>1122</v>
      </c>
      <c r="D53" s="535"/>
      <c r="E53" s="418"/>
      <c r="F53" s="419"/>
      <c r="G53" s="769" t="s">
        <v>2000</v>
      </c>
      <c r="H53" s="763"/>
      <c r="I53" s="763"/>
      <c r="J53" s="763"/>
      <c r="K53" s="763"/>
      <c r="L53" s="763"/>
      <c r="M53" s="763"/>
      <c r="N53" s="763"/>
      <c r="O53" s="763"/>
      <c r="P53" s="763"/>
      <c r="Q53" s="763"/>
      <c r="R53" s="764"/>
      <c r="S53" s="453" t="s">
        <v>129</v>
      </c>
      <c r="T53" s="167"/>
      <c r="U53" s="167"/>
      <c r="V53" s="172"/>
      <c r="W53" s="444"/>
      <c r="X53" s="445"/>
      <c r="Y53" s="422"/>
      <c r="Z53" s="443"/>
      <c r="AA53" s="422"/>
      <c r="AB53" s="445"/>
      <c r="AC53" s="443"/>
      <c r="AD53" s="443"/>
      <c r="AE53" s="422"/>
      <c r="AF53" s="422"/>
      <c r="AG53" s="422"/>
      <c r="AH53" s="422"/>
      <c r="AI53" s="422"/>
      <c r="AJ53" s="443"/>
      <c r="AK53" s="443"/>
      <c r="AL53" s="422"/>
      <c r="AM53" s="41"/>
      <c r="AN53" s="445"/>
      <c r="AO53" s="38"/>
      <c r="AP53" s="680"/>
      <c r="AQ53" s="681"/>
      <c r="AR53" s="681"/>
      <c r="AS53" s="681"/>
      <c r="AT53" s="682"/>
      <c r="AU53" s="637"/>
      <c r="AV53" s="730"/>
      <c r="AW53" s="637"/>
      <c r="AX53" s="330">
        <f>ROUND(ROUND(S54*$AR$11,0)*$AV$62,0)</f>
        <v>569</v>
      </c>
      <c r="AY53" s="23"/>
    </row>
    <row r="54" spans="1:51" ht="17.25" customHeight="1" x14ac:dyDescent="0.15">
      <c r="A54" s="436">
        <v>26</v>
      </c>
      <c r="B54" s="433">
        <v>2122</v>
      </c>
      <c r="C54" s="120" t="s">
        <v>1123</v>
      </c>
      <c r="D54" s="535"/>
      <c r="E54" s="418"/>
      <c r="F54" s="71"/>
      <c r="G54" s="770"/>
      <c r="H54" s="765"/>
      <c r="I54" s="765"/>
      <c r="J54" s="765"/>
      <c r="K54" s="765"/>
      <c r="L54" s="765"/>
      <c r="M54" s="765"/>
      <c r="N54" s="765"/>
      <c r="O54" s="765"/>
      <c r="P54" s="765"/>
      <c r="Q54" s="765"/>
      <c r="R54" s="766"/>
      <c r="S54" s="892">
        <f>予防短期入所療養ロ!T102</f>
        <v>652</v>
      </c>
      <c r="T54" s="829"/>
      <c r="U54" s="426" t="s">
        <v>578</v>
      </c>
      <c r="V54" s="432"/>
      <c r="W54" s="444" t="s">
        <v>442</v>
      </c>
      <c r="X54" s="422"/>
      <c r="Y54" s="422"/>
      <c r="Z54" s="422"/>
      <c r="AA54" s="422"/>
      <c r="AB54" s="422"/>
      <c r="AC54" s="422"/>
      <c r="AD54" s="422"/>
      <c r="AE54" s="422"/>
      <c r="AF54" s="422"/>
      <c r="AG54" s="422"/>
      <c r="AH54" s="422"/>
      <c r="AI54" s="422"/>
      <c r="AJ54" s="422"/>
      <c r="AK54" s="422"/>
      <c r="AL54" s="80" t="s">
        <v>806</v>
      </c>
      <c r="AM54" s="515">
        <f>$AM$6</f>
        <v>25</v>
      </c>
      <c r="AN54" s="903" t="s">
        <v>578</v>
      </c>
      <c r="AO54" s="904"/>
      <c r="AP54" s="680"/>
      <c r="AQ54" s="681"/>
      <c r="AR54" s="681"/>
      <c r="AS54" s="681"/>
      <c r="AT54" s="682"/>
      <c r="AU54" s="245"/>
      <c r="AV54" s="730"/>
      <c r="AW54" s="247"/>
      <c r="AX54" s="12">
        <f>ROUND(ROUND(ROUND(S54-AM54,0)*$AR$11,0)*$AV$62,0)</f>
        <v>547</v>
      </c>
      <c r="AY54" s="6"/>
    </row>
    <row r="55" spans="1:51" ht="17.25" customHeight="1" x14ac:dyDescent="0.15">
      <c r="A55" s="436">
        <v>26</v>
      </c>
      <c r="B55" s="433">
        <v>2123</v>
      </c>
      <c r="C55" s="120" t="s">
        <v>1124</v>
      </c>
      <c r="D55" s="535"/>
      <c r="E55" s="418"/>
      <c r="F55" s="419"/>
      <c r="G55" s="770"/>
      <c r="H55" s="765"/>
      <c r="I55" s="765"/>
      <c r="J55" s="765"/>
      <c r="K55" s="765"/>
      <c r="L55" s="765"/>
      <c r="M55" s="765"/>
      <c r="N55" s="765"/>
      <c r="O55" s="765"/>
      <c r="P55" s="765"/>
      <c r="Q55" s="765"/>
      <c r="R55" s="766"/>
      <c r="S55" s="453" t="s">
        <v>130</v>
      </c>
      <c r="T55" s="167"/>
      <c r="U55" s="167"/>
      <c r="V55" s="172"/>
      <c r="W55" s="444"/>
      <c r="X55" s="445"/>
      <c r="Y55" s="422"/>
      <c r="Z55" s="443"/>
      <c r="AA55" s="422"/>
      <c r="AB55" s="445"/>
      <c r="AC55" s="443"/>
      <c r="AD55" s="443"/>
      <c r="AE55" s="422"/>
      <c r="AF55" s="422"/>
      <c r="AG55" s="422"/>
      <c r="AH55" s="422"/>
      <c r="AI55" s="422"/>
      <c r="AJ55" s="443"/>
      <c r="AK55" s="443"/>
      <c r="AL55" s="422"/>
      <c r="AM55" s="41"/>
      <c r="AN55" s="445"/>
      <c r="AO55" s="38"/>
      <c r="AP55" s="680"/>
      <c r="AQ55" s="681"/>
      <c r="AR55" s="681"/>
      <c r="AS55" s="681"/>
      <c r="AT55" s="682"/>
      <c r="AU55" s="245"/>
      <c r="AV55" s="730"/>
      <c r="AW55" s="247"/>
      <c r="AX55" s="330">
        <f>ROUND(ROUND(S56*$AR$11,0)*$AV$62,0)</f>
        <v>712</v>
      </c>
      <c r="AY55" s="6"/>
    </row>
    <row r="56" spans="1:51" ht="17.25" customHeight="1" x14ac:dyDescent="0.15">
      <c r="A56" s="436">
        <v>26</v>
      </c>
      <c r="B56" s="433">
        <v>2128</v>
      </c>
      <c r="C56" s="120" t="s">
        <v>1125</v>
      </c>
      <c r="D56" s="535"/>
      <c r="E56" s="418"/>
      <c r="F56" s="71"/>
      <c r="G56" s="789"/>
      <c r="H56" s="767"/>
      <c r="I56" s="767"/>
      <c r="J56" s="767"/>
      <c r="K56" s="767"/>
      <c r="L56" s="767"/>
      <c r="M56" s="767"/>
      <c r="N56" s="767"/>
      <c r="O56" s="767"/>
      <c r="P56" s="767"/>
      <c r="Q56" s="767"/>
      <c r="R56" s="768"/>
      <c r="S56" s="892">
        <f>予防短期入所療養ロ!T104</f>
        <v>815</v>
      </c>
      <c r="T56" s="829"/>
      <c r="U56" s="426" t="s">
        <v>578</v>
      </c>
      <c r="V56" s="432"/>
      <c r="W56" s="444" t="s">
        <v>442</v>
      </c>
      <c r="X56" s="422"/>
      <c r="Y56" s="422"/>
      <c r="Z56" s="422"/>
      <c r="AA56" s="422"/>
      <c r="AB56" s="422"/>
      <c r="AC56" s="422"/>
      <c r="AD56" s="422"/>
      <c r="AE56" s="422"/>
      <c r="AF56" s="422"/>
      <c r="AG56" s="422"/>
      <c r="AH56" s="422"/>
      <c r="AI56" s="422"/>
      <c r="AJ56" s="422"/>
      <c r="AK56" s="422"/>
      <c r="AL56" s="80" t="s">
        <v>806</v>
      </c>
      <c r="AM56" s="515">
        <f>$AM$6</f>
        <v>25</v>
      </c>
      <c r="AN56" s="903" t="s">
        <v>578</v>
      </c>
      <c r="AO56" s="904"/>
      <c r="AP56" s="680"/>
      <c r="AQ56" s="681"/>
      <c r="AR56" s="681"/>
      <c r="AS56" s="681"/>
      <c r="AT56" s="682"/>
      <c r="AU56" s="245"/>
      <c r="AV56" s="730"/>
      <c r="AW56" s="247"/>
      <c r="AX56" s="12">
        <f>ROUND(ROUND(ROUND(S56-AM56,0)*$AR$11,0)*$AV$62,0)</f>
        <v>690</v>
      </c>
      <c r="AY56" s="6"/>
    </row>
    <row r="57" spans="1:51" ht="17.25" customHeight="1" x14ac:dyDescent="0.15">
      <c r="A57" s="436">
        <v>26</v>
      </c>
      <c r="B57" s="433">
        <v>9321</v>
      </c>
      <c r="C57" s="120" t="s">
        <v>2874</v>
      </c>
      <c r="D57" s="535"/>
      <c r="E57" s="418"/>
      <c r="F57" s="419"/>
      <c r="G57" s="769" t="s">
        <v>2278</v>
      </c>
      <c r="H57" s="763"/>
      <c r="I57" s="763"/>
      <c r="J57" s="763"/>
      <c r="K57" s="763"/>
      <c r="L57" s="763"/>
      <c r="M57" s="763"/>
      <c r="N57" s="763"/>
      <c r="O57" s="763"/>
      <c r="P57" s="763"/>
      <c r="Q57" s="763"/>
      <c r="R57" s="764"/>
      <c r="S57" s="453" t="s">
        <v>129</v>
      </c>
      <c r="T57" s="167"/>
      <c r="U57" s="167"/>
      <c r="V57" s="172"/>
      <c r="W57" s="444"/>
      <c r="X57" s="445"/>
      <c r="Y57" s="422"/>
      <c r="Z57" s="443"/>
      <c r="AA57" s="422"/>
      <c r="AB57" s="445"/>
      <c r="AC57" s="443"/>
      <c r="AD57" s="443"/>
      <c r="AE57" s="422"/>
      <c r="AF57" s="422"/>
      <c r="AG57" s="422"/>
      <c r="AH57" s="422"/>
      <c r="AI57" s="422"/>
      <c r="AJ57" s="443"/>
      <c r="AK57" s="443"/>
      <c r="AL57" s="422"/>
      <c r="AM57" s="41"/>
      <c r="AN57" s="445"/>
      <c r="AO57" s="38"/>
      <c r="AP57" s="680"/>
      <c r="AQ57" s="681"/>
      <c r="AR57" s="681"/>
      <c r="AS57" s="681"/>
      <c r="AT57" s="682"/>
      <c r="AU57" s="637"/>
      <c r="AV57" s="730"/>
      <c r="AW57" s="637"/>
      <c r="AX57" s="330">
        <f>ROUND(ROUND(S58*$AR$11,0)*$AV$62,0)</f>
        <v>552</v>
      </c>
      <c r="AY57" s="6"/>
    </row>
    <row r="58" spans="1:51" ht="17.25" customHeight="1" x14ac:dyDescent="0.15">
      <c r="A58" s="436">
        <v>26</v>
      </c>
      <c r="B58" s="433">
        <v>9325</v>
      </c>
      <c r="C58" s="120" t="s">
        <v>2875</v>
      </c>
      <c r="D58" s="535"/>
      <c r="E58" s="418"/>
      <c r="F58" s="71"/>
      <c r="G58" s="770"/>
      <c r="H58" s="765"/>
      <c r="I58" s="765"/>
      <c r="J58" s="765"/>
      <c r="K58" s="765"/>
      <c r="L58" s="765"/>
      <c r="M58" s="765"/>
      <c r="N58" s="765"/>
      <c r="O58" s="765"/>
      <c r="P58" s="765"/>
      <c r="Q58" s="765"/>
      <c r="R58" s="766"/>
      <c r="S58" s="892">
        <f>予防短期入所療養ロ!T106</f>
        <v>632</v>
      </c>
      <c r="T58" s="829"/>
      <c r="U58" s="426" t="s">
        <v>578</v>
      </c>
      <c r="V58" s="432"/>
      <c r="W58" s="444" t="s">
        <v>442</v>
      </c>
      <c r="X58" s="422"/>
      <c r="Y58" s="422"/>
      <c r="Z58" s="422"/>
      <c r="AA58" s="422"/>
      <c r="AB58" s="422"/>
      <c r="AC58" s="422"/>
      <c r="AD58" s="422"/>
      <c r="AE58" s="422"/>
      <c r="AF58" s="422"/>
      <c r="AG58" s="422"/>
      <c r="AH58" s="422"/>
      <c r="AI58" s="422"/>
      <c r="AJ58" s="422"/>
      <c r="AK58" s="422"/>
      <c r="AL58" s="80" t="s">
        <v>806</v>
      </c>
      <c r="AM58" s="515">
        <f>$AM$6</f>
        <v>25</v>
      </c>
      <c r="AN58" s="903" t="s">
        <v>578</v>
      </c>
      <c r="AO58" s="904"/>
      <c r="AP58" s="246"/>
      <c r="AQ58" s="86"/>
      <c r="AR58" s="581"/>
      <c r="AS58" s="581"/>
      <c r="AT58" s="247"/>
      <c r="AU58" s="245"/>
      <c r="AV58" s="245"/>
      <c r="AW58" s="247"/>
      <c r="AX58" s="12">
        <f>ROUND(ROUND(ROUND(S58-AM58,0)*$AR$11,0)*$AV$62,0)</f>
        <v>530</v>
      </c>
      <c r="AY58" s="6"/>
    </row>
    <row r="59" spans="1:51" ht="17.25" customHeight="1" x14ac:dyDescent="0.15">
      <c r="A59" s="436">
        <v>26</v>
      </c>
      <c r="B59" s="433">
        <v>9326</v>
      </c>
      <c r="C59" s="120" t="s">
        <v>2876</v>
      </c>
      <c r="D59" s="535"/>
      <c r="E59" s="418"/>
      <c r="F59" s="419"/>
      <c r="G59" s="770"/>
      <c r="H59" s="765"/>
      <c r="I59" s="765"/>
      <c r="J59" s="765"/>
      <c r="K59" s="765"/>
      <c r="L59" s="765"/>
      <c r="M59" s="765"/>
      <c r="N59" s="765"/>
      <c r="O59" s="765"/>
      <c r="P59" s="765"/>
      <c r="Q59" s="765"/>
      <c r="R59" s="766"/>
      <c r="S59" s="453" t="s">
        <v>130</v>
      </c>
      <c r="T59" s="167"/>
      <c r="U59" s="167"/>
      <c r="V59" s="172"/>
      <c r="W59" s="444"/>
      <c r="X59" s="445"/>
      <c r="Y59" s="422"/>
      <c r="Z59" s="443"/>
      <c r="AA59" s="422"/>
      <c r="AB59" s="445"/>
      <c r="AC59" s="443"/>
      <c r="AD59" s="443"/>
      <c r="AE59" s="422"/>
      <c r="AF59" s="422"/>
      <c r="AG59" s="422"/>
      <c r="AH59" s="422"/>
      <c r="AI59" s="422"/>
      <c r="AJ59" s="443"/>
      <c r="AK59" s="443"/>
      <c r="AL59" s="422"/>
      <c r="AM59" s="41"/>
      <c r="AN59" s="445"/>
      <c r="AO59" s="38"/>
      <c r="AP59" s="448"/>
      <c r="AQ59" s="310"/>
      <c r="AR59" s="310"/>
      <c r="AS59" s="310"/>
      <c r="AT59" s="311"/>
      <c r="AU59" s="310"/>
      <c r="AV59" s="310"/>
      <c r="AW59" s="311"/>
      <c r="AX59" s="330">
        <f>ROUND(ROUND(S60*$AR$11,0)*$AV$62,0)</f>
        <v>695</v>
      </c>
      <c r="AY59" s="6"/>
    </row>
    <row r="60" spans="1:51" ht="17.25" customHeight="1" x14ac:dyDescent="0.15">
      <c r="A60" s="436">
        <v>26</v>
      </c>
      <c r="B60" s="433">
        <v>9330</v>
      </c>
      <c r="C60" s="120" t="s">
        <v>2877</v>
      </c>
      <c r="D60" s="535"/>
      <c r="E60" s="418"/>
      <c r="F60" s="71"/>
      <c r="G60" s="789"/>
      <c r="H60" s="767"/>
      <c r="I60" s="767"/>
      <c r="J60" s="767"/>
      <c r="K60" s="767"/>
      <c r="L60" s="767"/>
      <c r="M60" s="767"/>
      <c r="N60" s="767"/>
      <c r="O60" s="767"/>
      <c r="P60" s="767"/>
      <c r="Q60" s="767"/>
      <c r="R60" s="768"/>
      <c r="S60" s="892">
        <f>予防短期入所療養ロ!T108</f>
        <v>796</v>
      </c>
      <c r="T60" s="829"/>
      <c r="U60" s="426" t="s">
        <v>578</v>
      </c>
      <c r="V60" s="432"/>
      <c r="W60" s="444" t="s">
        <v>442</v>
      </c>
      <c r="X60" s="422"/>
      <c r="Y60" s="422"/>
      <c r="Z60" s="422"/>
      <c r="AA60" s="422"/>
      <c r="AB60" s="422"/>
      <c r="AC60" s="422"/>
      <c r="AD60" s="422"/>
      <c r="AE60" s="422"/>
      <c r="AF60" s="422"/>
      <c r="AG60" s="422"/>
      <c r="AH60" s="422"/>
      <c r="AI60" s="422"/>
      <c r="AJ60" s="422"/>
      <c r="AK60" s="422"/>
      <c r="AL60" s="80" t="s">
        <v>806</v>
      </c>
      <c r="AM60" s="515">
        <f>$AM$6</f>
        <v>25</v>
      </c>
      <c r="AN60" s="903" t="s">
        <v>578</v>
      </c>
      <c r="AO60" s="904"/>
      <c r="AP60" s="207"/>
      <c r="AQ60" s="310"/>
      <c r="AR60" s="310"/>
      <c r="AS60" s="310"/>
      <c r="AT60" s="311"/>
      <c r="AU60" s="310"/>
      <c r="AV60" s="310"/>
      <c r="AW60" s="311"/>
      <c r="AX60" s="12">
        <f>ROUND(ROUND(ROUND(S60-AM60,0)*$AR$11,0)*$AV$62,0)</f>
        <v>673</v>
      </c>
      <c r="AY60" s="6"/>
    </row>
    <row r="61" spans="1:51" ht="17.25" customHeight="1" x14ac:dyDescent="0.15">
      <c r="A61" s="436">
        <v>26</v>
      </c>
      <c r="B61" s="433">
        <v>2129</v>
      </c>
      <c r="C61" s="120" t="s">
        <v>2878</v>
      </c>
      <c r="D61" s="535"/>
      <c r="E61" s="418"/>
      <c r="F61" s="419"/>
      <c r="G61" s="769" t="s">
        <v>2279</v>
      </c>
      <c r="H61" s="763"/>
      <c r="I61" s="763"/>
      <c r="J61" s="763"/>
      <c r="K61" s="763"/>
      <c r="L61" s="763"/>
      <c r="M61" s="763"/>
      <c r="N61" s="763"/>
      <c r="O61" s="763"/>
      <c r="P61" s="763"/>
      <c r="Q61" s="763"/>
      <c r="R61" s="764"/>
      <c r="S61" s="453" t="s">
        <v>129</v>
      </c>
      <c r="T61" s="167"/>
      <c r="U61" s="167"/>
      <c r="V61" s="172"/>
      <c r="W61" s="444"/>
      <c r="X61" s="445"/>
      <c r="Y61" s="422"/>
      <c r="Z61" s="443"/>
      <c r="AA61" s="422"/>
      <c r="AB61" s="445"/>
      <c r="AC61" s="443"/>
      <c r="AD61" s="443"/>
      <c r="AE61" s="422"/>
      <c r="AF61" s="422"/>
      <c r="AG61" s="422"/>
      <c r="AH61" s="422"/>
      <c r="AI61" s="422"/>
      <c r="AJ61" s="443"/>
      <c r="AK61" s="443"/>
      <c r="AL61" s="422"/>
      <c r="AM61" s="41"/>
      <c r="AN61" s="445"/>
      <c r="AO61" s="38"/>
      <c r="AP61" s="246"/>
      <c r="AQ61" s="844"/>
      <c r="AR61" s="844"/>
      <c r="AS61" s="844"/>
      <c r="AT61" s="558"/>
      <c r="AU61" s="545"/>
      <c r="AV61" s="718"/>
      <c r="AW61" s="744"/>
      <c r="AX61" s="330">
        <f>ROUND(ROUND(S62*$AR$11,0)*$AV$62,0)</f>
        <v>578</v>
      </c>
      <c r="AY61" s="6"/>
    </row>
    <row r="62" spans="1:51" ht="17.25" customHeight="1" x14ac:dyDescent="0.15">
      <c r="A62" s="436">
        <v>26</v>
      </c>
      <c r="B62" s="433">
        <v>2134</v>
      </c>
      <c r="C62" s="120" t="s">
        <v>2879</v>
      </c>
      <c r="D62" s="535"/>
      <c r="E62" s="418"/>
      <c r="F62" s="71"/>
      <c r="G62" s="770"/>
      <c r="H62" s="765"/>
      <c r="I62" s="765"/>
      <c r="J62" s="765"/>
      <c r="K62" s="765"/>
      <c r="L62" s="765"/>
      <c r="M62" s="765"/>
      <c r="N62" s="765"/>
      <c r="O62" s="765"/>
      <c r="P62" s="765"/>
      <c r="Q62" s="765"/>
      <c r="R62" s="766"/>
      <c r="S62" s="892">
        <f>予防短期入所療養ロ!T110</f>
        <v>662</v>
      </c>
      <c r="T62" s="829"/>
      <c r="U62" s="426" t="s">
        <v>578</v>
      </c>
      <c r="V62" s="432"/>
      <c r="W62" s="444" t="s">
        <v>442</v>
      </c>
      <c r="X62" s="422"/>
      <c r="Y62" s="422"/>
      <c r="Z62" s="422"/>
      <c r="AA62" s="422"/>
      <c r="AB62" s="422"/>
      <c r="AC62" s="422"/>
      <c r="AD62" s="422"/>
      <c r="AE62" s="422"/>
      <c r="AF62" s="422"/>
      <c r="AG62" s="422"/>
      <c r="AH62" s="422"/>
      <c r="AI62" s="422"/>
      <c r="AJ62" s="422"/>
      <c r="AK62" s="422"/>
      <c r="AL62" s="80" t="s">
        <v>806</v>
      </c>
      <c r="AM62" s="515">
        <f>$AM$6</f>
        <v>25</v>
      </c>
      <c r="AN62" s="903" t="s">
        <v>578</v>
      </c>
      <c r="AO62" s="904"/>
      <c r="AP62" s="246" t="s">
        <v>1407</v>
      </c>
      <c r="AQ62" s="844">
        <v>0.9</v>
      </c>
      <c r="AR62" s="844"/>
      <c r="AS62" s="844"/>
      <c r="AT62" s="558"/>
      <c r="AU62" s="545" t="s">
        <v>248</v>
      </c>
      <c r="AV62" s="718">
        <v>0.97</v>
      </c>
      <c r="AW62" s="744"/>
      <c r="AX62" s="12">
        <f>ROUND(ROUND(ROUND(S62-AM62,0)*$AR$11,0)*$AV$62,0)</f>
        <v>556</v>
      </c>
      <c r="AY62" s="6"/>
    </row>
    <row r="63" spans="1:51" ht="17.25" customHeight="1" x14ac:dyDescent="0.15">
      <c r="A63" s="436">
        <v>26</v>
      </c>
      <c r="B63" s="433">
        <v>2135</v>
      </c>
      <c r="C63" s="120" t="s">
        <v>2880</v>
      </c>
      <c r="D63" s="535"/>
      <c r="E63" s="418"/>
      <c r="F63" s="419"/>
      <c r="G63" s="770"/>
      <c r="H63" s="765"/>
      <c r="I63" s="765"/>
      <c r="J63" s="765"/>
      <c r="K63" s="765"/>
      <c r="L63" s="765"/>
      <c r="M63" s="765"/>
      <c r="N63" s="765"/>
      <c r="O63" s="765"/>
      <c r="P63" s="765"/>
      <c r="Q63" s="765"/>
      <c r="R63" s="766"/>
      <c r="S63" s="453" t="s">
        <v>130</v>
      </c>
      <c r="T63" s="167"/>
      <c r="U63" s="167"/>
      <c r="V63" s="172"/>
      <c r="W63" s="444"/>
      <c r="X63" s="445"/>
      <c r="Y63" s="422"/>
      <c r="Z63" s="443"/>
      <c r="AA63" s="422"/>
      <c r="AB63" s="445"/>
      <c r="AC63" s="443"/>
      <c r="AD63" s="443"/>
      <c r="AE63" s="422"/>
      <c r="AF63" s="422"/>
      <c r="AG63" s="422"/>
      <c r="AH63" s="422"/>
      <c r="AI63" s="422"/>
      <c r="AJ63" s="443"/>
      <c r="AK63" s="443"/>
      <c r="AL63" s="422"/>
      <c r="AM63" s="41"/>
      <c r="AN63" s="445"/>
      <c r="AO63" s="38"/>
      <c r="AP63" s="448"/>
      <c r="AQ63" s="310"/>
      <c r="AR63" s="310"/>
      <c r="AS63" s="310"/>
      <c r="AT63" s="311"/>
      <c r="AU63" s="310"/>
      <c r="AV63" s="310"/>
      <c r="AW63" s="311"/>
      <c r="AX63" s="330">
        <f>ROUND(ROUND(S64*$AR$11,0)*$AV$62,0)</f>
        <v>721</v>
      </c>
      <c r="AY63" s="6"/>
    </row>
    <row r="64" spans="1:51" ht="17.25" customHeight="1" x14ac:dyDescent="0.15">
      <c r="A64" s="436">
        <v>26</v>
      </c>
      <c r="B64" s="433">
        <v>2140</v>
      </c>
      <c r="C64" s="120" t="s">
        <v>2881</v>
      </c>
      <c r="D64" s="535"/>
      <c r="E64" s="418"/>
      <c r="F64" s="71"/>
      <c r="G64" s="789"/>
      <c r="H64" s="767"/>
      <c r="I64" s="767"/>
      <c r="J64" s="767"/>
      <c r="K64" s="767"/>
      <c r="L64" s="767"/>
      <c r="M64" s="767"/>
      <c r="N64" s="767"/>
      <c r="O64" s="767"/>
      <c r="P64" s="767"/>
      <c r="Q64" s="767"/>
      <c r="R64" s="768"/>
      <c r="S64" s="892">
        <f>予防短期入所療養ロ!T112</f>
        <v>825</v>
      </c>
      <c r="T64" s="829"/>
      <c r="U64" s="426" t="s">
        <v>578</v>
      </c>
      <c r="V64" s="432"/>
      <c r="W64" s="444" t="s">
        <v>442</v>
      </c>
      <c r="X64" s="422"/>
      <c r="Y64" s="422"/>
      <c r="Z64" s="422"/>
      <c r="AA64" s="422"/>
      <c r="AB64" s="422"/>
      <c r="AC64" s="422"/>
      <c r="AD64" s="422"/>
      <c r="AE64" s="422"/>
      <c r="AF64" s="422"/>
      <c r="AG64" s="422"/>
      <c r="AH64" s="422"/>
      <c r="AI64" s="422"/>
      <c r="AJ64" s="422"/>
      <c r="AK64" s="422"/>
      <c r="AL64" s="80" t="s">
        <v>806</v>
      </c>
      <c r="AM64" s="515">
        <f>$AM$6</f>
        <v>25</v>
      </c>
      <c r="AN64" s="903" t="s">
        <v>578</v>
      </c>
      <c r="AO64" s="904"/>
      <c r="AP64" s="207"/>
      <c r="AQ64" s="310"/>
      <c r="AR64" s="310"/>
      <c r="AS64" s="310"/>
      <c r="AT64" s="311"/>
      <c r="AU64" s="310"/>
      <c r="AV64" s="310"/>
      <c r="AW64" s="311"/>
      <c r="AX64" s="12">
        <f>ROUND(ROUND(ROUND(S64-AM64,0)*$AR$11,0)*$AV$62,0)</f>
        <v>698</v>
      </c>
      <c r="AY64" s="6"/>
    </row>
    <row r="65" spans="1:51" ht="17.25" customHeight="1" x14ac:dyDescent="0.15">
      <c r="A65" s="436">
        <v>26</v>
      </c>
      <c r="B65" s="433">
        <v>2141</v>
      </c>
      <c r="C65" s="120" t="s">
        <v>2882</v>
      </c>
      <c r="D65" s="535"/>
      <c r="E65" s="418"/>
      <c r="F65" s="419"/>
      <c r="G65" s="769" t="s">
        <v>2280</v>
      </c>
      <c r="H65" s="763"/>
      <c r="I65" s="763"/>
      <c r="J65" s="763"/>
      <c r="K65" s="763"/>
      <c r="L65" s="763"/>
      <c r="M65" s="763"/>
      <c r="N65" s="763"/>
      <c r="O65" s="763"/>
      <c r="P65" s="763"/>
      <c r="Q65" s="763"/>
      <c r="R65" s="764"/>
      <c r="S65" s="453" t="s">
        <v>129</v>
      </c>
      <c r="T65" s="167"/>
      <c r="U65" s="167"/>
      <c r="V65" s="172"/>
      <c r="W65" s="444"/>
      <c r="X65" s="445"/>
      <c r="Y65" s="422"/>
      <c r="Z65" s="443"/>
      <c r="AA65" s="422"/>
      <c r="AB65" s="445"/>
      <c r="AC65" s="443"/>
      <c r="AD65" s="443"/>
      <c r="AE65" s="422"/>
      <c r="AF65" s="422"/>
      <c r="AG65" s="422"/>
      <c r="AH65" s="422"/>
      <c r="AI65" s="422"/>
      <c r="AJ65" s="443"/>
      <c r="AK65" s="443"/>
      <c r="AL65" s="422"/>
      <c r="AM65" s="41"/>
      <c r="AN65" s="445"/>
      <c r="AO65" s="38"/>
      <c r="AP65" s="246"/>
      <c r="AQ65" s="844"/>
      <c r="AR65" s="844"/>
      <c r="AS65" s="844"/>
      <c r="AT65" s="558"/>
      <c r="AU65" s="545"/>
      <c r="AV65" s="718"/>
      <c r="AW65" s="744"/>
      <c r="AX65" s="330">
        <f>ROUND(ROUND(S66*$AR$11,0)*$AV$62,0)</f>
        <v>569</v>
      </c>
      <c r="AY65" s="6"/>
    </row>
    <row r="66" spans="1:51" ht="17.25" customHeight="1" x14ac:dyDescent="0.15">
      <c r="A66" s="436">
        <v>26</v>
      </c>
      <c r="B66" s="433">
        <v>2146</v>
      </c>
      <c r="C66" s="120" t="s">
        <v>2883</v>
      </c>
      <c r="D66" s="535"/>
      <c r="E66" s="418"/>
      <c r="F66" s="71"/>
      <c r="G66" s="770"/>
      <c r="H66" s="765"/>
      <c r="I66" s="765"/>
      <c r="J66" s="765"/>
      <c r="K66" s="765"/>
      <c r="L66" s="765"/>
      <c r="M66" s="765"/>
      <c r="N66" s="765"/>
      <c r="O66" s="765"/>
      <c r="P66" s="765"/>
      <c r="Q66" s="765"/>
      <c r="R66" s="766"/>
      <c r="S66" s="892">
        <f>予防短期入所療養ロ!T114</f>
        <v>652</v>
      </c>
      <c r="T66" s="829"/>
      <c r="U66" s="426" t="s">
        <v>578</v>
      </c>
      <c r="V66" s="432"/>
      <c r="W66" s="444" t="s">
        <v>442</v>
      </c>
      <c r="X66" s="422"/>
      <c r="Y66" s="422"/>
      <c r="Z66" s="422"/>
      <c r="AA66" s="422"/>
      <c r="AB66" s="422"/>
      <c r="AC66" s="422"/>
      <c r="AD66" s="422"/>
      <c r="AE66" s="422"/>
      <c r="AF66" s="422"/>
      <c r="AG66" s="422"/>
      <c r="AH66" s="422"/>
      <c r="AI66" s="422"/>
      <c r="AJ66" s="422"/>
      <c r="AK66" s="422"/>
      <c r="AL66" s="80" t="s">
        <v>806</v>
      </c>
      <c r="AM66" s="515">
        <f>$AM$6</f>
        <v>25</v>
      </c>
      <c r="AN66" s="903" t="s">
        <v>578</v>
      </c>
      <c r="AO66" s="904"/>
      <c r="AP66" s="246"/>
      <c r="AQ66" s="86"/>
      <c r="AR66" s="581"/>
      <c r="AS66" s="581"/>
      <c r="AT66" s="247"/>
      <c r="AU66" s="245"/>
      <c r="AV66" s="245"/>
      <c r="AW66" s="247"/>
      <c r="AX66" s="12">
        <f>ROUND(ROUND(ROUND(S66-AM66,0)*$AR$11,0)*$AV$62,0)</f>
        <v>547</v>
      </c>
      <c r="AY66" s="6"/>
    </row>
    <row r="67" spans="1:51" ht="17.25" customHeight="1" x14ac:dyDescent="0.15">
      <c r="A67" s="436">
        <v>26</v>
      </c>
      <c r="B67" s="433">
        <v>2147</v>
      </c>
      <c r="C67" s="120" t="s">
        <v>2884</v>
      </c>
      <c r="D67" s="535"/>
      <c r="E67" s="418"/>
      <c r="F67" s="419"/>
      <c r="G67" s="770"/>
      <c r="H67" s="765"/>
      <c r="I67" s="765"/>
      <c r="J67" s="765"/>
      <c r="K67" s="765"/>
      <c r="L67" s="765"/>
      <c r="M67" s="765"/>
      <c r="N67" s="765"/>
      <c r="O67" s="765"/>
      <c r="P67" s="765"/>
      <c r="Q67" s="765"/>
      <c r="R67" s="766"/>
      <c r="S67" s="453" t="s">
        <v>130</v>
      </c>
      <c r="T67" s="167"/>
      <c r="U67" s="167"/>
      <c r="V67" s="172"/>
      <c r="W67" s="444"/>
      <c r="X67" s="445"/>
      <c r="Y67" s="422"/>
      <c r="Z67" s="443"/>
      <c r="AA67" s="422"/>
      <c r="AB67" s="445"/>
      <c r="AC67" s="443"/>
      <c r="AD67" s="443"/>
      <c r="AE67" s="422"/>
      <c r="AF67" s="422"/>
      <c r="AG67" s="422"/>
      <c r="AH67" s="422"/>
      <c r="AI67" s="422"/>
      <c r="AJ67" s="443"/>
      <c r="AK67" s="443"/>
      <c r="AL67" s="422"/>
      <c r="AM67" s="41"/>
      <c r="AN67" s="445"/>
      <c r="AO67" s="38"/>
      <c r="AP67" s="448"/>
      <c r="AQ67" s="310"/>
      <c r="AR67" s="310"/>
      <c r="AS67" s="310"/>
      <c r="AT67" s="311"/>
      <c r="AU67" s="310"/>
      <c r="AV67" s="310"/>
      <c r="AW67" s="311"/>
      <c r="AX67" s="330">
        <f>ROUND(ROUND(S68*$AR$11,0)*$AV$62,0)</f>
        <v>712</v>
      </c>
      <c r="AY67" s="6"/>
    </row>
    <row r="68" spans="1:51" ht="17.25" customHeight="1" x14ac:dyDescent="0.15">
      <c r="A68" s="436">
        <v>26</v>
      </c>
      <c r="B68" s="433">
        <v>2152</v>
      </c>
      <c r="C68" s="120" t="s">
        <v>2885</v>
      </c>
      <c r="D68" s="586"/>
      <c r="E68" s="417"/>
      <c r="F68" s="257"/>
      <c r="G68" s="789"/>
      <c r="H68" s="767"/>
      <c r="I68" s="767"/>
      <c r="J68" s="767"/>
      <c r="K68" s="767"/>
      <c r="L68" s="767"/>
      <c r="M68" s="767"/>
      <c r="N68" s="767"/>
      <c r="O68" s="767"/>
      <c r="P68" s="767"/>
      <c r="Q68" s="767"/>
      <c r="R68" s="768"/>
      <c r="S68" s="892">
        <f>予防短期入所療養ロ!T116</f>
        <v>815</v>
      </c>
      <c r="T68" s="829"/>
      <c r="U68" s="426" t="s">
        <v>578</v>
      </c>
      <c r="V68" s="432"/>
      <c r="W68" s="444" t="s">
        <v>442</v>
      </c>
      <c r="X68" s="422"/>
      <c r="Y68" s="422"/>
      <c r="Z68" s="422"/>
      <c r="AA68" s="422"/>
      <c r="AB68" s="422"/>
      <c r="AC68" s="422"/>
      <c r="AD68" s="422"/>
      <c r="AE68" s="422"/>
      <c r="AF68" s="422"/>
      <c r="AG68" s="422"/>
      <c r="AH68" s="422"/>
      <c r="AI68" s="422"/>
      <c r="AJ68" s="422"/>
      <c r="AK68" s="422"/>
      <c r="AL68" s="80" t="s">
        <v>806</v>
      </c>
      <c r="AM68" s="515">
        <f>$AM$6</f>
        <v>25</v>
      </c>
      <c r="AN68" s="903" t="s">
        <v>578</v>
      </c>
      <c r="AO68" s="904"/>
      <c r="AP68" s="312"/>
      <c r="AQ68" s="414"/>
      <c r="AR68" s="414"/>
      <c r="AS68" s="414"/>
      <c r="AT68" s="313"/>
      <c r="AU68" s="414"/>
      <c r="AV68" s="414"/>
      <c r="AW68" s="313"/>
      <c r="AX68" s="12">
        <f>ROUND(ROUND(ROUND(S68-AM68,0)*$AR$11,0)*$AV$62,0)</f>
        <v>690</v>
      </c>
      <c r="AY68" s="11"/>
    </row>
    <row r="69" spans="1:51" ht="17.25" customHeight="1" x14ac:dyDescent="0.15">
      <c r="A69" s="436">
        <v>26</v>
      </c>
      <c r="B69" s="433">
        <v>1321</v>
      </c>
      <c r="C69" s="120" t="s">
        <v>2319</v>
      </c>
      <c r="D69" s="769" t="s">
        <v>2035</v>
      </c>
      <c r="E69" s="763"/>
      <c r="F69" s="764"/>
      <c r="G69" s="769" t="s">
        <v>2281</v>
      </c>
      <c r="H69" s="763"/>
      <c r="I69" s="763"/>
      <c r="J69" s="763"/>
      <c r="K69" s="763"/>
      <c r="L69" s="763"/>
      <c r="M69" s="763"/>
      <c r="N69" s="763"/>
      <c r="O69" s="763"/>
      <c r="P69" s="763"/>
      <c r="Q69" s="763"/>
      <c r="R69" s="764"/>
      <c r="S69" s="453" t="s">
        <v>129</v>
      </c>
      <c r="T69" s="167"/>
      <c r="U69" s="167"/>
      <c r="V69" s="172"/>
      <c r="W69" s="444"/>
      <c r="X69" s="445"/>
      <c r="Y69" s="422"/>
      <c r="Z69" s="443"/>
      <c r="AA69" s="422"/>
      <c r="AB69" s="445"/>
      <c r="AC69" s="443"/>
      <c r="AD69" s="443"/>
      <c r="AE69" s="422"/>
      <c r="AF69" s="422"/>
      <c r="AG69" s="422"/>
      <c r="AH69" s="422"/>
      <c r="AI69" s="422"/>
      <c r="AJ69" s="443"/>
      <c r="AK69" s="443"/>
      <c r="AL69" s="422"/>
      <c r="AM69" s="41"/>
      <c r="AN69" s="445"/>
      <c r="AO69" s="38"/>
      <c r="AP69" s="415"/>
      <c r="AQ69" s="633"/>
      <c r="AR69" s="633"/>
      <c r="AS69" s="633"/>
      <c r="AT69" s="633"/>
      <c r="AU69" s="633"/>
      <c r="AV69" s="633"/>
      <c r="AW69" s="634"/>
      <c r="AX69" s="330">
        <f>ROUND(S70*$AR$11,0)</f>
        <v>569</v>
      </c>
      <c r="AY69" s="131" t="s">
        <v>0</v>
      </c>
    </row>
    <row r="70" spans="1:51" ht="17.25" customHeight="1" x14ac:dyDescent="0.15">
      <c r="A70" s="436">
        <v>26</v>
      </c>
      <c r="B70" s="433">
        <v>1325</v>
      </c>
      <c r="C70" s="120" t="s">
        <v>2320</v>
      </c>
      <c r="D70" s="770"/>
      <c r="E70" s="765"/>
      <c r="F70" s="766"/>
      <c r="G70" s="770"/>
      <c r="H70" s="765"/>
      <c r="I70" s="765"/>
      <c r="J70" s="765"/>
      <c r="K70" s="765"/>
      <c r="L70" s="765"/>
      <c r="M70" s="765"/>
      <c r="N70" s="765"/>
      <c r="O70" s="765"/>
      <c r="P70" s="765"/>
      <c r="Q70" s="765"/>
      <c r="R70" s="766"/>
      <c r="S70" s="892">
        <f>予防短期入所療養ロ!T118</f>
        <v>632</v>
      </c>
      <c r="T70" s="829"/>
      <c r="U70" s="426" t="s">
        <v>578</v>
      </c>
      <c r="V70" s="432"/>
      <c r="W70" s="444" t="s">
        <v>442</v>
      </c>
      <c r="X70" s="422"/>
      <c r="Y70" s="422"/>
      <c r="Z70" s="422"/>
      <c r="AA70" s="422"/>
      <c r="AB70" s="422"/>
      <c r="AC70" s="422"/>
      <c r="AD70" s="422"/>
      <c r="AE70" s="422"/>
      <c r="AF70" s="422"/>
      <c r="AG70" s="422"/>
      <c r="AH70" s="422"/>
      <c r="AI70" s="422"/>
      <c r="AJ70" s="422"/>
      <c r="AK70" s="422"/>
      <c r="AL70" s="80" t="s">
        <v>806</v>
      </c>
      <c r="AM70" s="515">
        <f>$AM$6</f>
        <v>25</v>
      </c>
      <c r="AN70" s="903" t="s">
        <v>578</v>
      </c>
      <c r="AO70" s="904"/>
      <c r="AP70" s="899" t="s">
        <v>2059</v>
      </c>
      <c r="AQ70" s="895"/>
      <c r="AR70" s="895"/>
      <c r="AS70" s="895"/>
      <c r="AT70" s="895"/>
      <c r="AU70" s="895"/>
      <c r="AV70" s="895"/>
      <c r="AW70" s="902"/>
      <c r="AX70" s="12">
        <f>ROUND(ROUND(S70-AM70,0)*$AR$11,0)</f>
        <v>546</v>
      </c>
      <c r="AY70" s="6"/>
    </row>
    <row r="71" spans="1:51" ht="17.25" customHeight="1" x14ac:dyDescent="0.15">
      <c r="A71" s="436">
        <v>26</v>
      </c>
      <c r="B71" s="433">
        <v>1326</v>
      </c>
      <c r="C71" s="120" t="s">
        <v>2321</v>
      </c>
      <c r="D71" s="770"/>
      <c r="E71" s="765"/>
      <c r="F71" s="766"/>
      <c r="G71" s="770"/>
      <c r="H71" s="765"/>
      <c r="I71" s="765"/>
      <c r="J71" s="765"/>
      <c r="K71" s="765"/>
      <c r="L71" s="765"/>
      <c r="M71" s="765"/>
      <c r="N71" s="765"/>
      <c r="O71" s="765"/>
      <c r="P71" s="765"/>
      <c r="Q71" s="765"/>
      <c r="R71" s="766"/>
      <c r="S71" s="453" t="s">
        <v>130</v>
      </c>
      <c r="T71" s="167"/>
      <c r="U71" s="167"/>
      <c r="V71" s="172"/>
      <c r="W71" s="444"/>
      <c r="X71" s="445"/>
      <c r="Y71" s="422"/>
      <c r="Z71" s="443"/>
      <c r="AA71" s="422"/>
      <c r="AB71" s="445"/>
      <c r="AC71" s="443"/>
      <c r="AD71" s="443"/>
      <c r="AE71" s="422"/>
      <c r="AF71" s="422"/>
      <c r="AG71" s="422"/>
      <c r="AH71" s="422"/>
      <c r="AI71" s="422"/>
      <c r="AJ71" s="443"/>
      <c r="AK71" s="443"/>
      <c r="AL71" s="422"/>
      <c r="AM71" s="41"/>
      <c r="AN71" s="445"/>
      <c r="AO71" s="38"/>
      <c r="AP71" s="899"/>
      <c r="AQ71" s="895"/>
      <c r="AR71" s="895"/>
      <c r="AS71" s="895"/>
      <c r="AT71" s="895"/>
      <c r="AU71" s="895"/>
      <c r="AV71" s="895"/>
      <c r="AW71" s="902"/>
      <c r="AX71" s="330">
        <f>ROUND(S72*$AR$11,0)</f>
        <v>716</v>
      </c>
      <c r="AY71" s="6"/>
    </row>
    <row r="72" spans="1:51" ht="17.25" customHeight="1" x14ac:dyDescent="0.15">
      <c r="A72" s="436">
        <v>26</v>
      </c>
      <c r="B72" s="433">
        <v>1330</v>
      </c>
      <c r="C72" s="120" t="s">
        <v>2322</v>
      </c>
      <c r="D72" s="770"/>
      <c r="E72" s="765"/>
      <c r="F72" s="766"/>
      <c r="G72" s="789"/>
      <c r="H72" s="767"/>
      <c r="I72" s="767"/>
      <c r="J72" s="767"/>
      <c r="K72" s="767"/>
      <c r="L72" s="767"/>
      <c r="M72" s="767"/>
      <c r="N72" s="767"/>
      <c r="O72" s="767"/>
      <c r="P72" s="767"/>
      <c r="Q72" s="767"/>
      <c r="R72" s="768"/>
      <c r="S72" s="892">
        <f>予防短期入所療養ロ!T120</f>
        <v>796</v>
      </c>
      <c r="T72" s="829"/>
      <c r="U72" s="426" t="s">
        <v>578</v>
      </c>
      <c r="V72" s="432"/>
      <c r="W72" s="444" t="s">
        <v>442</v>
      </c>
      <c r="X72" s="422"/>
      <c r="Y72" s="422"/>
      <c r="Z72" s="422"/>
      <c r="AA72" s="422"/>
      <c r="AB72" s="422"/>
      <c r="AC72" s="422"/>
      <c r="AD72" s="422"/>
      <c r="AE72" s="422"/>
      <c r="AF72" s="422"/>
      <c r="AG72" s="422"/>
      <c r="AH72" s="422"/>
      <c r="AI72" s="422"/>
      <c r="AJ72" s="422"/>
      <c r="AK72" s="422"/>
      <c r="AL72" s="80" t="s">
        <v>806</v>
      </c>
      <c r="AM72" s="515">
        <f>$AM$6</f>
        <v>25</v>
      </c>
      <c r="AN72" s="903" t="s">
        <v>578</v>
      </c>
      <c r="AO72" s="904"/>
      <c r="AP72" s="899"/>
      <c r="AQ72" s="895"/>
      <c r="AR72" s="895"/>
      <c r="AS72" s="895"/>
      <c r="AT72" s="895"/>
      <c r="AU72" s="895"/>
      <c r="AV72" s="895"/>
      <c r="AW72" s="902"/>
      <c r="AX72" s="12">
        <f>ROUND(ROUND(S72-AM72,0)*$AR$11,0)</f>
        <v>694</v>
      </c>
      <c r="AY72" s="6"/>
    </row>
    <row r="73" spans="1:51" ht="17.25" customHeight="1" x14ac:dyDescent="0.15">
      <c r="A73" s="436">
        <v>26</v>
      </c>
      <c r="B73" s="433">
        <v>1331</v>
      </c>
      <c r="C73" s="120" t="s">
        <v>2886</v>
      </c>
      <c r="D73" s="770"/>
      <c r="E73" s="765"/>
      <c r="F73" s="766"/>
      <c r="G73" s="769" t="s">
        <v>2282</v>
      </c>
      <c r="H73" s="763"/>
      <c r="I73" s="763"/>
      <c r="J73" s="763"/>
      <c r="K73" s="763"/>
      <c r="L73" s="763"/>
      <c r="M73" s="763"/>
      <c r="N73" s="763"/>
      <c r="O73" s="763"/>
      <c r="P73" s="763"/>
      <c r="Q73" s="763"/>
      <c r="R73" s="764"/>
      <c r="S73" s="453" t="s">
        <v>129</v>
      </c>
      <c r="T73" s="167"/>
      <c r="U73" s="167"/>
      <c r="V73" s="172"/>
      <c r="W73" s="444"/>
      <c r="X73" s="445"/>
      <c r="Y73" s="422"/>
      <c r="Z73" s="443"/>
      <c r="AA73" s="422"/>
      <c r="AB73" s="445"/>
      <c r="AC73" s="443"/>
      <c r="AD73" s="443"/>
      <c r="AE73" s="422"/>
      <c r="AF73" s="422"/>
      <c r="AG73" s="422"/>
      <c r="AH73" s="422"/>
      <c r="AI73" s="422"/>
      <c r="AJ73" s="443"/>
      <c r="AK73" s="443"/>
      <c r="AL73" s="422"/>
      <c r="AM73" s="41"/>
      <c r="AN73" s="445"/>
      <c r="AO73" s="38"/>
      <c r="AP73" s="899"/>
      <c r="AQ73" s="895"/>
      <c r="AR73" s="895"/>
      <c r="AS73" s="895"/>
      <c r="AT73" s="895"/>
      <c r="AU73" s="895"/>
      <c r="AV73" s="895"/>
      <c r="AW73" s="902"/>
      <c r="AX73" s="330">
        <f>ROUND(S74*$AR$11,0)</f>
        <v>569</v>
      </c>
      <c r="AY73" s="6"/>
    </row>
    <row r="74" spans="1:51" ht="17.25" customHeight="1" x14ac:dyDescent="0.15">
      <c r="A74" s="436">
        <v>26</v>
      </c>
      <c r="B74" s="433">
        <v>1335</v>
      </c>
      <c r="C74" s="120" t="s">
        <v>2887</v>
      </c>
      <c r="D74" s="770"/>
      <c r="E74" s="765"/>
      <c r="F74" s="766"/>
      <c r="G74" s="770"/>
      <c r="H74" s="765"/>
      <c r="I74" s="765"/>
      <c r="J74" s="765"/>
      <c r="K74" s="765"/>
      <c r="L74" s="765"/>
      <c r="M74" s="765"/>
      <c r="N74" s="765"/>
      <c r="O74" s="765"/>
      <c r="P74" s="765"/>
      <c r="Q74" s="765"/>
      <c r="R74" s="766"/>
      <c r="S74" s="892">
        <f>予防短期入所療養ロ!T122</f>
        <v>632</v>
      </c>
      <c r="T74" s="829"/>
      <c r="U74" s="426" t="s">
        <v>578</v>
      </c>
      <c r="V74" s="432"/>
      <c r="W74" s="444" t="s">
        <v>442</v>
      </c>
      <c r="X74" s="422"/>
      <c r="Y74" s="422"/>
      <c r="Z74" s="422"/>
      <c r="AA74" s="422"/>
      <c r="AB74" s="422"/>
      <c r="AC74" s="422"/>
      <c r="AD74" s="422"/>
      <c r="AE74" s="422"/>
      <c r="AF74" s="422"/>
      <c r="AG74" s="422"/>
      <c r="AH74" s="422"/>
      <c r="AI74" s="422"/>
      <c r="AJ74" s="422"/>
      <c r="AK74" s="422"/>
      <c r="AL74" s="80" t="s">
        <v>806</v>
      </c>
      <c r="AM74" s="515">
        <f>$AM$6</f>
        <v>25</v>
      </c>
      <c r="AN74" s="903" t="s">
        <v>578</v>
      </c>
      <c r="AO74" s="904"/>
      <c r="AP74" s="899"/>
      <c r="AQ74" s="895"/>
      <c r="AR74" s="895"/>
      <c r="AS74" s="895"/>
      <c r="AT74" s="895"/>
      <c r="AU74" s="895"/>
      <c r="AV74" s="895"/>
      <c r="AW74" s="902"/>
      <c r="AX74" s="12">
        <f>ROUND(ROUND(S74-AM74,0)*$AR$11,0)</f>
        <v>546</v>
      </c>
      <c r="AY74" s="6"/>
    </row>
    <row r="75" spans="1:51" ht="17.25" customHeight="1" x14ac:dyDescent="0.15">
      <c r="A75" s="436">
        <v>26</v>
      </c>
      <c r="B75" s="433">
        <v>1336</v>
      </c>
      <c r="C75" s="120" t="s">
        <v>2888</v>
      </c>
      <c r="D75" s="770"/>
      <c r="E75" s="765"/>
      <c r="F75" s="766"/>
      <c r="G75" s="770"/>
      <c r="H75" s="765"/>
      <c r="I75" s="765"/>
      <c r="J75" s="765"/>
      <c r="K75" s="765"/>
      <c r="L75" s="765"/>
      <c r="M75" s="765"/>
      <c r="N75" s="765"/>
      <c r="O75" s="765"/>
      <c r="P75" s="765"/>
      <c r="Q75" s="765"/>
      <c r="R75" s="766"/>
      <c r="S75" s="453" t="s">
        <v>130</v>
      </c>
      <c r="T75" s="167"/>
      <c r="U75" s="167"/>
      <c r="V75" s="172"/>
      <c r="W75" s="444"/>
      <c r="X75" s="445"/>
      <c r="Y75" s="422"/>
      <c r="Z75" s="443"/>
      <c r="AA75" s="422"/>
      <c r="AB75" s="445"/>
      <c r="AC75" s="443"/>
      <c r="AD75" s="443"/>
      <c r="AE75" s="422"/>
      <c r="AF75" s="422"/>
      <c r="AG75" s="422"/>
      <c r="AH75" s="422"/>
      <c r="AI75" s="422"/>
      <c r="AJ75" s="443"/>
      <c r="AK75" s="443"/>
      <c r="AL75" s="422"/>
      <c r="AM75" s="41"/>
      <c r="AN75" s="445"/>
      <c r="AO75" s="38"/>
      <c r="AP75" s="572"/>
      <c r="AQ75" s="245" t="s">
        <v>1407</v>
      </c>
      <c r="AR75" s="844">
        <f>$AR$29</f>
        <v>0.9</v>
      </c>
      <c r="AS75" s="844"/>
      <c r="AT75" s="844"/>
      <c r="AU75" s="557"/>
      <c r="AV75" s="557"/>
      <c r="AW75" s="558"/>
      <c r="AX75" s="330">
        <f>ROUND(S76*$AR$11,0)</f>
        <v>716</v>
      </c>
      <c r="AY75" s="6"/>
    </row>
    <row r="76" spans="1:51" ht="17.25" customHeight="1" x14ac:dyDescent="0.15">
      <c r="A76" s="436">
        <v>26</v>
      </c>
      <c r="B76" s="433">
        <v>1340</v>
      </c>
      <c r="C76" s="120" t="s">
        <v>2889</v>
      </c>
      <c r="D76" s="770"/>
      <c r="E76" s="765"/>
      <c r="F76" s="766"/>
      <c r="G76" s="789"/>
      <c r="H76" s="767"/>
      <c r="I76" s="767"/>
      <c r="J76" s="767"/>
      <c r="K76" s="767"/>
      <c r="L76" s="767"/>
      <c r="M76" s="767"/>
      <c r="N76" s="767"/>
      <c r="O76" s="767"/>
      <c r="P76" s="767"/>
      <c r="Q76" s="767"/>
      <c r="R76" s="768"/>
      <c r="S76" s="892">
        <f>予防短期入所療養ロ!T124</f>
        <v>796</v>
      </c>
      <c r="T76" s="829"/>
      <c r="U76" s="426" t="s">
        <v>578</v>
      </c>
      <c r="V76" s="432"/>
      <c r="W76" s="444" t="s">
        <v>442</v>
      </c>
      <c r="X76" s="422"/>
      <c r="Y76" s="422"/>
      <c r="Z76" s="422"/>
      <c r="AA76" s="422"/>
      <c r="AB76" s="422"/>
      <c r="AC76" s="422"/>
      <c r="AD76" s="422"/>
      <c r="AE76" s="422"/>
      <c r="AF76" s="422"/>
      <c r="AG76" s="422"/>
      <c r="AH76" s="422"/>
      <c r="AI76" s="422"/>
      <c r="AJ76" s="422"/>
      <c r="AK76" s="422"/>
      <c r="AL76" s="80" t="s">
        <v>806</v>
      </c>
      <c r="AM76" s="515">
        <f>$AM$6</f>
        <v>25</v>
      </c>
      <c r="AN76" s="903" t="s">
        <v>578</v>
      </c>
      <c r="AO76" s="904"/>
      <c r="AP76" s="312"/>
      <c r="AQ76" s="414"/>
      <c r="AR76" s="414"/>
      <c r="AS76" s="414"/>
      <c r="AT76" s="414"/>
      <c r="AU76" s="414"/>
      <c r="AV76" s="414"/>
      <c r="AW76" s="313"/>
      <c r="AX76" s="12">
        <f>ROUND(ROUND(S76-AM76,0)*$AR$11,0)</f>
        <v>694</v>
      </c>
      <c r="AY76" s="6"/>
    </row>
    <row r="77" spans="1:51" ht="17.25" customHeight="1" x14ac:dyDescent="0.15">
      <c r="A77" s="436">
        <v>26</v>
      </c>
      <c r="B77" s="433">
        <v>1341</v>
      </c>
      <c r="C77" s="120" t="s">
        <v>2323</v>
      </c>
      <c r="D77" s="770"/>
      <c r="E77" s="765"/>
      <c r="F77" s="766"/>
      <c r="G77" s="769" t="s">
        <v>2281</v>
      </c>
      <c r="H77" s="763"/>
      <c r="I77" s="763"/>
      <c r="J77" s="763"/>
      <c r="K77" s="763"/>
      <c r="L77" s="763"/>
      <c r="M77" s="763"/>
      <c r="N77" s="763"/>
      <c r="O77" s="763"/>
      <c r="P77" s="763"/>
      <c r="Q77" s="763"/>
      <c r="R77" s="764"/>
      <c r="S77" s="453" t="s">
        <v>129</v>
      </c>
      <c r="T77" s="167"/>
      <c r="U77" s="167"/>
      <c r="V77" s="172"/>
      <c r="W77" s="444"/>
      <c r="X77" s="445"/>
      <c r="Y77" s="422"/>
      <c r="Z77" s="443"/>
      <c r="AA77" s="422"/>
      <c r="AB77" s="445"/>
      <c r="AC77" s="443"/>
      <c r="AD77" s="443"/>
      <c r="AE77" s="422"/>
      <c r="AF77" s="422"/>
      <c r="AG77" s="422"/>
      <c r="AH77" s="422"/>
      <c r="AI77" s="422"/>
      <c r="AJ77" s="443"/>
      <c r="AK77" s="443"/>
      <c r="AL77" s="422"/>
      <c r="AM77" s="41"/>
      <c r="AN77" s="445"/>
      <c r="AO77" s="38"/>
      <c r="AP77" s="797" t="s">
        <v>2059</v>
      </c>
      <c r="AQ77" s="909"/>
      <c r="AR77" s="909"/>
      <c r="AS77" s="909"/>
      <c r="AT77" s="910"/>
      <c r="AU77" s="415"/>
      <c r="AV77" s="633"/>
      <c r="AW77" s="634"/>
      <c r="AX77" s="330">
        <f>ROUND(ROUND(S78*$AR$11,0)*$AV$62,0)</f>
        <v>552</v>
      </c>
      <c r="AY77" s="23"/>
    </row>
    <row r="78" spans="1:51" ht="17.25" customHeight="1" x14ac:dyDescent="0.15">
      <c r="A78" s="436">
        <v>26</v>
      </c>
      <c r="B78" s="433">
        <v>1345</v>
      </c>
      <c r="C78" s="120" t="s">
        <v>2324</v>
      </c>
      <c r="D78" s="770"/>
      <c r="E78" s="765"/>
      <c r="F78" s="766"/>
      <c r="G78" s="770"/>
      <c r="H78" s="765"/>
      <c r="I78" s="765"/>
      <c r="J78" s="765"/>
      <c r="K78" s="765"/>
      <c r="L78" s="765"/>
      <c r="M78" s="765"/>
      <c r="N78" s="765"/>
      <c r="O78" s="765"/>
      <c r="P78" s="765"/>
      <c r="Q78" s="765"/>
      <c r="R78" s="766"/>
      <c r="S78" s="892">
        <f>予防短期入所療養ロ!T126</f>
        <v>632</v>
      </c>
      <c r="T78" s="829"/>
      <c r="U78" s="426" t="s">
        <v>578</v>
      </c>
      <c r="V78" s="432"/>
      <c r="W78" s="444" t="s">
        <v>442</v>
      </c>
      <c r="X78" s="422"/>
      <c r="Y78" s="422"/>
      <c r="Z78" s="422"/>
      <c r="AA78" s="422"/>
      <c r="AB78" s="422"/>
      <c r="AC78" s="422"/>
      <c r="AD78" s="422"/>
      <c r="AE78" s="422"/>
      <c r="AF78" s="422"/>
      <c r="AG78" s="422"/>
      <c r="AH78" s="422"/>
      <c r="AI78" s="422"/>
      <c r="AJ78" s="422"/>
      <c r="AK78" s="422"/>
      <c r="AL78" s="80" t="s">
        <v>806</v>
      </c>
      <c r="AM78" s="515">
        <f>$AM$6</f>
        <v>25</v>
      </c>
      <c r="AN78" s="903" t="s">
        <v>578</v>
      </c>
      <c r="AO78" s="904"/>
      <c r="AP78" s="899"/>
      <c r="AQ78" s="895"/>
      <c r="AR78" s="895"/>
      <c r="AS78" s="895"/>
      <c r="AT78" s="902"/>
      <c r="AU78" s="729" t="s">
        <v>1403</v>
      </c>
      <c r="AV78" s="730"/>
      <c r="AW78" s="731"/>
      <c r="AX78" s="12">
        <f>ROUND(ROUND(ROUND(S78-AM78,0)*$AR$11,0)*$AV$62,0)</f>
        <v>530</v>
      </c>
      <c r="AY78" s="6"/>
    </row>
    <row r="79" spans="1:51" ht="17.25" customHeight="1" x14ac:dyDescent="0.15">
      <c r="A79" s="436">
        <v>26</v>
      </c>
      <c r="B79" s="433">
        <v>1346</v>
      </c>
      <c r="C79" s="120" t="s">
        <v>2325</v>
      </c>
      <c r="D79" s="770"/>
      <c r="E79" s="765"/>
      <c r="F79" s="766"/>
      <c r="G79" s="770"/>
      <c r="H79" s="765"/>
      <c r="I79" s="765"/>
      <c r="J79" s="765"/>
      <c r="K79" s="765"/>
      <c r="L79" s="765"/>
      <c r="M79" s="765"/>
      <c r="N79" s="765"/>
      <c r="O79" s="765"/>
      <c r="P79" s="765"/>
      <c r="Q79" s="765"/>
      <c r="R79" s="766"/>
      <c r="S79" s="453" t="s">
        <v>130</v>
      </c>
      <c r="T79" s="167"/>
      <c r="U79" s="167"/>
      <c r="V79" s="172"/>
      <c r="W79" s="444"/>
      <c r="X79" s="445"/>
      <c r="Y79" s="422"/>
      <c r="Z79" s="443"/>
      <c r="AA79" s="422"/>
      <c r="AB79" s="445"/>
      <c r="AC79" s="443"/>
      <c r="AD79" s="443"/>
      <c r="AE79" s="422"/>
      <c r="AF79" s="422"/>
      <c r="AG79" s="422"/>
      <c r="AH79" s="422"/>
      <c r="AI79" s="422"/>
      <c r="AJ79" s="443"/>
      <c r="AK79" s="443"/>
      <c r="AL79" s="422"/>
      <c r="AM79" s="41"/>
      <c r="AN79" s="445"/>
      <c r="AO79" s="38"/>
      <c r="AP79" s="899"/>
      <c r="AQ79" s="895"/>
      <c r="AR79" s="895"/>
      <c r="AS79" s="895"/>
      <c r="AT79" s="902"/>
      <c r="AU79" s="729"/>
      <c r="AV79" s="730"/>
      <c r="AW79" s="731"/>
      <c r="AX79" s="330">
        <f>ROUND(ROUND(S80*$AR$11,0)*$AV$62,0)</f>
        <v>695</v>
      </c>
      <c r="AY79" s="6"/>
    </row>
    <row r="80" spans="1:51" ht="17.25" customHeight="1" x14ac:dyDescent="0.15">
      <c r="A80" s="436">
        <v>26</v>
      </c>
      <c r="B80" s="433">
        <v>1350</v>
      </c>
      <c r="C80" s="120" t="s">
        <v>2326</v>
      </c>
      <c r="D80" s="770"/>
      <c r="E80" s="765"/>
      <c r="F80" s="766"/>
      <c r="G80" s="789"/>
      <c r="H80" s="767"/>
      <c r="I80" s="767"/>
      <c r="J80" s="767"/>
      <c r="K80" s="767"/>
      <c r="L80" s="767"/>
      <c r="M80" s="767"/>
      <c r="N80" s="767"/>
      <c r="O80" s="767"/>
      <c r="P80" s="767"/>
      <c r="Q80" s="767"/>
      <c r="R80" s="768"/>
      <c r="S80" s="892">
        <f>予防短期入所療養ロ!T128</f>
        <v>796</v>
      </c>
      <c r="T80" s="829"/>
      <c r="U80" s="426" t="s">
        <v>578</v>
      </c>
      <c r="V80" s="432"/>
      <c r="W80" s="444" t="s">
        <v>442</v>
      </c>
      <c r="X80" s="422"/>
      <c r="Y80" s="422"/>
      <c r="Z80" s="422"/>
      <c r="AA80" s="422"/>
      <c r="AB80" s="422"/>
      <c r="AC80" s="422"/>
      <c r="AD80" s="422"/>
      <c r="AE80" s="422"/>
      <c r="AF80" s="422"/>
      <c r="AG80" s="422"/>
      <c r="AH80" s="422"/>
      <c r="AI80" s="422"/>
      <c r="AJ80" s="422"/>
      <c r="AK80" s="422"/>
      <c r="AL80" s="80" t="s">
        <v>806</v>
      </c>
      <c r="AM80" s="515">
        <f>$AM$6</f>
        <v>25</v>
      </c>
      <c r="AN80" s="903" t="s">
        <v>578</v>
      </c>
      <c r="AO80" s="904"/>
      <c r="AP80" s="899"/>
      <c r="AQ80" s="895"/>
      <c r="AR80" s="895"/>
      <c r="AS80" s="895"/>
      <c r="AT80" s="902"/>
      <c r="AU80" s="729"/>
      <c r="AV80" s="730"/>
      <c r="AW80" s="731"/>
      <c r="AX80" s="12">
        <f>ROUND(ROUND(ROUND(S80-AM80,0)*$AR$11,0)*$AV$62,0)</f>
        <v>673</v>
      </c>
      <c r="AY80" s="6"/>
    </row>
    <row r="81" spans="1:51" ht="17.25" customHeight="1" x14ac:dyDescent="0.15">
      <c r="A81" s="436">
        <v>26</v>
      </c>
      <c r="B81" s="433">
        <v>1351</v>
      </c>
      <c r="C81" s="120" t="s">
        <v>2890</v>
      </c>
      <c r="D81" s="770"/>
      <c r="E81" s="765"/>
      <c r="F81" s="766"/>
      <c r="G81" s="769" t="s">
        <v>2282</v>
      </c>
      <c r="H81" s="763"/>
      <c r="I81" s="763"/>
      <c r="J81" s="763"/>
      <c r="K81" s="763"/>
      <c r="L81" s="763"/>
      <c r="M81" s="763"/>
      <c r="N81" s="763"/>
      <c r="O81" s="763"/>
      <c r="P81" s="763"/>
      <c r="Q81" s="763"/>
      <c r="R81" s="764"/>
      <c r="S81" s="453" t="s">
        <v>129</v>
      </c>
      <c r="T81" s="167"/>
      <c r="U81" s="167"/>
      <c r="V81" s="172"/>
      <c r="W81" s="444"/>
      <c r="X81" s="445"/>
      <c r="Y81" s="422"/>
      <c r="Z81" s="443"/>
      <c r="AA81" s="422"/>
      <c r="AB81" s="445"/>
      <c r="AC81" s="443"/>
      <c r="AD81" s="443"/>
      <c r="AE81" s="422"/>
      <c r="AF81" s="422"/>
      <c r="AG81" s="422"/>
      <c r="AH81" s="422"/>
      <c r="AI81" s="422"/>
      <c r="AJ81" s="443"/>
      <c r="AK81" s="443"/>
      <c r="AL81" s="422"/>
      <c r="AM81" s="41"/>
      <c r="AN81" s="445"/>
      <c r="AO81" s="38"/>
      <c r="AP81" s="899"/>
      <c r="AQ81" s="895"/>
      <c r="AR81" s="895"/>
      <c r="AS81" s="895"/>
      <c r="AT81" s="902"/>
      <c r="AU81" s="729"/>
      <c r="AV81" s="730"/>
      <c r="AW81" s="731"/>
      <c r="AX81" s="330">
        <f>ROUND(ROUND(S82*$AR$11,0)*$AV$62,0)</f>
        <v>552</v>
      </c>
      <c r="AY81" s="6"/>
    </row>
    <row r="82" spans="1:51" ht="17.25" customHeight="1" x14ac:dyDescent="0.15">
      <c r="A82" s="436">
        <v>26</v>
      </c>
      <c r="B82" s="433">
        <v>1355</v>
      </c>
      <c r="C82" s="120" t="s">
        <v>2891</v>
      </c>
      <c r="D82" s="770"/>
      <c r="E82" s="765"/>
      <c r="F82" s="766"/>
      <c r="G82" s="770"/>
      <c r="H82" s="765"/>
      <c r="I82" s="765"/>
      <c r="J82" s="765"/>
      <c r="K82" s="765"/>
      <c r="L82" s="765"/>
      <c r="M82" s="765"/>
      <c r="N82" s="765"/>
      <c r="O82" s="765"/>
      <c r="P82" s="765"/>
      <c r="Q82" s="765"/>
      <c r="R82" s="766"/>
      <c r="S82" s="892">
        <f>予防短期入所療養ロ!T130</f>
        <v>632</v>
      </c>
      <c r="T82" s="829"/>
      <c r="U82" s="426" t="s">
        <v>578</v>
      </c>
      <c r="V82" s="432"/>
      <c r="W82" s="444" t="s">
        <v>442</v>
      </c>
      <c r="X82" s="422"/>
      <c r="Y82" s="422"/>
      <c r="Z82" s="422"/>
      <c r="AA82" s="422"/>
      <c r="AB82" s="422"/>
      <c r="AC82" s="422"/>
      <c r="AD82" s="422"/>
      <c r="AE82" s="422"/>
      <c r="AF82" s="422"/>
      <c r="AG82" s="422"/>
      <c r="AH82" s="422"/>
      <c r="AI82" s="422"/>
      <c r="AJ82" s="422"/>
      <c r="AK82" s="422"/>
      <c r="AL82" s="80" t="s">
        <v>806</v>
      </c>
      <c r="AM82" s="515">
        <f>$AM$6</f>
        <v>25</v>
      </c>
      <c r="AN82" s="903" t="s">
        <v>578</v>
      </c>
      <c r="AO82" s="904"/>
      <c r="AP82" s="899"/>
      <c r="AQ82" s="895"/>
      <c r="AR82" s="895"/>
      <c r="AS82" s="895"/>
      <c r="AT82" s="902"/>
      <c r="AU82" s="729"/>
      <c r="AV82" s="730"/>
      <c r="AW82" s="731"/>
      <c r="AX82" s="12">
        <f>ROUND(ROUND(ROUND(S82-AM82,0)*$AR$11,0)*$AV$62,0)</f>
        <v>530</v>
      </c>
      <c r="AY82" s="6"/>
    </row>
    <row r="83" spans="1:51" ht="17.25" customHeight="1" x14ac:dyDescent="0.15">
      <c r="A83" s="436">
        <v>26</v>
      </c>
      <c r="B83" s="433">
        <v>1356</v>
      </c>
      <c r="C83" s="120" t="s">
        <v>2892</v>
      </c>
      <c r="D83" s="770"/>
      <c r="E83" s="765"/>
      <c r="F83" s="766"/>
      <c r="G83" s="770"/>
      <c r="H83" s="765"/>
      <c r="I83" s="765"/>
      <c r="J83" s="765"/>
      <c r="K83" s="765"/>
      <c r="L83" s="765"/>
      <c r="M83" s="765"/>
      <c r="N83" s="765"/>
      <c r="O83" s="765"/>
      <c r="P83" s="765"/>
      <c r="Q83" s="765"/>
      <c r="R83" s="766"/>
      <c r="S83" s="453" t="s">
        <v>130</v>
      </c>
      <c r="T83" s="167"/>
      <c r="U83" s="167"/>
      <c r="V83" s="172"/>
      <c r="W83" s="444"/>
      <c r="X83" s="445"/>
      <c r="Y83" s="422"/>
      <c r="Z83" s="443"/>
      <c r="AA83" s="422"/>
      <c r="AB83" s="445"/>
      <c r="AC83" s="443"/>
      <c r="AD83" s="443"/>
      <c r="AE83" s="422"/>
      <c r="AF83" s="422"/>
      <c r="AG83" s="422"/>
      <c r="AH83" s="422"/>
      <c r="AI83" s="422"/>
      <c r="AJ83" s="443"/>
      <c r="AK83" s="443"/>
      <c r="AL83" s="422"/>
      <c r="AM83" s="41"/>
      <c r="AN83" s="445"/>
      <c r="AO83" s="38"/>
      <c r="AP83" s="899"/>
      <c r="AQ83" s="895"/>
      <c r="AR83" s="895"/>
      <c r="AS83" s="895"/>
      <c r="AT83" s="902"/>
      <c r="AU83" s="68" t="s">
        <v>248</v>
      </c>
      <c r="AV83" s="718">
        <f>$AV$62</f>
        <v>0.97</v>
      </c>
      <c r="AW83" s="744"/>
      <c r="AX83" s="330">
        <f>ROUND(ROUND(S84*$AR$11,0)*$AV$62,0)</f>
        <v>695</v>
      </c>
      <c r="AY83" s="6"/>
    </row>
    <row r="84" spans="1:51" ht="17.25" customHeight="1" x14ac:dyDescent="0.15">
      <c r="A84" s="436">
        <v>26</v>
      </c>
      <c r="B84" s="433">
        <v>1360</v>
      </c>
      <c r="C84" s="120" t="s">
        <v>2893</v>
      </c>
      <c r="D84" s="789"/>
      <c r="E84" s="767"/>
      <c r="F84" s="768"/>
      <c r="G84" s="789"/>
      <c r="H84" s="767"/>
      <c r="I84" s="767"/>
      <c r="J84" s="767"/>
      <c r="K84" s="767"/>
      <c r="L84" s="767"/>
      <c r="M84" s="767"/>
      <c r="N84" s="767"/>
      <c r="O84" s="767"/>
      <c r="P84" s="767"/>
      <c r="Q84" s="767"/>
      <c r="R84" s="768"/>
      <c r="S84" s="892">
        <f>予防短期入所療養ロ!T132</f>
        <v>796</v>
      </c>
      <c r="T84" s="829"/>
      <c r="U84" s="426" t="s">
        <v>578</v>
      </c>
      <c r="V84" s="432"/>
      <c r="W84" s="444" t="s">
        <v>442</v>
      </c>
      <c r="X84" s="422"/>
      <c r="Y84" s="422"/>
      <c r="Z84" s="422"/>
      <c r="AA84" s="422"/>
      <c r="AB84" s="422"/>
      <c r="AC84" s="422"/>
      <c r="AD84" s="422"/>
      <c r="AE84" s="422"/>
      <c r="AF84" s="422"/>
      <c r="AG84" s="422"/>
      <c r="AH84" s="422"/>
      <c r="AI84" s="422"/>
      <c r="AJ84" s="422"/>
      <c r="AK84" s="422"/>
      <c r="AL84" s="80" t="s">
        <v>806</v>
      </c>
      <c r="AM84" s="515">
        <f>$AM$6</f>
        <v>25</v>
      </c>
      <c r="AN84" s="903" t="s">
        <v>578</v>
      </c>
      <c r="AO84" s="904"/>
      <c r="AP84" s="57" t="s">
        <v>1407</v>
      </c>
      <c r="AQ84" s="911">
        <f>$AQ$62</f>
        <v>0.9</v>
      </c>
      <c r="AR84" s="911"/>
      <c r="AS84" s="911"/>
      <c r="AT84" s="570"/>
      <c r="AU84" s="312"/>
      <c r="AV84" s="414"/>
      <c r="AW84" s="313"/>
      <c r="AX84" s="12">
        <f>ROUND(ROUND(ROUND(S84-AM84,0)*$AR$11,0)*$AV$62,0)</f>
        <v>673</v>
      </c>
      <c r="AY84" s="11"/>
    </row>
  </sheetData>
  <mergeCells count="131">
    <mergeCell ref="S12:T12"/>
    <mergeCell ref="L5:R8"/>
    <mergeCell ref="L9:R12"/>
    <mergeCell ref="G5:K12"/>
    <mergeCell ref="D5:F12"/>
    <mergeCell ref="S8:T8"/>
    <mergeCell ref="AR11:AT11"/>
    <mergeCell ref="AP6:AW10"/>
    <mergeCell ref="A3:B3"/>
    <mergeCell ref="S6:T6"/>
    <mergeCell ref="S10:T10"/>
    <mergeCell ref="AN6:AO6"/>
    <mergeCell ref="AN8:AO8"/>
    <mergeCell ref="AN10:AO10"/>
    <mergeCell ref="AN12:AO12"/>
    <mergeCell ref="AR19:AT19"/>
    <mergeCell ref="S18:T18"/>
    <mergeCell ref="AP14:AW18"/>
    <mergeCell ref="S22:T22"/>
    <mergeCell ref="S24:T24"/>
    <mergeCell ref="D13:F20"/>
    <mergeCell ref="S14:T14"/>
    <mergeCell ref="S20:T20"/>
    <mergeCell ref="L13:R16"/>
    <mergeCell ref="L17:R20"/>
    <mergeCell ref="G13:K20"/>
    <mergeCell ref="S16:T16"/>
    <mergeCell ref="AN14:AO14"/>
    <mergeCell ref="AN16:AO16"/>
    <mergeCell ref="AN18:AO18"/>
    <mergeCell ref="AN20:AO20"/>
    <mergeCell ref="D21:F28"/>
    <mergeCell ref="AP22:AW27"/>
    <mergeCell ref="AR29:AT29"/>
    <mergeCell ref="S26:T26"/>
    <mergeCell ref="S28:T28"/>
    <mergeCell ref="AR28:AT28"/>
    <mergeCell ref="G21:R24"/>
    <mergeCell ref="G25:R28"/>
    <mergeCell ref="G29:R32"/>
    <mergeCell ref="AN22:AO22"/>
    <mergeCell ref="AN24:AO24"/>
    <mergeCell ref="AN26:AO26"/>
    <mergeCell ref="S30:T30"/>
    <mergeCell ref="AP30:AW31"/>
    <mergeCell ref="S32:T32"/>
    <mergeCell ref="AR32:AT32"/>
    <mergeCell ref="AN28:AO28"/>
    <mergeCell ref="AN30:AO30"/>
    <mergeCell ref="AN32:AO32"/>
    <mergeCell ref="D45:D52"/>
    <mergeCell ref="S46:T46"/>
    <mergeCell ref="G41:R44"/>
    <mergeCell ref="G45:R48"/>
    <mergeCell ref="G49:R52"/>
    <mergeCell ref="S48:T48"/>
    <mergeCell ref="S50:T50"/>
    <mergeCell ref="S52:T52"/>
    <mergeCell ref="S34:T34"/>
    <mergeCell ref="S36:T36"/>
    <mergeCell ref="S38:T38"/>
    <mergeCell ref="S40:T40"/>
    <mergeCell ref="G33:R36"/>
    <mergeCell ref="G37:R40"/>
    <mergeCell ref="AQ62:AS62"/>
    <mergeCell ref="AV62:AW62"/>
    <mergeCell ref="AN66:AO66"/>
    <mergeCell ref="S68:T68"/>
    <mergeCell ref="G65:R68"/>
    <mergeCell ref="AV47:AV57"/>
    <mergeCell ref="AP47:AT57"/>
    <mergeCell ref="S54:T54"/>
    <mergeCell ref="S56:T56"/>
    <mergeCell ref="G53:R56"/>
    <mergeCell ref="G57:R60"/>
    <mergeCell ref="S58:T58"/>
    <mergeCell ref="S60:T60"/>
    <mergeCell ref="AN48:AO48"/>
    <mergeCell ref="AN50:AO50"/>
    <mergeCell ref="AN52:AO52"/>
    <mergeCell ref="AN54:AO54"/>
    <mergeCell ref="AN56:AO56"/>
    <mergeCell ref="AN58:AO58"/>
    <mergeCell ref="AN60:AO60"/>
    <mergeCell ref="AQ61:AS61"/>
    <mergeCell ref="AV61:AW61"/>
    <mergeCell ref="S62:T62"/>
    <mergeCell ref="AQ65:AS65"/>
    <mergeCell ref="AV65:AW65"/>
    <mergeCell ref="D69:F84"/>
    <mergeCell ref="AP70:AW74"/>
    <mergeCell ref="AU78:AW82"/>
    <mergeCell ref="S80:T80"/>
    <mergeCell ref="AQ84:AS84"/>
    <mergeCell ref="AV83:AW83"/>
    <mergeCell ref="AP77:AT83"/>
    <mergeCell ref="S82:T82"/>
    <mergeCell ref="S84:T84"/>
    <mergeCell ref="S78:T78"/>
    <mergeCell ref="G77:R80"/>
    <mergeCell ref="G81:R84"/>
    <mergeCell ref="S70:T70"/>
    <mergeCell ref="S72:T72"/>
    <mergeCell ref="AR75:AT75"/>
    <mergeCell ref="S74:T74"/>
    <mergeCell ref="S76:T76"/>
    <mergeCell ref="AN80:AO80"/>
    <mergeCell ref="S66:T66"/>
    <mergeCell ref="AN82:AO82"/>
    <mergeCell ref="AN84:AO84"/>
    <mergeCell ref="G69:R72"/>
    <mergeCell ref="G73:R76"/>
    <mergeCell ref="AN34:AO34"/>
    <mergeCell ref="AN36:AO36"/>
    <mergeCell ref="AN78:AO78"/>
    <mergeCell ref="AN68:AO68"/>
    <mergeCell ref="AN70:AO70"/>
    <mergeCell ref="AN72:AO72"/>
    <mergeCell ref="AN74:AO74"/>
    <mergeCell ref="AN76:AO76"/>
    <mergeCell ref="AN38:AO38"/>
    <mergeCell ref="AN40:AO40"/>
    <mergeCell ref="S64:T64"/>
    <mergeCell ref="G61:R64"/>
    <mergeCell ref="AN62:AO62"/>
    <mergeCell ref="AN64:AO64"/>
    <mergeCell ref="S42:T42"/>
    <mergeCell ref="S44:T44"/>
    <mergeCell ref="AN42:AO42"/>
    <mergeCell ref="AN44:AO44"/>
    <mergeCell ref="AN46:AO46"/>
  </mergeCells>
  <phoneticPr fontId="3"/>
  <printOptions horizontalCentered="1"/>
  <pageMargins left="0.39370078740157483" right="0.35433070866141736" top="0.78740157480314965" bottom="0.59055118110236227" header="0.51181102362204722" footer="0.31496062992125984"/>
  <pageSetup paperSize="9" scale="63" firstPageNumber="61" orientation="portrait" useFirstPageNumber="1" r:id="rId1"/>
  <headerFooter alignWithMargins="0">
    <oddHeader>&amp;R&amp;9介護予防短期入所療養介護</oddHeader>
    <oddFooter>&amp;C&amp;14&amp;P</oddFooter>
  </headerFooter>
  <rowBreaks count="2" manualBreakCount="2">
    <brk id="68" max="50" man="1"/>
    <brk id="93" max="4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dimension ref="A1:AT201"/>
  <sheetViews>
    <sheetView view="pageBreakPreview" zoomScaleNormal="75" zoomScaleSheetLayoutView="100" workbookViewId="0"/>
  </sheetViews>
  <sheetFormatPr defaultColWidth="9" defaultRowHeight="13.5" x14ac:dyDescent="0.15"/>
  <cols>
    <col min="1" max="1" width="4.625" style="251" customWidth="1"/>
    <col min="2" max="2" width="7.5" style="251" customWidth="1"/>
    <col min="3" max="3" width="29.625" style="251" customWidth="1"/>
    <col min="4" max="6" width="2.875" style="251" customWidth="1"/>
    <col min="7" max="11" width="2.375" style="251" customWidth="1"/>
    <col min="12" max="12" width="3.5" style="251" customWidth="1"/>
    <col min="13" max="22" width="2.375" style="251" customWidth="1"/>
    <col min="23" max="23" width="7.625" style="251" customWidth="1"/>
    <col min="24" max="27" width="2.375" style="251" customWidth="1"/>
    <col min="28" max="28" width="1.5" style="251" customWidth="1"/>
    <col min="29" max="29" width="0.875" style="251" customWidth="1"/>
    <col min="30" max="30" width="2.875" style="251" customWidth="1"/>
    <col min="31" max="33" width="2.375" style="251" customWidth="1"/>
    <col min="34" max="37" width="1.875" style="251" customWidth="1"/>
    <col min="38" max="38" width="2.5" style="251" customWidth="1"/>
    <col min="39" max="42" width="2.375" style="251" customWidth="1"/>
    <col min="43" max="43" width="0.875" style="251" customWidth="1"/>
    <col min="44" max="44" width="7.375" style="251" customWidth="1"/>
    <col min="45" max="45" width="8.5" style="251" customWidth="1"/>
    <col min="46" max="46" width="1.875" style="251" customWidth="1"/>
    <col min="47" max="16384" width="9" style="251"/>
  </cols>
  <sheetData>
    <row r="1" spans="1:46" ht="17.25" x14ac:dyDescent="0.2">
      <c r="A1" s="15" t="s">
        <v>743</v>
      </c>
    </row>
    <row r="3" spans="1:46" ht="17.25" customHeight="1" x14ac:dyDescent="0.15">
      <c r="A3" s="405" t="s">
        <v>582</v>
      </c>
      <c r="B3" s="198"/>
      <c r="C3" s="1" t="s">
        <v>583</v>
      </c>
      <c r="D3" s="500"/>
      <c r="E3" s="501"/>
      <c r="F3" s="501"/>
      <c r="G3" s="501"/>
      <c r="H3" s="501"/>
      <c r="I3" s="501"/>
      <c r="J3" s="501"/>
      <c r="K3" s="501"/>
      <c r="L3" s="501"/>
      <c r="M3" s="501"/>
      <c r="N3" s="501"/>
      <c r="O3" s="501"/>
      <c r="P3" s="501"/>
      <c r="Q3" s="501"/>
      <c r="R3" s="501"/>
      <c r="S3" s="501"/>
      <c r="T3" s="501"/>
      <c r="U3" s="501"/>
      <c r="V3" s="501"/>
      <c r="W3" s="501"/>
      <c r="X3" s="501"/>
      <c r="Y3" s="110" t="s">
        <v>584</v>
      </c>
      <c r="Z3" s="501"/>
      <c r="AA3" s="501"/>
      <c r="AB3" s="501"/>
      <c r="AC3" s="501"/>
      <c r="AD3" s="501"/>
      <c r="AE3" s="501"/>
      <c r="AF3" s="501"/>
      <c r="AG3" s="501"/>
      <c r="AH3" s="501"/>
      <c r="AI3" s="501"/>
      <c r="AJ3" s="501"/>
      <c r="AK3" s="501"/>
      <c r="AL3" s="501"/>
      <c r="AM3" s="501"/>
      <c r="AN3" s="501"/>
      <c r="AO3" s="501"/>
      <c r="AP3" s="501"/>
      <c r="AQ3" s="502"/>
      <c r="AR3" s="31" t="s">
        <v>1126</v>
      </c>
      <c r="AS3" s="31" t="s">
        <v>1127</v>
      </c>
      <c r="AT3" s="637"/>
    </row>
    <row r="4" spans="1:46" ht="17.25" customHeight="1" x14ac:dyDescent="0.15">
      <c r="A4" s="406" t="s">
        <v>585</v>
      </c>
      <c r="B4" s="428" t="s">
        <v>586</v>
      </c>
      <c r="C4" s="638"/>
      <c r="D4" s="442"/>
      <c r="E4" s="637"/>
      <c r="F4" s="637"/>
      <c r="G4" s="637"/>
      <c r="H4" s="637"/>
      <c r="I4" s="637"/>
      <c r="J4" s="637"/>
      <c r="K4" s="637"/>
      <c r="L4" s="637"/>
      <c r="M4" s="637"/>
      <c r="N4" s="637"/>
      <c r="O4" s="637"/>
      <c r="P4" s="637"/>
      <c r="Q4" s="637"/>
      <c r="R4" s="637"/>
      <c r="S4" s="637"/>
      <c r="T4" s="637"/>
      <c r="U4" s="637"/>
      <c r="V4" s="637"/>
      <c r="W4" s="637"/>
      <c r="X4" s="637"/>
      <c r="Y4" s="637"/>
      <c r="Z4" s="637"/>
      <c r="AA4" s="637"/>
      <c r="AB4" s="637"/>
      <c r="AC4" s="637"/>
      <c r="AD4" s="637"/>
      <c r="AE4" s="637"/>
      <c r="AF4" s="637"/>
      <c r="AG4" s="637"/>
      <c r="AH4" s="637"/>
      <c r="AI4" s="637"/>
      <c r="AJ4" s="637"/>
      <c r="AK4" s="637"/>
      <c r="AL4" s="637"/>
      <c r="AM4" s="637"/>
      <c r="AN4" s="637"/>
      <c r="AO4" s="637"/>
      <c r="AP4" s="637"/>
      <c r="AQ4" s="638"/>
      <c r="AR4" s="266" t="s">
        <v>577</v>
      </c>
      <c r="AS4" s="266" t="s">
        <v>578</v>
      </c>
      <c r="AT4" s="637"/>
    </row>
    <row r="5" spans="1:46" ht="17.25" customHeight="1" x14ac:dyDescent="0.15">
      <c r="A5" s="436">
        <v>26</v>
      </c>
      <c r="B5" s="433">
        <v>3111</v>
      </c>
      <c r="C5" s="35" t="s">
        <v>1002</v>
      </c>
      <c r="D5" s="769" t="s">
        <v>1128</v>
      </c>
      <c r="E5" s="763"/>
      <c r="F5" s="763"/>
      <c r="G5" s="764"/>
      <c r="H5" s="677" t="s">
        <v>17</v>
      </c>
      <c r="I5" s="678"/>
      <c r="J5" s="678"/>
      <c r="K5" s="678"/>
      <c r="L5" s="679"/>
      <c r="M5" s="779" t="s">
        <v>1973</v>
      </c>
      <c r="N5" s="926"/>
      <c r="O5" s="926"/>
      <c r="P5" s="926"/>
      <c r="Q5" s="926"/>
      <c r="R5" s="926"/>
      <c r="S5" s="926"/>
      <c r="T5" s="926"/>
      <c r="U5" s="926"/>
      <c r="V5" s="926"/>
      <c r="W5" s="927"/>
      <c r="X5" s="444" t="s">
        <v>129</v>
      </c>
      <c r="Y5" s="445"/>
      <c r="Z5" s="445"/>
      <c r="AA5" s="445"/>
      <c r="AB5" s="443"/>
      <c r="AC5" s="443"/>
      <c r="AD5" s="685">
        <v>530</v>
      </c>
      <c r="AE5" s="685"/>
      <c r="AF5" s="445" t="s">
        <v>578</v>
      </c>
      <c r="AG5" s="445"/>
      <c r="AH5" s="621"/>
      <c r="AI5" s="621"/>
      <c r="AJ5" s="621"/>
      <c r="AK5" s="621"/>
      <c r="AL5" s="621"/>
      <c r="AM5" s="621"/>
      <c r="AN5" s="445"/>
      <c r="AO5" s="445"/>
      <c r="AP5" s="445"/>
      <c r="AQ5" s="38"/>
      <c r="AR5" s="13">
        <f t="shared" ref="AR5:AR32" si="0">AD5</f>
        <v>530</v>
      </c>
      <c r="AS5" s="7" t="s">
        <v>2330</v>
      </c>
    </row>
    <row r="6" spans="1:46" ht="17.25" customHeight="1" x14ac:dyDescent="0.15">
      <c r="A6" s="436">
        <v>26</v>
      </c>
      <c r="B6" s="433">
        <v>3121</v>
      </c>
      <c r="C6" s="35" t="s">
        <v>146</v>
      </c>
      <c r="D6" s="770"/>
      <c r="E6" s="765"/>
      <c r="F6" s="765"/>
      <c r="G6" s="766"/>
      <c r="H6" s="680"/>
      <c r="I6" s="681"/>
      <c r="J6" s="681"/>
      <c r="K6" s="681"/>
      <c r="L6" s="682"/>
      <c r="M6" s="928"/>
      <c r="N6" s="926"/>
      <c r="O6" s="926"/>
      <c r="P6" s="926"/>
      <c r="Q6" s="926"/>
      <c r="R6" s="926"/>
      <c r="S6" s="926"/>
      <c r="T6" s="926"/>
      <c r="U6" s="926"/>
      <c r="V6" s="926"/>
      <c r="W6" s="927"/>
      <c r="X6" s="444" t="s">
        <v>130</v>
      </c>
      <c r="Y6" s="445"/>
      <c r="Z6" s="445"/>
      <c r="AA6" s="445"/>
      <c r="AB6" s="443"/>
      <c r="AC6" s="443"/>
      <c r="AD6" s="685">
        <v>666</v>
      </c>
      <c r="AE6" s="685"/>
      <c r="AF6" s="445" t="s">
        <v>578</v>
      </c>
      <c r="AG6" s="445"/>
      <c r="AH6" s="621"/>
      <c r="AI6" s="621"/>
      <c r="AJ6" s="621"/>
      <c r="AK6" s="621"/>
      <c r="AL6" s="621"/>
      <c r="AM6" s="621"/>
      <c r="AN6" s="445"/>
      <c r="AO6" s="445"/>
      <c r="AP6" s="445"/>
      <c r="AQ6" s="38"/>
      <c r="AR6" s="13">
        <f t="shared" si="0"/>
        <v>666</v>
      </c>
      <c r="AS6" s="6"/>
    </row>
    <row r="7" spans="1:46" ht="17.25" customHeight="1" x14ac:dyDescent="0.15">
      <c r="A7" s="436">
        <v>26</v>
      </c>
      <c r="B7" s="433">
        <v>3113</v>
      </c>
      <c r="C7" s="35" t="s">
        <v>1129</v>
      </c>
      <c r="D7" s="770"/>
      <c r="E7" s="765"/>
      <c r="F7" s="765"/>
      <c r="G7" s="766"/>
      <c r="H7" s="680"/>
      <c r="I7" s="681"/>
      <c r="J7" s="681"/>
      <c r="K7" s="681"/>
      <c r="L7" s="682"/>
      <c r="M7" s="779" t="s">
        <v>1982</v>
      </c>
      <c r="N7" s="926"/>
      <c r="O7" s="926"/>
      <c r="P7" s="926"/>
      <c r="Q7" s="926"/>
      <c r="R7" s="926"/>
      <c r="S7" s="926"/>
      <c r="T7" s="926"/>
      <c r="U7" s="926"/>
      <c r="V7" s="926"/>
      <c r="W7" s="927"/>
      <c r="X7" s="444" t="s">
        <v>129</v>
      </c>
      <c r="Y7" s="445"/>
      <c r="Z7" s="445"/>
      <c r="AA7" s="445"/>
      <c r="AB7" s="443"/>
      <c r="AC7" s="443"/>
      <c r="AD7" s="685">
        <v>559</v>
      </c>
      <c r="AE7" s="685"/>
      <c r="AF7" s="445" t="s">
        <v>578</v>
      </c>
      <c r="AG7" s="445"/>
      <c r="AH7" s="621"/>
      <c r="AI7" s="621"/>
      <c r="AJ7" s="621"/>
      <c r="AK7" s="621"/>
      <c r="AL7" s="621"/>
      <c r="AM7" s="621"/>
      <c r="AN7" s="445"/>
      <c r="AO7" s="445"/>
      <c r="AP7" s="445"/>
      <c r="AQ7" s="38"/>
      <c r="AR7" s="13">
        <f t="shared" si="0"/>
        <v>559</v>
      </c>
      <c r="AS7" s="402"/>
    </row>
    <row r="8" spans="1:46" ht="17.25" customHeight="1" x14ac:dyDescent="0.15">
      <c r="A8" s="436">
        <v>26</v>
      </c>
      <c r="B8" s="433">
        <v>3123</v>
      </c>
      <c r="C8" s="35" t="s">
        <v>1130</v>
      </c>
      <c r="D8" s="770"/>
      <c r="E8" s="765"/>
      <c r="F8" s="765"/>
      <c r="G8" s="766"/>
      <c r="H8" s="680"/>
      <c r="I8" s="681"/>
      <c r="J8" s="681"/>
      <c r="K8" s="681"/>
      <c r="L8" s="682"/>
      <c r="M8" s="928"/>
      <c r="N8" s="926"/>
      <c r="O8" s="926"/>
      <c r="P8" s="926"/>
      <c r="Q8" s="926"/>
      <c r="R8" s="926"/>
      <c r="S8" s="926"/>
      <c r="T8" s="926"/>
      <c r="U8" s="926"/>
      <c r="V8" s="926"/>
      <c r="W8" s="927"/>
      <c r="X8" s="444" t="s">
        <v>130</v>
      </c>
      <c r="Y8" s="445"/>
      <c r="Z8" s="445"/>
      <c r="AA8" s="445"/>
      <c r="AB8" s="443"/>
      <c r="AC8" s="443"/>
      <c r="AD8" s="685">
        <v>693</v>
      </c>
      <c r="AE8" s="685"/>
      <c r="AF8" s="445" t="s">
        <v>578</v>
      </c>
      <c r="AG8" s="445"/>
      <c r="AH8" s="621"/>
      <c r="AI8" s="621"/>
      <c r="AJ8" s="621"/>
      <c r="AK8" s="621"/>
      <c r="AL8" s="621"/>
      <c r="AM8" s="621"/>
      <c r="AN8" s="445"/>
      <c r="AO8" s="445"/>
      <c r="AP8" s="445"/>
      <c r="AQ8" s="38"/>
      <c r="AR8" s="13">
        <f t="shared" si="0"/>
        <v>693</v>
      </c>
      <c r="AS8" s="6"/>
    </row>
    <row r="9" spans="1:46" ht="17.25" customHeight="1" x14ac:dyDescent="0.15">
      <c r="A9" s="436">
        <v>26</v>
      </c>
      <c r="B9" s="433">
        <v>3114</v>
      </c>
      <c r="C9" s="35" t="s">
        <v>1131</v>
      </c>
      <c r="D9" s="770"/>
      <c r="E9" s="765"/>
      <c r="F9" s="765"/>
      <c r="G9" s="766"/>
      <c r="H9" s="680"/>
      <c r="I9" s="681"/>
      <c r="J9" s="681"/>
      <c r="K9" s="681"/>
      <c r="L9" s="682"/>
      <c r="M9" s="779" t="s">
        <v>1985</v>
      </c>
      <c r="N9" s="780"/>
      <c r="O9" s="780"/>
      <c r="P9" s="780"/>
      <c r="Q9" s="780"/>
      <c r="R9" s="780"/>
      <c r="S9" s="780"/>
      <c r="T9" s="780"/>
      <c r="U9" s="780"/>
      <c r="V9" s="780"/>
      <c r="W9" s="781"/>
      <c r="X9" s="444" t="s">
        <v>129</v>
      </c>
      <c r="Y9" s="445"/>
      <c r="Z9" s="445"/>
      <c r="AA9" s="445"/>
      <c r="AB9" s="443"/>
      <c r="AC9" s="443"/>
      <c r="AD9" s="685">
        <v>549</v>
      </c>
      <c r="AE9" s="685"/>
      <c r="AF9" s="445" t="s">
        <v>578</v>
      </c>
      <c r="AG9" s="445"/>
      <c r="AH9" s="621"/>
      <c r="AI9" s="621"/>
      <c r="AJ9" s="621"/>
      <c r="AK9" s="621"/>
      <c r="AL9" s="621"/>
      <c r="AM9" s="621"/>
      <c r="AN9" s="445"/>
      <c r="AO9" s="445"/>
      <c r="AP9" s="445"/>
      <c r="AQ9" s="38"/>
      <c r="AR9" s="13">
        <f t="shared" si="0"/>
        <v>549</v>
      </c>
      <c r="AS9" s="402"/>
    </row>
    <row r="10" spans="1:46" ht="17.25" customHeight="1" x14ac:dyDescent="0.15">
      <c r="A10" s="436">
        <v>26</v>
      </c>
      <c r="B10" s="433">
        <v>3124</v>
      </c>
      <c r="C10" s="35" t="s">
        <v>1132</v>
      </c>
      <c r="D10" s="770"/>
      <c r="E10" s="765"/>
      <c r="F10" s="765"/>
      <c r="G10" s="766"/>
      <c r="H10" s="680"/>
      <c r="I10" s="681"/>
      <c r="J10" s="681"/>
      <c r="K10" s="681"/>
      <c r="L10" s="682"/>
      <c r="M10" s="779"/>
      <c r="N10" s="780"/>
      <c r="O10" s="780"/>
      <c r="P10" s="780"/>
      <c r="Q10" s="780"/>
      <c r="R10" s="780"/>
      <c r="S10" s="780"/>
      <c r="T10" s="780"/>
      <c r="U10" s="780"/>
      <c r="V10" s="780"/>
      <c r="W10" s="781"/>
      <c r="X10" s="444" t="s">
        <v>130</v>
      </c>
      <c r="Y10" s="445"/>
      <c r="Z10" s="445"/>
      <c r="AA10" s="445"/>
      <c r="AB10" s="443"/>
      <c r="AC10" s="443"/>
      <c r="AD10" s="685">
        <v>684</v>
      </c>
      <c r="AE10" s="685"/>
      <c r="AF10" s="445" t="s">
        <v>578</v>
      </c>
      <c r="AG10" s="445"/>
      <c r="AH10" s="621"/>
      <c r="AI10" s="621"/>
      <c r="AJ10" s="621"/>
      <c r="AK10" s="621"/>
      <c r="AL10" s="621"/>
      <c r="AM10" s="621"/>
      <c r="AN10" s="445"/>
      <c r="AO10" s="445"/>
      <c r="AP10" s="445"/>
      <c r="AQ10" s="38"/>
      <c r="AR10" s="13">
        <f t="shared" si="0"/>
        <v>684</v>
      </c>
      <c r="AS10" s="6"/>
    </row>
    <row r="11" spans="1:46" ht="17.25" customHeight="1" x14ac:dyDescent="0.15">
      <c r="A11" s="436">
        <v>26</v>
      </c>
      <c r="B11" s="433">
        <v>3112</v>
      </c>
      <c r="C11" s="35" t="s">
        <v>1133</v>
      </c>
      <c r="D11" s="770"/>
      <c r="E11" s="765"/>
      <c r="F11" s="765"/>
      <c r="G11" s="766"/>
      <c r="H11" s="680"/>
      <c r="I11" s="681"/>
      <c r="J11" s="681"/>
      <c r="K11" s="681"/>
      <c r="L11" s="682"/>
      <c r="M11" s="779" t="s">
        <v>1986</v>
      </c>
      <c r="N11" s="922"/>
      <c r="O11" s="922"/>
      <c r="P11" s="922"/>
      <c r="Q11" s="922"/>
      <c r="R11" s="922"/>
      <c r="S11" s="922"/>
      <c r="T11" s="922"/>
      <c r="U11" s="922"/>
      <c r="V11" s="922"/>
      <c r="W11" s="923"/>
      <c r="X11" s="444" t="s">
        <v>129</v>
      </c>
      <c r="Y11" s="445"/>
      <c r="Z11" s="445"/>
      <c r="AA11" s="445"/>
      <c r="AB11" s="443"/>
      <c r="AC11" s="443"/>
      <c r="AD11" s="685">
        <v>589</v>
      </c>
      <c r="AE11" s="685"/>
      <c r="AF11" s="445" t="s">
        <v>578</v>
      </c>
      <c r="AG11" s="445"/>
      <c r="AH11" s="621"/>
      <c r="AI11" s="621"/>
      <c r="AJ11" s="621"/>
      <c r="AK11" s="621"/>
      <c r="AL11" s="621"/>
      <c r="AM11" s="621"/>
      <c r="AN11" s="445"/>
      <c r="AO11" s="445"/>
      <c r="AP11" s="445"/>
      <c r="AQ11" s="38"/>
      <c r="AR11" s="13">
        <f t="shared" si="0"/>
        <v>589</v>
      </c>
      <c r="AS11" s="6"/>
    </row>
    <row r="12" spans="1:46" ht="17.25" customHeight="1" x14ac:dyDescent="0.15">
      <c r="A12" s="436">
        <v>26</v>
      </c>
      <c r="B12" s="433">
        <v>3122</v>
      </c>
      <c r="C12" s="35" t="s">
        <v>1134</v>
      </c>
      <c r="D12" s="770"/>
      <c r="E12" s="765"/>
      <c r="F12" s="765"/>
      <c r="G12" s="766"/>
      <c r="H12" s="680"/>
      <c r="I12" s="681"/>
      <c r="J12" s="681"/>
      <c r="K12" s="681"/>
      <c r="L12" s="682"/>
      <c r="M12" s="924"/>
      <c r="N12" s="922"/>
      <c r="O12" s="922"/>
      <c r="P12" s="922"/>
      <c r="Q12" s="922"/>
      <c r="R12" s="922"/>
      <c r="S12" s="922"/>
      <c r="T12" s="922"/>
      <c r="U12" s="922"/>
      <c r="V12" s="922"/>
      <c r="W12" s="923"/>
      <c r="X12" s="444" t="s">
        <v>130</v>
      </c>
      <c r="Y12" s="445"/>
      <c r="Z12" s="445"/>
      <c r="AA12" s="445"/>
      <c r="AB12" s="443"/>
      <c r="AC12" s="443"/>
      <c r="AD12" s="685">
        <v>747</v>
      </c>
      <c r="AE12" s="685"/>
      <c r="AF12" s="445" t="s">
        <v>578</v>
      </c>
      <c r="AG12" s="445"/>
      <c r="AH12" s="621"/>
      <c r="AI12" s="621"/>
      <c r="AJ12" s="621"/>
      <c r="AK12" s="621"/>
      <c r="AL12" s="621"/>
      <c r="AM12" s="621"/>
      <c r="AN12" s="445"/>
      <c r="AO12" s="445"/>
      <c r="AP12" s="445"/>
      <c r="AQ12" s="38"/>
      <c r="AR12" s="13">
        <f t="shared" si="0"/>
        <v>747</v>
      </c>
      <c r="AS12" s="6"/>
    </row>
    <row r="13" spans="1:46" ht="17.25" customHeight="1" x14ac:dyDescent="0.15">
      <c r="A13" s="436">
        <v>26</v>
      </c>
      <c r="B13" s="433">
        <v>3115</v>
      </c>
      <c r="C13" s="35" t="s">
        <v>1135</v>
      </c>
      <c r="D13" s="770"/>
      <c r="E13" s="765"/>
      <c r="F13" s="765"/>
      <c r="G13" s="766"/>
      <c r="H13" s="680"/>
      <c r="I13" s="681"/>
      <c r="J13" s="681"/>
      <c r="K13" s="681"/>
      <c r="L13" s="682"/>
      <c r="M13" s="779" t="s">
        <v>1987</v>
      </c>
      <c r="N13" s="922"/>
      <c r="O13" s="922"/>
      <c r="P13" s="922"/>
      <c r="Q13" s="922"/>
      <c r="R13" s="922"/>
      <c r="S13" s="922"/>
      <c r="T13" s="922"/>
      <c r="U13" s="922"/>
      <c r="V13" s="922"/>
      <c r="W13" s="923"/>
      <c r="X13" s="444" t="s">
        <v>129</v>
      </c>
      <c r="Y13" s="445"/>
      <c r="Z13" s="445"/>
      <c r="AA13" s="445"/>
      <c r="AB13" s="443"/>
      <c r="AC13" s="443"/>
      <c r="AD13" s="685">
        <v>623</v>
      </c>
      <c r="AE13" s="685"/>
      <c r="AF13" s="445" t="s">
        <v>578</v>
      </c>
      <c r="AG13" s="445"/>
      <c r="AH13" s="621"/>
      <c r="AI13" s="621"/>
      <c r="AJ13" s="621"/>
      <c r="AK13" s="621"/>
      <c r="AL13" s="621"/>
      <c r="AM13" s="621"/>
      <c r="AN13" s="445"/>
      <c r="AO13" s="445"/>
      <c r="AP13" s="445"/>
      <c r="AQ13" s="38"/>
      <c r="AR13" s="13">
        <f t="shared" si="0"/>
        <v>623</v>
      </c>
      <c r="AS13" s="6"/>
    </row>
    <row r="14" spans="1:46" ht="17.25" customHeight="1" x14ac:dyDescent="0.15">
      <c r="A14" s="436">
        <v>26</v>
      </c>
      <c r="B14" s="433">
        <v>3125</v>
      </c>
      <c r="C14" s="35" t="s">
        <v>1136</v>
      </c>
      <c r="D14" s="770"/>
      <c r="E14" s="765"/>
      <c r="F14" s="765"/>
      <c r="G14" s="766"/>
      <c r="H14" s="680"/>
      <c r="I14" s="681"/>
      <c r="J14" s="681"/>
      <c r="K14" s="681"/>
      <c r="L14" s="682"/>
      <c r="M14" s="924"/>
      <c r="N14" s="922"/>
      <c r="O14" s="922"/>
      <c r="P14" s="922"/>
      <c r="Q14" s="922"/>
      <c r="R14" s="922"/>
      <c r="S14" s="922"/>
      <c r="T14" s="922"/>
      <c r="U14" s="922"/>
      <c r="V14" s="922"/>
      <c r="W14" s="923"/>
      <c r="X14" s="444" t="s">
        <v>130</v>
      </c>
      <c r="Y14" s="445"/>
      <c r="Z14" s="445"/>
      <c r="AA14" s="445"/>
      <c r="AB14" s="443"/>
      <c r="AC14" s="443"/>
      <c r="AD14" s="685">
        <v>780</v>
      </c>
      <c r="AE14" s="685"/>
      <c r="AF14" s="445" t="s">
        <v>578</v>
      </c>
      <c r="AG14" s="445"/>
      <c r="AH14" s="621"/>
      <c r="AI14" s="621"/>
      <c r="AJ14" s="621"/>
      <c r="AK14" s="621"/>
      <c r="AL14" s="621"/>
      <c r="AM14" s="621"/>
      <c r="AN14" s="445"/>
      <c r="AO14" s="445"/>
      <c r="AP14" s="445"/>
      <c r="AQ14" s="38"/>
      <c r="AR14" s="13">
        <f t="shared" si="0"/>
        <v>780</v>
      </c>
      <c r="AS14" s="6"/>
    </row>
    <row r="15" spans="1:46" ht="17.25" customHeight="1" x14ac:dyDescent="0.15">
      <c r="A15" s="436">
        <v>26</v>
      </c>
      <c r="B15" s="433">
        <v>3116</v>
      </c>
      <c r="C15" s="35" t="s">
        <v>1137</v>
      </c>
      <c r="D15" s="770"/>
      <c r="E15" s="765"/>
      <c r="F15" s="765"/>
      <c r="G15" s="766"/>
      <c r="H15" s="680"/>
      <c r="I15" s="681"/>
      <c r="J15" s="681"/>
      <c r="K15" s="681"/>
      <c r="L15" s="682"/>
      <c r="M15" s="779" t="s">
        <v>1988</v>
      </c>
      <c r="N15" s="922"/>
      <c r="O15" s="922"/>
      <c r="P15" s="922"/>
      <c r="Q15" s="922"/>
      <c r="R15" s="922"/>
      <c r="S15" s="922"/>
      <c r="T15" s="922"/>
      <c r="U15" s="922"/>
      <c r="V15" s="922"/>
      <c r="W15" s="923"/>
      <c r="X15" s="444" t="s">
        <v>129</v>
      </c>
      <c r="Y15" s="445"/>
      <c r="Z15" s="445"/>
      <c r="AA15" s="445"/>
      <c r="AB15" s="443"/>
      <c r="AC15" s="443"/>
      <c r="AD15" s="685">
        <v>612</v>
      </c>
      <c r="AE15" s="685"/>
      <c r="AF15" s="445" t="s">
        <v>578</v>
      </c>
      <c r="AG15" s="445"/>
      <c r="AH15" s="621"/>
      <c r="AI15" s="621"/>
      <c r="AJ15" s="621"/>
      <c r="AK15" s="621"/>
      <c r="AL15" s="621"/>
      <c r="AM15" s="621"/>
      <c r="AN15" s="445"/>
      <c r="AO15" s="445"/>
      <c r="AP15" s="445"/>
      <c r="AQ15" s="38"/>
      <c r="AR15" s="13">
        <f t="shared" si="0"/>
        <v>612</v>
      </c>
      <c r="AS15" s="6"/>
    </row>
    <row r="16" spans="1:46" ht="17.25" customHeight="1" x14ac:dyDescent="0.15">
      <c r="A16" s="436">
        <v>26</v>
      </c>
      <c r="B16" s="433">
        <v>3126</v>
      </c>
      <c r="C16" s="35" t="s">
        <v>1138</v>
      </c>
      <c r="D16" s="770"/>
      <c r="E16" s="765"/>
      <c r="F16" s="765"/>
      <c r="G16" s="766"/>
      <c r="H16" s="759"/>
      <c r="I16" s="760"/>
      <c r="J16" s="760"/>
      <c r="K16" s="760"/>
      <c r="L16" s="761"/>
      <c r="M16" s="924"/>
      <c r="N16" s="922"/>
      <c r="O16" s="922"/>
      <c r="P16" s="922"/>
      <c r="Q16" s="922"/>
      <c r="R16" s="922"/>
      <c r="S16" s="922"/>
      <c r="T16" s="922"/>
      <c r="U16" s="922"/>
      <c r="V16" s="922"/>
      <c r="W16" s="923"/>
      <c r="X16" s="444" t="s">
        <v>130</v>
      </c>
      <c r="Y16" s="445"/>
      <c r="Z16" s="445"/>
      <c r="AA16" s="445"/>
      <c r="AB16" s="443"/>
      <c r="AC16" s="443"/>
      <c r="AD16" s="685">
        <v>769</v>
      </c>
      <c r="AE16" s="685"/>
      <c r="AF16" s="445" t="s">
        <v>578</v>
      </c>
      <c r="AG16" s="445"/>
      <c r="AH16" s="621"/>
      <c r="AI16" s="621"/>
      <c r="AJ16" s="621"/>
      <c r="AK16" s="621"/>
      <c r="AL16" s="621"/>
      <c r="AM16" s="621"/>
      <c r="AN16" s="445"/>
      <c r="AO16" s="445"/>
      <c r="AP16" s="445"/>
      <c r="AQ16" s="38"/>
      <c r="AR16" s="13">
        <f t="shared" si="0"/>
        <v>769</v>
      </c>
      <c r="AS16" s="6"/>
    </row>
    <row r="17" spans="1:45" ht="17.25" customHeight="1" x14ac:dyDescent="0.15">
      <c r="A17" s="436">
        <v>26</v>
      </c>
      <c r="B17" s="433">
        <v>3211</v>
      </c>
      <c r="C17" s="35" t="s">
        <v>147</v>
      </c>
      <c r="D17" s="770"/>
      <c r="E17" s="765"/>
      <c r="F17" s="765"/>
      <c r="G17" s="766"/>
      <c r="H17" s="769" t="s">
        <v>1981</v>
      </c>
      <c r="I17" s="763"/>
      <c r="J17" s="763"/>
      <c r="K17" s="763"/>
      <c r="L17" s="764"/>
      <c r="M17" s="779" t="s">
        <v>1973</v>
      </c>
      <c r="N17" s="780"/>
      <c r="O17" s="780"/>
      <c r="P17" s="780"/>
      <c r="Q17" s="780"/>
      <c r="R17" s="780"/>
      <c r="S17" s="780"/>
      <c r="T17" s="780"/>
      <c r="U17" s="780"/>
      <c r="V17" s="780"/>
      <c r="W17" s="781"/>
      <c r="X17" s="444" t="s">
        <v>129</v>
      </c>
      <c r="Y17" s="445"/>
      <c r="Z17" s="445"/>
      <c r="AA17" s="445"/>
      <c r="AB17" s="443"/>
      <c r="AC17" s="443"/>
      <c r="AD17" s="685">
        <v>471</v>
      </c>
      <c r="AE17" s="685"/>
      <c r="AF17" s="445" t="s">
        <v>578</v>
      </c>
      <c r="AG17" s="445"/>
      <c r="AH17" s="621"/>
      <c r="AI17" s="621"/>
      <c r="AJ17" s="621"/>
      <c r="AK17" s="621"/>
      <c r="AL17" s="621"/>
      <c r="AM17" s="621"/>
      <c r="AN17" s="445"/>
      <c r="AO17" s="445"/>
      <c r="AP17" s="445"/>
      <c r="AQ17" s="38"/>
      <c r="AR17" s="13">
        <f t="shared" si="0"/>
        <v>471</v>
      </c>
      <c r="AS17" s="6"/>
    </row>
    <row r="18" spans="1:45" ht="17.25" customHeight="1" x14ac:dyDescent="0.15">
      <c r="A18" s="436">
        <v>26</v>
      </c>
      <c r="B18" s="433">
        <v>3221</v>
      </c>
      <c r="C18" s="35" t="s">
        <v>276</v>
      </c>
      <c r="D18" s="770"/>
      <c r="E18" s="765"/>
      <c r="F18" s="765"/>
      <c r="G18" s="766"/>
      <c r="H18" s="770"/>
      <c r="I18" s="765"/>
      <c r="J18" s="765"/>
      <c r="K18" s="765"/>
      <c r="L18" s="766"/>
      <c r="M18" s="779"/>
      <c r="N18" s="780"/>
      <c r="O18" s="780"/>
      <c r="P18" s="780"/>
      <c r="Q18" s="780"/>
      <c r="R18" s="780"/>
      <c r="S18" s="780"/>
      <c r="T18" s="780"/>
      <c r="U18" s="780"/>
      <c r="V18" s="780"/>
      <c r="W18" s="781"/>
      <c r="X18" s="444" t="s">
        <v>130</v>
      </c>
      <c r="Y18" s="445"/>
      <c r="Z18" s="445"/>
      <c r="AA18" s="445"/>
      <c r="AB18" s="443"/>
      <c r="AC18" s="443"/>
      <c r="AD18" s="685">
        <v>588</v>
      </c>
      <c r="AE18" s="685"/>
      <c r="AF18" s="445" t="s">
        <v>578</v>
      </c>
      <c r="AG18" s="445"/>
      <c r="AH18" s="621"/>
      <c r="AI18" s="621"/>
      <c r="AJ18" s="621"/>
      <c r="AK18" s="621"/>
      <c r="AL18" s="621"/>
      <c r="AM18" s="621"/>
      <c r="AN18" s="445"/>
      <c r="AO18" s="445"/>
      <c r="AP18" s="445"/>
      <c r="AQ18" s="38"/>
      <c r="AR18" s="13">
        <f t="shared" si="0"/>
        <v>588</v>
      </c>
      <c r="AS18" s="6"/>
    </row>
    <row r="19" spans="1:45" ht="17.25" customHeight="1" x14ac:dyDescent="0.15">
      <c r="A19" s="436">
        <v>26</v>
      </c>
      <c r="B19" s="433">
        <v>3212</v>
      </c>
      <c r="C19" s="35" t="s">
        <v>1221</v>
      </c>
      <c r="D19" s="770"/>
      <c r="E19" s="765"/>
      <c r="F19" s="765"/>
      <c r="G19" s="766"/>
      <c r="H19" s="770"/>
      <c r="I19" s="765"/>
      <c r="J19" s="765"/>
      <c r="K19" s="765"/>
      <c r="L19" s="766"/>
      <c r="M19" s="779" t="s">
        <v>1974</v>
      </c>
      <c r="N19" s="780"/>
      <c r="O19" s="780"/>
      <c r="P19" s="780"/>
      <c r="Q19" s="780"/>
      <c r="R19" s="780"/>
      <c r="S19" s="780"/>
      <c r="T19" s="780"/>
      <c r="U19" s="780"/>
      <c r="V19" s="780"/>
      <c r="W19" s="781"/>
      <c r="X19" s="444" t="s">
        <v>129</v>
      </c>
      <c r="Y19" s="445"/>
      <c r="Z19" s="445"/>
      <c r="AA19" s="445"/>
      <c r="AB19" s="443"/>
      <c r="AC19" s="443"/>
      <c r="AD19" s="685">
        <v>537</v>
      </c>
      <c r="AE19" s="685"/>
      <c r="AF19" s="445" t="s">
        <v>578</v>
      </c>
      <c r="AG19" s="445"/>
      <c r="AH19" s="621"/>
      <c r="AI19" s="621"/>
      <c r="AJ19" s="621"/>
      <c r="AK19" s="621"/>
      <c r="AL19" s="621"/>
      <c r="AM19" s="621"/>
      <c r="AN19" s="445"/>
      <c r="AO19" s="445"/>
      <c r="AP19" s="426"/>
      <c r="AQ19" s="420"/>
      <c r="AR19" s="13">
        <f t="shared" si="0"/>
        <v>537</v>
      </c>
      <c r="AS19" s="6"/>
    </row>
    <row r="20" spans="1:45" ht="17.25" customHeight="1" x14ac:dyDescent="0.15">
      <c r="A20" s="436">
        <v>26</v>
      </c>
      <c r="B20" s="433">
        <v>3222</v>
      </c>
      <c r="C20" s="35" t="s">
        <v>1230</v>
      </c>
      <c r="D20" s="770"/>
      <c r="E20" s="765"/>
      <c r="F20" s="765"/>
      <c r="G20" s="766"/>
      <c r="H20" s="770"/>
      <c r="I20" s="765"/>
      <c r="J20" s="765"/>
      <c r="K20" s="765"/>
      <c r="L20" s="766"/>
      <c r="M20" s="779"/>
      <c r="N20" s="780"/>
      <c r="O20" s="780"/>
      <c r="P20" s="780"/>
      <c r="Q20" s="780"/>
      <c r="R20" s="780"/>
      <c r="S20" s="780"/>
      <c r="T20" s="780"/>
      <c r="U20" s="780"/>
      <c r="V20" s="780"/>
      <c r="W20" s="781"/>
      <c r="X20" s="444" t="s">
        <v>130</v>
      </c>
      <c r="Y20" s="445"/>
      <c r="Z20" s="445"/>
      <c r="AA20" s="445"/>
      <c r="AB20" s="443"/>
      <c r="AC20" s="443"/>
      <c r="AD20" s="685">
        <v>678</v>
      </c>
      <c r="AE20" s="685"/>
      <c r="AF20" s="445" t="s">
        <v>578</v>
      </c>
      <c r="AG20" s="445"/>
      <c r="AH20" s="621"/>
      <c r="AI20" s="621"/>
      <c r="AJ20" s="621"/>
      <c r="AK20" s="621"/>
      <c r="AL20" s="621"/>
      <c r="AM20" s="621"/>
      <c r="AN20" s="445"/>
      <c r="AO20" s="445"/>
      <c r="AP20" s="426"/>
      <c r="AQ20" s="420"/>
      <c r="AR20" s="13">
        <f t="shared" si="0"/>
        <v>678</v>
      </c>
      <c r="AS20" s="6"/>
    </row>
    <row r="21" spans="1:45" ht="17.25" customHeight="1" x14ac:dyDescent="0.15">
      <c r="A21" s="436">
        <v>26</v>
      </c>
      <c r="B21" s="433">
        <v>3213</v>
      </c>
      <c r="C21" s="35" t="s">
        <v>1161</v>
      </c>
      <c r="D21" s="912" t="s">
        <v>18</v>
      </c>
      <c r="E21" s="912"/>
      <c r="F21" s="912"/>
      <c r="G21" s="912"/>
      <c r="H21" s="712" t="s">
        <v>1160</v>
      </c>
      <c r="I21" s="713"/>
      <c r="J21" s="713"/>
      <c r="K21" s="713"/>
      <c r="L21" s="713"/>
      <c r="M21" s="713"/>
      <c r="N21" s="713"/>
      <c r="O21" s="713"/>
      <c r="P21" s="713"/>
      <c r="Q21" s="713"/>
      <c r="R21" s="713"/>
      <c r="S21" s="713"/>
      <c r="T21" s="713"/>
      <c r="U21" s="713"/>
      <c r="V21" s="713"/>
      <c r="W21" s="714"/>
      <c r="X21" s="444" t="s">
        <v>129</v>
      </c>
      <c r="Y21" s="445"/>
      <c r="Z21" s="445"/>
      <c r="AA21" s="445"/>
      <c r="AB21" s="443"/>
      <c r="AC21" s="443"/>
      <c r="AD21" s="685">
        <v>616</v>
      </c>
      <c r="AE21" s="685"/>
      <c r="AF21" s="445" t="s">
        <v>578</v>
      </c>
      <c r="AG21" s="445"/>
      <c r="AH21" s="621"/>
      <c r="AI21" s="621"/>
      <c r="AJ21" s="621"/>
      <c r="AK21" s="621"/>
      <c r="AL21" s="621"/>
      <c r="AM21" s="621"/>
      <c r="AN21" s="445"/>
      <c r="AO21" s="445"/>
      <c r="AP21" s="426"/>
      <c r="AQ21" s="420"/>
      <c r="AR21" s="13">
        <f t="shared" si="0"/>
        <v>616</v>
      </c>
      <c r="AS21" s="6"/>
    </row>
    <row r="22" spans="1:45" ht="17.25" customHeight="1" x14ac:dyDescent="0.15">
      <c r="A22" s="436">
        <v>26</v>
      </c>
      <c r="B22" s="433">
        <v>3223</v>
      </c>
      <c r="C22" s="35" t="s">
        <v>1162</v>
      </c>
      <c r="D22" s="912"/>
      <c r="E22" s="912"/>
      <c r="F22" s="912"/>
      <c r="G22" s="912"/>
      <c r="H22" s="858"/>
      <c r="I22" s="859"/>
      <c r="J22" s="859"/>
      <c r="K22" s="859"/>
      <c r="L22" s="859"/>
      <c r="M22" s="859"/>
      <c r="N22" s="859"/>
      <c r="O22" s="859"/>
      <c r="P22" s="859"/>
      <c r="Q22" s="859"/>
      <c r="R22" s="859"/>
      <c r="S22" s="859"/>
      <c r="T22" s="859"/>
      <c r="U22" s="859"/>
      <c r="V22" s="859"/>
      <c r="W22" s="860"/>
      <c r="X22" s="444" t="s">
        <v>130</v>
      </c>
      <c r="Y22" s="445"/>
      <c r="Z22" s="445"/>
      <c r="AA22" s="445"/>
      <c r="AB22" s="443"/>
      <c r="AC22" s="443"/>
      <c r="AD22" s="685">
        <v>775</v>
      </c>
      <c r="AE22" s="685"/>
      <c r="AF22" s="445" t="s">
        <v>578</v>
      </c>
      <c r="AG22" s="445"/>
      <c r="AH22" s="621"/>
      <c r="AI22" s="621"/>
      <c r="AJ22" s="621"/>
      <c r="AK22" s="621"/>
      <c r="AL22" s="621"/>
      <c r="AM22" s="621"/>
      <c r="AN22" s="445"/>
      <c r="AO22" s="445"/>
      <c r="AP22" s="426"/>
      <c r="AQ22" s="420"/>
      <c r="AR22" s="13">
        <f t="shared" si="0"/>
        <v>775</v>
      </c>
      <c r="AS22" s="6"/>
    </row>
    <row r="23" spans="1:45" ht="17.25" customHeight="1" x14ac:dyDescent="0.15">
      <c r="A23" s="436">
        <v>26</v>
      </c>
      <c r="B23" s="433">
        <v>3315</v>
      </c>
      <c r="C23" s="35" t="s">
        <v>1165</v>
      </c>
      <c r="D23" s="912"/>
      <c r="E23" s="912"/>
      <c r="F23" s="912"/>
      <c r="G23" s="912"/>
      <c r="H23" s="712" t="s">
        <v>1976</v>
      </c>
      <c r="I23" s="713"/>
      <c r="J23" s="713"/>
      <c r="K23" s="713"/>
      <c r="L23" s="713"/>
      <c r="M23" s="713"/>
      <c r="N23" s="713"/>
      <c r="O23" s="713"/>
      <c r="P23" s="713"/>
      <c r="Q23" s="713"/>
      <c r="R23" s="713"/>
      <c r="S23" s="713"/>
      <c r="T23" s="713"/>
      <c r="U23" s="713"/>
      <c r="V23" s="713"/>
      <c r="W23" s="714"/>
      <c r="X23" s="444" t="s">
        <v>129</v>
      </c>
      <c r="Y23" s="445"/>
      <c r="Z23" s="445"/>
      <c r="AA23" s="445"/>
      <c r="AB23" s="443"/>
      <c r="AC23" s="443"/>
      <c r="AD23" s="685">
        <v>643</v>
      </c>
      <c r="AE23" s="685"/>
      <c r="AF23" s="445" t="s">
        <v>578</v>
      </c>
      <c r="AG23" s="445"/>
      <c r="AH23" s="621"/>
      <c r="AI23" s="621"/>
      <c r="AJ23" s="621"/>
      <c r="AK23" s="621"/>
      <c r="AL23" s="621"/>
      <c r="AM23" s="621"/>
      <c r="AN23" s="445"/>
      <c r="AO23" s="445"/>
      <c r="AP23" s="426"/>
      <c r="AQ23" s="420"/>
      <c r="AR23" s="13">
        <f t="shared" si="0"/>
        <v>643</v>
      </c>
      <c r="AS23" s="6"/>
    </row>
    <row r="24" spans="1:45" ht="17.25" customHeight="1" x14ac:dyDescent="0.15">
      <c r="A24" s="436">
        <v>26</v>
      </c>
      <c r="B24" s="433">
        <v>3325</v>
      </c>
      <c r="C24" s="35" t="s">
        <v>1166</v>
      </c>
      <c r="D24" s="912"/>
      <c r="E24" s="912"/>
      <c r="F24" s="912"/>
      <c r="G24" s="912"/>
      <c r="H24" s="858"/>
      <c r="I24" s="859"/>
      <c r="J24" s="859"/>
      <c r="K24" s="859"/>
      <c r="L24" s="859"/>
      <c r="M24" s="859"/>
      <c r="N24" s="859"/>
      <c r="O24" s="859"/>
      <c r="P24" s="859"/>
      <c r="Q24" s="859"/>
      <c r="R24" s="859"/>
      <c r="S24" s="859"/>
      <c r="T24" s="859"/>
      <c r="U24" s="859"/>
      <c r="V24" s="859"/>
      <c r="W24" s="860"/>
      <c r="X24" s="444" t="s">
        <v>130</v>
      </c>
      <c r="Y24" s="445"/>
      <c r="Z24" s="445"/>
      <c r="AA24" s="445"/>
      <c r="AB24" s="443"/>
      <c r="AC24" s="443"/>
      <c r="AD24" s="685">
        <v>804</v>
      </c>
      <c r="AE24" s="685"/>
      <c r="AF24" s="445" t="s">
        <v>578</v>
      </c>
      <c r="AG24" s="445"/>
      <c r="AH24" s="621"/>
      <c r="AI24" s="621"/>
      <c r="AJ24" s="621"/>
      <c r="AK24" s="621"/>
      <c r="AL24" s="621"/>
      <c r="AM24" s="621"/>
      <c r="AN24" s="445"/>
      <c r="AO24" s="445"/>
      <c r="AP24" s="426"/>
      <c r="AQ24" s="420"/>
      <c r="AR24" s="13">
        <f t="shared" si="0"/>
        <v>804</v>
      </c>
      <c r="AS24" s="6"/>
    </row>
    <row r="25" spans="1:45" ht="17.25" customHeight="1" x14ac:dyDescent="0.15">
      <c r="A25" s="436">
        <v>26</v>
      </c>
      <c r="B25" s="433">
        <v>3316</v>
      </c>
      <c r="C25" s="35" t="s">
        <v>1169</v>
      </c>
      <c r="D25" s="912"/>
      <c r="E25" s="912"/>
      <c r="F25" s="912"/>
      <c r="G25" s="912"/>
      <c r="H25" s="715" t="s">
        <v>1975</v>
      </c>
      <c r="I25" s="916"/>
      <c r="J25" s="916"/>
      <c r="K25" s="916"/>
      <c r="L25" s="916"/>
      <c r="M25" s="916"/>
      <c r="N25" s="916"/>
      <c r="O25" s="916"/>
      <c r="P25" s="916"/>
      <c r="Q25" s="916"/>
      <c r="R25" s="916"/>
      <c r="S25" s="916"/>
      <c r="T25" s="916"/>
      <c r="U25" s="916"/>
      <c r="V25" s="916"/>
      <c r="W25" s="917"/>
      <c r="X25" s="444" t="s">
        <v>129</v>
      </c>
      <c r="Y25" s="445"/>
      <c r="Z25" s="445"/>
      <c r="AA25" s="445"/>
      <c r="AB25" s="443"/>
      <c r="AC25" s="443"/>
      <c r="AD25" s="685">
        <v>634</v>
      </c>
      <c r="AE25" s="685"/>
      <c r="AF25" s="445" t="s">
        <v>578</v>
      </c>
      <c r="AG25" s="445"/>
      <c r="AH25" s="621"/>
      <c r="AI25" s="621"/>
      <c r="AJ25" s="621"/>
      <c r="AK25" s="621"/>
      <c r="AL25" s="621"/>
      <c r="AM25" s="621"/>
      <c r="AN25" s="445"/>
      <c r="AO25" s="445"/>
      <c r="AP25" s="426"/>
      <c r="AQ25" s="420"/>
      <c r="AR25" s="13">
        <f t="shared" si="0"/>
        <v>634</v>
      </c>
      <c r="AS25" s="6"/>
    </row>
    <row r="26" spans="1:45" ht="17.25" customHeight="1" x14ac:dyDescent="0.15">
      <c r="A26" s="436">
        <v>26</v>
      </c>
      <c r="B26" s="433">
        <v>3326</v>
      </c>
      <c r="C26" s="35" t="s">
        <v>1170</v>
      </c>
      <c r="D26" s="912"/>
      <c r="E26" s="912"/>
      <c r="F26" s="912"/>
      <c r="G26" s="912"/>
      <c r="H26" s="918"/>
      <c r="I26" s="919"/>
      <c r="J26" s="919"/>
      <c r="K26" s="919"/>
      <c r="L26" s="919"/>
      <c r="M26" s="919"/>
      <c r="N26" s="919"/>
      <c r="O26" s="919"/>
      <c r="P26" s="919"/>
      <c r="Q26" s="919"/>
      <c r="R26" s="919"/>
      <c r="S26" s="919"/>
      <c r="T26" s="919"/>
      <c r="U26" s="919"/>
      <c r="V26" s="919"/>
      <c r="W26" s="920"/>
      <c r="X26" s="444" t="s">
        <v>130</v>
      </c>
      <c r="Y26" s="445"/>
      <c r="Z26" s="445"/>
      <c r="AA26" s="445"/>
      <c r="AB26" s="443"/>
      <c r="AC26" s="443"/>
      <c r="AD26" s="685">
        <v>793</v>
      </c>
      <c r="AE26" s="685"/>
      <c r="AF26" s="445" t="s">
        <v>578</v>
      </c>
      <c r="AG26" s="445"/>
      <c r="AH26" s="621"/>
      <c r="AI26" s="621"/>
      <c r="AJ26" s="621"/>
      <c r="AK26" s="621"/>
      <c r="AL26" s="621"/>
      <c r="AM26" s="621"/>
      <c r="AN26" s="445"/>
      <c r="AO26" s="445"/>
      <c r="AP26" s="426"/>
      <c r="AQ26" s="420"/>
      <c r="AR26" s="13">
        <f t="shared" si="0"/>
        <v>793</v>
      </c>
      <c r="AS26" s="6"/>
    </row>
    <row r="27" spans="1:45" ht="17.25" customHeight="1" x14ac:dyDescent="0.15">
      <c r="A27" s="436">
        <v>26</v>
      </c>
      <c r="B27" s="433">
        <v>3214</v>
      </c>
      <c r="C27" s="35" t="s">
        <v>2894</v>
      </c>
      <c r="D27" s="912"/>
      <c r="E27" s="912"/>
      <c r="F27" s="912"/>
      <c r="G27" s="912"/>
      <c r="H27" s="913" t="s">
        <v>2327</v>
      </c>
      <c r="I27" s="914"/>
      <c r="J27" s="914"/>
      <c r="K27" s="914"/>
      <c r="L27" s="914"/>
      <c r="M27" s="914"/>
      <c r="N27" s="914"/>
      <c r="O27" s="914"/>
      <c r="P27" s="914"/>
      <c r="Q27" s="914"/>
      <c r="R27" s="914"/>
      <c r="S27" s="914"/>
      <c r="T27" s="914"/>
      <c r="U27" s="914"/>
      <c r="V27" s="914"/>
      <c r="W27" s="915"/>
      <c r="X27" s="444" t="s">
        <v>129</v>
      </c>
      <c r="Y27" s="445"/>
      <c r="Z27" s="445"/>
      <c r="AA27" s="445"/>
      <c r="AB27" s="443"/>
      <c r="AC27" s="443"/>
      <c r="AD27" s="685">
        <v>616</v>
      </c>
      <c r="AE27" s="685"/>
      <c r="AF27" s="445" t="s">
        <v>578</v>
      </c>
      <c r="AG27" s="445"/>
      <c r="AH27" s="621"/>
      <c r="AI27" s="621"/>
      <c r="AJ27" s="621"/>
      <c r="AK27" s="621"/>
      <c r="AL27" s="621"/>
      <c r="AM27" s="621"/>
      <c r="AN27" s="445"/>
      <c r="AO27" s="445"/>
      <c r="AP27" s="426"/>
      <c r="AQ27" s="420"/>
      <c r="AR27" s="13">
        <f t="shared" si="0"/>
        <v>616</v>
      </c>
      <c r="AS27" s="6"/>
    </row>
    <row r="28" spans="1:45" ht="17.25" customHeight="1" x14ac:dyDescent="0.15">
      <c r="A28" s="436">
        <v>26</v>
      </c>
      <c r="B28" s="433">
        <v>3224</v>
      </c>
      <c r="C28" s="35" t="s">
        <v>2895</v>
      </c>
      <c r="D28" s="925"/>
      <c r="E28" s="925"/>
      <c r="F28" s="925"/>
      <c r="G28" s="925"/>
      <c r="H28" s="913"/>
      <c r="I28" s="914"/>
      <c r="J28" s="914"/>
      <c r="K28" s="914"/>
      <c r="L28" s="914"/>
      <c r="M28" s="914"/>
      <c r="N28" s="914"/>
      <c r="O28" s="914"/>
      <c r="P28" s="914"/>
      <c r="Q28" s="914"/>
      <c r="R28" s="914"/>
      <c r="S28" s="914"/>
      <c r="T28" s="914"/>
      <c r="U28" s="914"/>
      <c r="V28" s="914"/>
      <c r="W28" s="915"/>
      <c r="X28" s="444" t="s">
        <v>130</v>
      </c>
      <c r="Y28" s="445"/>
      <c r="Z28" s="445"/>
      <c r="AA28" s="445"/>
      <c r="AB28" s="443"/>
      <c r="AC28" s="443"/>
      <c r="AD28" s="685">
        <v>775</v>
      </c>
      <c r="AE28" s="685"/>
      <c r="AF28" s="445" t="s">
        <v>578</v>
      </c>
      <c r="AG28" s="445"/>
      <c r="AH28" s="621"/>
      <c r="AI28" s="621"/>
      <c r="AJ28" s="621"/>
      <c r="AK28" s="621"/>
      <c r="AL28" s="621"/>
      <c r="AM28" s="621"/>
      <c r="AN28" s="445"/>
      <c r="AO28" s="445"/>
      <c r="AP28" s="426"/>
      <c r="AQ28" s="420"/>
      <c r="AR28" s="13">
        <f t="shared" si="0"/>
        <v>775</v>
      </c>
      <c r="AS28" s="6"/>
    </row>
    <row r="29" spans="1:45" ht="17.25" customHeight="1" x14ac:dyDescent="0.15">
      <c r="A29" s="436">
        <v>26</v>
      </c>
      <c r="B29" s="433">
        <v>3317</v>
      </c>
      <c r="C29" s="35" t="s">
        <v>2896</v>
      </c>
      <c r="D29" s="547"/>
      <c r="E29" s="548"/>
      <c r="F29" s="548"/>
      <c r="G29" s="549"/>
      <c r="H29" s="913" t="s">
        <v>2328</v>
      </c>
      <c r="I29" s="914"/>
      <c r="J29" s="914"/>
      <c r="K29" s="914"/>
      <c r="L29" s="914"/>
      <c r="M29" s="914"/>
      <c r="N29" s="914"/>
      <c r="O29" s="914"/>
      <c r="P29" s="914"/>
      <c r="Q29" s="914"/>
      <c r="R29" s="914"/>
      <c r="S29" s="914"/>
      <c r="T29" s="914"/>
      <c r="U29" s="914"/>
      <c r="V29" s="914"/>
      <c r="W29" s="915"/>
      <c r="X29" s="444" t="s">
        <v>129</v>
      </c>
      <c r="Y29" s="445"/>
      <c r="Z29" s="445"/>
      <c r="AA29" s="445"/>
      <c r="AB29" s="443"/>
      <c r="AC29" s="443"/>
      <c r="AD29" s="685">
        <v>643</v>
      </c>
      <c r="AE29" s="685"/>
      <c r="AF29" s="445" t="s">
        <v>578</v>
      </c>
      <c r="AG29" s="445"/>
      <c r="AH29" s="621"/>
      <c r="AI29" s="621"/>
      <c r="AJ29" s="621"/>
      <c r="AK29" s="621"/>
      <c r="AL29" s="621"/>
      <c r="AM29" s="621"/>
      <c r="AN29" s="445"/>
      <c r="AO29" s="445"/>
      <c r="AP29" s="426"/>
      <c r="AQ29" s="420"/>
      <c r="AR29" s="13">
        <f t="shared" si="0"/>
        <v>643</v>
      </c>
      <c r="AS29" s="6"/>
    </row>
    <row r="30" spans="1:45" ht="17.25" customHeight="1" x14ac:dyDescent="0.15">
      <c r="A30" s="436">
        <v>26</v>
      </c>
      <c r="B30" s="433">
        <v>3327</v>
      </c>
      <c r="C30" s="35" t="s">
        <v>2897</v>
      </c>
      <c r="D30" s="547"/>
      <c r="E30" s="548"/>
      <c r="F30" s="548"/>
      <c r="G30" s="549"/>
      <c r="H30" s="913"/>
      <c r="I30" s="914"/>
      <c r="J30" s="914"/>
      <c r="K30" s="914"/>
      <c r="L30" s="914"/>
      <c r="M30" s="914"/>
      <c r="N30" s="914"/>
      <c r="O30" s="914"/>
      <c r="P30" s="914"/>
      <c r="Q30" s="914"/>
      <c r="R30" s="914"/>
      <c r="S30" s="914"/>
      <c r="T30" s="914"/>
      <c r="U30" s="914"/>
      <c r="V30" s="914"/>
      <c r="W30" s="915"/>
      <c r="X30" s="444" t="s">
        <v>130</v>
      </c>
      <c r="Y30" s="445"/>
      <c r="Z30" s="445"/>
      <c r="AA30" s="445"/>
      <c r="AB30" s="443"/>
      <c r="AC30" s="443"/>
      <c r="AD30" s="685">
        <v>804</v>
      </c>
      <c r="AE30" s="685"/>
      <c r="AF30" s="445" t="s">
        <v>578</v>
      </c>
      <c r="AG30" s="445"/>
      <c r="AH30" s="621"/>
      <c r="AI30" s="621"/>
      <c r="AJ30" s="621"/>
      <c r="AK30" s="621"/>
      <c r="AL30" s="621"/>
      <c r="AM30" s="621"/>
      <c r="AN30" s="445"/>
      <c r="AO30" s="445"/>
      <c r="AP30" s="426"/>
      <c r="AQ30" s="420"/>
      <c r="AR30" s="13">
        <f t="shared" si="0"/>
        <v>804</v>
      </c>
      <c r="AS30" s="6"/>
    </row>
    <row r="31" spans="1:45" ht="17.25" customHeight="1" x14ac:dyDescent="0.15">
      <c r="A31" s="436">
        <v>26</v>
      </c>
      <c r="B31" s="433">
        <v>3318</v>
      </c>
      <c r="C31" s="35" t="s">
        <v>2898</v>
      </c>
      <c r="D31" s="547"/>
      <c r="E31" s="548"/>
      <c r="F31" s="548"/>
      <c r="G31" s="549"/>
      <c r="H31" s="913" t="s">
        <v>2329</v>
      </c>
      <c r="I31" s="914"/>
      <c r="J31" s="914"/>
      <c r="K31" s="914"/>
      <c r="L31" s="914"/>
      <c r="M31" s="914"/>
      <c r="N31" s="914"/>
      <c r="O31" s="914"/>
      <c r="P31" s="914"/>
      <c r="Q31" s="914"/>
      <c r="R31" s="914"/>
      <c r="S31" s="914"/>
      <c r="T31" s="914"/>
      <c r="U31" s="914"/>
      <c r="V31" s="914"/>
      <c r="W31" s="915"/>
      <c r="X31" s="444" t="s">
        <v>129</v>
      </c>
      <c r="Y31" s="445"/>
      <c r="Z31" s="445"/>
      <c r="AA31" s="445"/>
      <c r="AB31" s="443"/>
      <c r="AC31" s="443"/>
      <c r="AD31" s="685">
        <v>634</v>
      </c>
      <c r="AE31" s="685"/>
      <c r="AF31" s="445" t="s">
        <v>578</v>
      </c>
      <c r="AG31" s="445"/>
      <c r="AH31" s="621"/>
      <c r="AI31" s="621"/>
      <c r="AJ31" s="621"/>
      <c r="AK31" s="621"/>
      <c r="AL31" s="621"/>
      <c r="AM31" s="621"/>
      <c r="AN31" s="445"/>
      <c r="AO31" s="445"/>
      <c r="AP31" s="426"/>
      <c r="AQ31" s="420"/>
      <c r="AR31" s="13">
        <f t="shared" si="0"/>
        <v>634</v>
      </c>
      <c r="AS31" s="6"/>
    </row>
    <row r="32" spans="1:45" ht="17.25" customHeight="1" x14ac:dyDescent="0.15">
      <c r="A32" s="436">
        <v>26</v>
      </c>
      <c r="B32" s="433">
        <v>3328</v>
      </c>
      <c r="C32" s="35" t="s">
        <v>2899</v>
      </c>
      <c r="D32" s="547"/>
      <c r="E32" s="548"/>
      <c r="F32" s="548"/>
      <c r="G32" s="549"/>
      <c r="H32" s="913"/>
      <c r="I32" s="914"/>
      <c r="J32" s="914"/>
      <c r="K32" s="914"/>
      <c r="L32" s="914"/>
      <c r="M32" s="914"/>
      <c r="N32" s="914"/>
      <c r="O32" s="914"/>
      <c r="P32" s="914"/>
      <c r="Q32" s="914"/>
      <c r="R32" s="914"/>
      <c r="S32" s="914"/>
      <c r="T32" s="914"/>
      <c r="U32" s="914"/>
      <c r="V32" s="914"/>
      <c r="W32" s="915"/>
      <c r="X32" s="444" t="s">
        <v>130</v>
      </c>
      <c r="Y32" s="445"/>
      <c r="Z32" s="445"/>
      <c r="AA32" s="445"/>
      <c r="AB32" s="443"/>
      <c r="AC32" s="443"/>
      <c r="AD32" s="685">
        <v>793</v>
      </c>
      <c r="AE32" s="685"/>
      <c r="AF32" s="445" t="s">
        <v>578</v>
      </c>
      <c r="AG32" s="445"/>
      <c r="AH32" s="621"/>
      <c r="AI32" s="621"/>
      <c r="AJ32" s="621"/>
      <c r="AK32" s="621"/>
      <c r="AL32" s="621"/>
      <c r="AM32" s="621"/>
      <c r="AN32" s="445"/>
      <c r="AO32" s="445"/>
      <c r="AP32" s="426"/>
      <c r="AQ32" s="420"/>
      <c r="AR32" s="13">
        <f t="shared" si="0"/>
        <v>793</v>
      </c>
      <c r="AS32" s="6"/>
    </row>
    <row r="33" spans="1:45" ht="17.25" customHeight="1" x14ac:dyDescent="0.15">
      <c r="A33" s="436">
        <v>26</v>
      </c>
      <c r="B33" s="433">
        <v>3313</v>
      </c>
      <c r="C33" s="35" t="s">
        <v>1163</v>
      </c>
      <c r="D33" s="213"/>
      <c r="E33" s="238"/>
      <c r="F33" s="238"/>
      <c r="G33" s="214"/>
      <c r="H33" s="712" t="s">
        <v>1160</v>
      </c>
      <c r="I33" s="713"/>
      <c r="J33" s="713"/>
      <c r="K33" s="713"/>
      <c r="L33" s="713"/>
      <c r="M33" s="713"/>
      <c r="N33" s="713"/>
      <c r="O33" s="713"/>
      <c r="P33" s="713"/>
      <c r="Q33" s="713"/>
      <c r="R33" s="713"/>
      <c r="S33" s="713"/>
      <c r="T33" s="713"/>
      <c r="U33" s="713"/>
      <c r="V33" s="713"/>
      <c r="W33" s="714"/>
      <c r="X33" s="444" t="s">
        <v>129</v>
      </c>
      <c r="Y33" s="445"/>
      <c r="Z33" s="445"/>
      <c r="AA33" s="445"/>
      <c r="AB33" s="443"/>
      <c r="AC33" s="443"/>
      <c r="AD33" s="685">
        <f>AD21</f>
        <v>616</v>
      </c>
      <c r="AE33" s="685"/>
      <c r="AF33" s="445" t="s">
        <v>578</v>
      </c>
      <c r="AG33" s="445"/>
      <c r="AH33" s="621"/>
      <c r="AI33" s="621"/>
      <c r="AJ33" s="452"/>
      <c r="AK33" s="677" t="s">
        <v>1139</v>
      </c>
      <c r="AL33" s="678"/>
      <c r="AM33" s="678"/>
      <c r="AN33" s="678"/>
      <c r="AO33" s="678"/>
      <c r="AP33" s="678"/>
      <c r="AQ33" s="452"/>
      <c r="AR33" s="13">
        <f t="shared" ref="AR33:AR44" si="1">ROUND(AD33*$AN$37,0)</f>
        <v>598</v>
      </c>
      <c r="AS33" s="6"/>
    </row>
    <row r="34" spans="1:45" ht="17.25" customHeight="1" x14ac:dyDescent="0.15">
      <c r="A34" s="436">
        <v>26</v>
      </c>
      <c r="B34" s="433">
        <v>3323</v>
      </c>
      <c r="C34" s="35" t="s">
        <v>1164</v>
      </c>
      <c r="D34" s="213"/>
      <c r="E34" s="238"/>
      <c r="F34" s="238"/>
      <c r="G34" s="214"/>
      <c r="H34" s="858"/>
      <c r="I34" s="859"/>
      <c r="J34" s="859"/>
      <c r="K34" s="859"/>
      <c r="L34" s="859"/>
      <c r="M34" s="859"/>
      <c r="N34" s="859"/>
      <c r="O34" s="859"/>
      <c r="P34" s="859"/>
      <c r="Q34" s="859"/>
      <c r="R34" s="859"/>
      <c r="S34" s="859"/>
      <c r="T34" s="859"/>
      <c r="U34" s="859"/>
      <c r="V34" s="859"/>
      <c r="W34" s="860"/>
      <c r="X34" s="444" t="s">
        <v>130</v>
      </c>
      <c r="Y34" s="445"/>
      <c r="Z34" s="445"/>
      <c r="AA34" s="445"/>
      <c r="AB34" s="443"/>
      <c r="AC34" s="443"/>
      <c r="AD34" s="685">
        <f t="shared" ref="AD34:AD44" si="2">AD22</f>
        <v>775</v>
      </c>
      <c r="AE34" s="685"/>
      <c r="AF34" s="445" t="s">
        <v>578</v>
      </c>
      <c r="AG34" s="445"/>
      <c r="AH34" s="621"/>
      <c r="AI34" s="621"/>
      <c r="AJ34" s="176"/>
      <c r="AK34" s="680"/>
      <c r="AL34" s="681"/>
      <c r="AM34" s="681"/>
      <c r="AN34" s="681"/>
      <c r="AO34" s="681"/>
      <c r="AP34" s="681"/>
      <c r="AQ34" s="450"/>
      <c r="AR34" s="13">
        <f t="shared" si="1"/>
        <v>752</v>
      </c>
      <c r="AS34" s="6"/>
    </row>
    <row r="35" spans="1:45" ht="17.25" customHeight="1" x14ac:dyDescent="0.15">
      <c r="A35" s="436">
        <v>26</v>
      </c>
      <c r="B35" s="433">
        <v>3319</v>
      </c>
      <c r="C35" s="35" t="s">
        <v>1167</v>
      </c>
      <c r="D35" s="213"/>
      <c r="E35" s="238"/>
      <c r="F35" s="238"/>
      <c r="G35" s="214"/>
      <c r="H35" s="712" t="s">
        <v>1976</v>
      </c>
      <c r="I35" s="713"/>
      <c r="J35" s="713"/>
      <c r="K35" s="713"/>
      <c r="L35" s="713"/>
      <c r="M35" s="713"/>
      <c r="N35" s="713"/>
      <c r="O35" s="713"/>
      <c r="P35" s="713"/>
      <c r="Q35" s="713"/>
      <c r="R35" s="713"/>
      <c r="S35" s="713"/>
      <c r="T35" s="713"/>
      <c r="U35" s="713"/>
      <c r="V35" s="713"/>
      <c r="W35" s="714"/>
      <c r="X35" s="444" t="s">
        <v>129</v>
      </c>
      <c r="Y35" s="445"/>
      <c r="Z35" s="445"/>
      <c r="AA35" s="445"/>
      <c r="AB35" s="443"/>
      <c r="AC35" s="443"/>
      <c r="AD35" s="685">
        <f t="shared" si="2"/>
        <v>643</v>
      </c>
      <c r="AE35" s="685"/>
      <c r="AF35" s="445" t="s">
        <v>578</v>
      </c>
      <c r="AG35" s="445"/>
      <c r="AH35" s="621"/>
      <c r="AI35" s="621"/>
      <c r="AJ35" s="452"/>
      <c r="AK35" s="680"/>
      <c r="AL35" s="681"/>
      <c r="AM35" s="681"/>
      <c r="AN35" s="681"/>
      <c r="AO35" s="681"/>
      <c r="AP35" s="681"/>
      <c r="AQ35" s="311"/>
      <c r="AR35" s="13">
        <f t="shared" si="1"/>
        <v>624</v>
      </c>
      <c r="AS35" s="6"/>
    </row>
    <row r="36" spans="1:45" ht="17.25" customHeight="1" x14ac:dyDescent="0.15">
      <c r="A36" s="436">
        <v>26</v>
      </c>
      <c r="B36" s="433">
        <v>3329</v>
      </c>
      <c r="C36" s="35" t="s">
        <v>1168</v>
      </c>
      <c r="D36" s="213"/>
      <c r="E36" s="238"/>
      <c r="F36" s="238"/>
      <c r="G36" s="214"/>
      <c r="H36" s="858"/>
      <c r="I36" s="859"/>
      <c r="J36" s="859"/>
      <c r="K36" s="859"/>
      <c r="L36" s="859"/>
      <c r="M36" s="859"/>
      <c r="N36" s="859"/>
      <c r="O36" s="859"/>
      <c r="P36" s="859"/>
      <c r="Q36" s="859"/>
      <c r="R36" s="859"/>
      <c r="S36" s="859"/>
      <c r="T36" s="859"/>
      <c r="U36" s="859"/>
      <c r="V36" s="859"/>
      <c r="W36" s="860"/>
      <c r="X36" s="444" t="s">
        <v>130</v>
      </c>
      <c r="Y36" s="445"/>
      <c r="Z36" s="445"/>
      <c r="AA36" s="445"/>
      <c r="AB36" s="443"/>
      <c r="AC36" s="443"/>
      <c r="AD36" s="685">
        <f t="shared" si="2"/>
        <v>804</v>
      </c>
      <c r="AE36" s="685"/>
      <c r="AF36" s="445" t="s">
        <v>578</v>
      </c>
      <c r="AG36" s="445"/>
      <c r="AH36" s="621"/>
      <c r="AI36" s="621"/>
      <c r="AJ36" s="176"/>
      <c r="AK36" s="547"/>
      <c r="AL36" s="548"/>
      <c r="AM36" s="548"/>
      <c r="AN36" s="548"/>
      <c r="AO36" s="548"/>
      <c r="AP36" s="548"/>
      <c r="AQ36" s="311"/>
      <c r="AR36" s="13">
        <f t="shared" si="1"/>
        <v>780</v>
      </c>
      <c r="AS36" s="6"/>
    </row>
    <row r="37" spans="1:45" ht="17.25" customHeight="1" x14ac:dyDescent="0.15">
      <c r="A37" s="436">
        <v>26</v>
      </c>
      <c r="B37" s="433">
        <v>3415</v>
      </c>
      <c r="C37" s="35" t="s">
        <v>1171</v>
      </c>
      <c r="D37" s="213"/>
      <c r="E37" s="238"/>
      <c r="F37" s="238"/>
      <c r="G37" s="214"/>
      <c r="H37" s="715" t="s">
        <v>1977</v>
      </c>
      <c r="I37" s="916"/>
      <c r="J37" s="916"/>
      <c r="K37" s="916"/>
      <c r="L37" s="916"/>
      <c r="M37" s="916"/>
      <c r="N37" s="916"/>
      <c r="O37" s="916"/>
      <c r="P37" s="916"/>
      <c r="Q37" s="916"/>
      <c r="R37" s="916"/>
      <c r="S37" s="916"/>
      <c r="T37" s="916"/>
      <c r="U37" s="916"/>
      <c r="V37" s="916"/>
      <c r="W37" s="917"/>
      <c r="X37" s="444" t="s">
        <v>129</v>
      </c>
      <c r="Y37" s="445"/>
      <c r="Z37" s="445"/>
      <c r="AA37" s="445"/>
      <c r="AB37" s="443"/>
      <c r="AC37" s="443"/>
      <c r="AD37" s="685">
        <f t="shared" si="2"/>
        <v>634</v>
      </c>
      <c r="AE37" s="685"/>
      <c r="AF37" s="445" t="s">
        <v>578</v>
      </c>
      <c r="AG37" s="445"/>
      <c r="AH37" s="621"/>
      <c r="AI37" s="621"/>
      <c r="AJ37" s="452"/>
      <c r="AK37" s="207"/>
      <c r="AL37" s="310"/>
      <c r="AM37" s="14" t="s">
        <v>248</v>
      </c>
      <c r="AN37" s="844">
        <v>0.97</v>
      </c>
      <c r="AO37" s="844"/>
      <c r="AP37" s="310"/>
      <c r="AQ37" s="311"/>
      <c r="AR37" s="13">
        <f t="shared" si="1"/>
        <v>615</v>
      </c>
      <c r="AS37" s="6"/>
    </row>
    <row r="38" spans="1:45" ht="17.25" customHeight="1" x14ac:dyDescent="0.15">
      <c r="A38" s="436">
        <v>26</v>
      </c>
      <c r="B38" s="433">
        <v>3425</v>
      </c>
      <c r="C38" s="35" t="s">
        <v>1172</v>
      </c>
      <c r="D38" s="213"/>
      <c r="E38" s="238"/>
      <c r="F38" s="238"/>
      <c r="G38" s="214"/>
      <c r="H38" s="918"/>
      <c r="I38" s="919"/>
      <c r="J38" s="919"/>
      <c r="K38" s="919"/>
      <c r="L38" s="919"/>
      <c r="M38" s="919"/>
      <c r="N38" s="919"/>
      <c r="O38" s="919"/>
      <c r="P38" s="919"/>
      <c r="Q38" s="919"/>
      <c r="R38" s="919"/>
      <c r="S38" s="919"/>
      <c r="T38" s="919"/>
      <c r="U38" s="919"/>
      <c r="V38" s="919"/>
      <c r="W38" s="920"/>
      <c r="X38" s="444" t="s">
        <v>130</v>
      </c>
      <c r="Y38" s="445"/>
      <c r="Z38" s="445"/>
      <c r="AA38" s="445"/>
      <c r="AB38" s="443"/>
      <c r="AC38" s="443"/>
      <c r="AD38" s="685">
        <f t="shared" si="2"/>
        <v>793</v>
      </c>
      <c r="AE38" s="685"/>
      <c r="AF38" s="445" t="s">
        <v>578</v>
      </c>
      <c r="AG38" s="445"/>
      <c r="AH38" s="621"/>
      <c r="AI38" s="621"/>
      <c r="AJ38" s="176"/>
      <c r="AK38" s="207"/>
      <c r="AL38" s="310"/>
      <c r="AM38" s="310"/>
      <c r="AN38" s="310"/>
      <c r="AO38" s="310"/>
      <c r="AP38" s="310"/>
      <c r="AQ38" s="311"/>
      <c r="AR38" s="13">
        <f t="shared" si="1"/>
        <v>769</v>
      </c>
      <c r="AS38" s="6"/>
    </row>
    <row r="39" spans="1:45" ht="17.25" customHeight="1" x14ac:dyDescent="0.15">
      <c r="A39" s="436">
        <v>26</v>
      </c>
      <c r="B39" s="433">
        <v>3314</v>
      </c>
      <c r="C39" s="35" t="s">
        <v>2900</v>
      </c>
      <c r="D39" s="213"/>
      <c r="E39" s="238"/>
      <c r="F39" s="238"/>
      <c r="G39" s="214"/>
      <c r="H39" s="913" t="s">
        <v>2327</v>
      </c>
      <c r="I39" s="914"/>
      <c r="J39" s="914"/>
      <c r="K39" s="914"/>
      <c r="L39" s="914"/>
      <c r="M39" s="914"/>
      <c r="N39" s="914"/>
      <c r="O39" s="914"/>
      <c r="P39" s="914"/>
      <c r="Q39" s="914"/>
      <c r="R39" s="914"/>
      <c r="S39" s="914"/>
      <c r="T39" s="914"/>
      <c r="U39" s="914"/>
      <c r="V39" s="914"/>
      <c r="W39" s="915"/>
      <c r="X39" s="444" t="s">
        <v>129</v>
      </c>
      <c r="Y39" s="445"/>
      <c r="Z39" s="445"/>
      <c r="AA39" s="445"/>
      <c r="AB39" s="443"/>
      <c r="AC39" s="443"/>
      <c r="AD39" s="685">
        <f t="shared" si="2"/>
        <v>616</v>
      </c>
      <c r="AE39" s="685"/>
      <c r="AF39" s="445" t="s">
        <v>578</v>
      </c>
      <c r="AG39" s="445"/>
      <c r="AH39" s="621"/>
      <c r="AI39" s="621"/>
      <c r="AJ39" s="622"/>
      <c r="AK39" s="637"/>
      <c r="AL39" s="637"/>
      <c r="AM39" s="637"/>
      <c r="AN39" s="637"/>
      <c r="AO39" s="637"/>
      <c r="AP39" s="637"/>
      <c r="AQ39" s="419"/>
      <c r="AR39" s="13">
        <f t="shared" si="1"/>
        <v>598</v>
      </c>
      <c r="AS39" s="6"/>
    </row>
    <row r="40" spans="1:45" ht="17.25" customHeight="1" x14ac:dyDescent="0.15">
      <c r="A40" s="436">
        <v>26</v>
      </c>
      <c r="B40" s="433">
        <v>3324</v>
      </c>
      <c r="C40" s="35" t="s">
        <v>2901</v>
      </c>
      <c r="D40" s="213"/>
      <c r="E40" s="238"/>
      <c r="F40" s="238"/>
      <c r="G40" s="214"/>
      <c r="H40" s="913"/>
      <c r="I40" s="914"/>
      <c r="J40" s="914"/>
      <c r="K40" s="914"/>
      <c r="L40" s="914"/>
      <c r="M40" s="914"/>
      <c r="N40" s="914"/>
      <c r="O40" s="914"/>
      <c r="P40" s="914"/>
      <c r="Q40" s="914"/>
      <c r="R40" s="914"/>
      <c r="S40" s="914"/>
      <c r="T40" s="914"/>
      <c r="U40" s="914"/>
      <c r="V40" s="914"/>
      <c r="W40" s="915"/>
      <c r="X40" s="444" t="s">
        <v>130</v>
      </c>
      <c r="Y40" s="445"/>
      <c r="Z40" s="445"/>
      <c r="AA40" s="445"/>
      <c r="AB40" s="443"/>
      <c r="AC40" s="443"/>
      <c r="AD40" s="685">
        <f t="shared" si="2"/>
        <v>775</v>
      </c>
      <c r="AE40" s="685"/>
      <c r="AF40" s="445" t="s">
        <v>578</v>
      </c>
      <c r="AG40" s="445"/>
      <c r="AH40" s="621"/>
      <c r="AI40" s="621"/>
      <c r="AJ40" s="432"/>
      <c r="AK40" s="637"/>
      <c r="AL40" s="637"/>
      <c r="AM40" s="637"/>
      <c r="AN40" s="245"/>
      <c r="AO40" s="245"/>
      <c r="AP40" s="245"/>
      <c r="AQ40" s="419"/>
      <c r="AR40" s="13">
        <f t="shared" si="1"/>
        <v>752</v>
      </c>
      <c r="AS40" s="6"/>
    </row>
    <row r="41" spans="1:45" ht="17.25" customHeight="1" x14ac:dyDescent="0.15">
      <c r="A41" s="436">
        <v>26</v>
      </c>
      <c r="B41" s="433">
        <v>3416</v>
      </c>
      <c r="C41" s="35" t="s">
        <v>2902</v>
      </c>
      <c r="D41" s="213"/>
      <c r="E41" s="238"/>
      <c r="F41" s="238"/>
      <c r="G41" s="214"/>
      <c r="H41" s="913" t="s">
        <v>2328</v>
      </c>
      <c r="I41" s="914"/>
      <c r="J41" s="914"/>
      <c r="K41" s="914"/>
      <c r="L41" s="914"/>
      <c r="M41" s="914"/>
      <c r="N41" s="914"/>
      <c r="O41" s="914"/>
      <c r="P41" s="914"/>
      <c r="Q41" s="914"/>
      <c r="R41" s="914"/>
      <c r="S41" s="914"/>
      <c r="T41" s="914"/>
      <c r="U41" s="914"/>
      <c r="V41" s="914"/>
      <c r="W41" s="915"/>
      <c r="X41" s="444" t="s">
        <v>129</v>
      </c>
      <c r="Y41" s="445"/>
      <c r="Z41" s="445"/>
      <c r="AA41" s="445"/>
      <c r="AB41" s="443"/>
      <c r="AC41" s="443"/>
      <c r="AD41" s="685">
        <f t="shared" si="2"/>
        <v>643</v>
      </c>
      <c r="AE41" s="685"/>
      <c r="AF41" s="445" t="s">
        <v>578</v>
      </c>
      <c r="AG41" s="445"/>
      <c r="AH41" s="621"/>
      <c r="AI41" s="621"/>
      <c r="AJ41" s="622"/>
      <c r="AK41" s="442"/>
      <c r="AL41" s="637"/>
      <c r="AM41" s="637"/>
      <c r="AN41" s="14"/>
      <c r="AO41" s="844"/>
      <c r="AP41" s="844"/>
      <c r="AQ41" s="419"/>
      <c r="AR41" s="13">
        <f t="shared" si="1"/>
        <v>624</v>
      </c>
      <c r="AS41" s="6"/>
    </row>
    <row r="42" spans="1:45" ht="17.25" customHeight="1" x14ac:dyDescent="0.15">
      <c r="A42" s="436">
        <v>26</v>
      </c>
      <c r="B42" s="433">
        <v>3426</v>
      </c>
      <c r="C42" s="35" t="s">
        <v>2903</v>
      </c>
      <c r="D42" s="213"/>
      <c r="E42" s="238"/>
      <c r="F42" s="238"/>
      <c r="G42" s="214"/>
      <c r="H42" s="913"/>
      <c r="I42" s="914"/>
      <c r="J42" s="914"/>
      <c r="K42" s="914"/>
      <c r="L42" s="914"/>
      <c r="M42" s="914"/>
      <c r="N42" s="914"/>
      <c r="O42" s="914"/>
      <c r="P42" s="914"/>
      <c r="Q42" s="914"/>
      <c r="R42" s="914"/>
      <c r="S42" s="914"/>
      <c r="T42" s="914"/>
      <c r="U42" s="914"/>
      <c r="V42" s="914"/>
      <c r="W42" s="915"/>
      <c r="X42" s="444" t="s">
        <v>130</v>
      </c>
      <c r="Y42" s="445"/>
      <c r="Z42" s="445"/>
      <c r="AA42" s="445"/>
      <c r="AB42" s="443"/>
      <c r="AC42" s="443"/>
      <c r="AD42" s="685">
        <f t="shared" si="2"/>
        <v>804</v>
      </c>
      <c r="AE42" s="685"/>
      <c r="AF42" s="445" t="s">
        <v>578</v>
      </c>
      <c r="AG42" s="445"/>
      <c r="AH42" s="621"/>
      <c r="AI42" s="621"/>
      <c r="AJ42" s="432"/>
      <c r="AK42" s="442"/>
      <c r="AL42" s="637"/>
      <c r="AM42" s="637"/>
      <c r="AN42" s="245"/>
      <c r="AO42" s="245"/>
      <c r="AP42" s="245"/>
      <c r="AQ42" s="419"/>
      <c r="AR42" s="13">
        <f t="shared" si="1"/>
        <v>780</v>
      </c>
      <c r="AS42" s="6"/>
    </row>
    <row r="43" spans="1:45" ht="17.25" customHeight="1" x14ac:dyDescent="0.15">
      <c r="A43" s="436">
        <v>26</v>
      </c>
      <c r="B43" s="433">
        <v>3417</v>
      </c>
      <c r="C43" s="35" t="s">
        <v>2904</v>
      </c>
      <c r="D43" s="213"/>
      <c r="E43" s="238"/>
      <c r="F43" s="238"/>
      <c r="G43" s="214"/>
      <c r="H43" s="913" t="s">
        <v>2329</v>
      </c>
      <c r="I43" s="914"/>
      <c r="J43" s="914"/>
      <c r="K43" s="914"/>
      <c r="L43" s="914"/>
      <c r="M43" s="914"/>
      <c r="N43" s="914"/>
      <c r="O43" s="914"/>
      <c r="P43" s="914"/>
      <c r="Q43" s="914"/>
      <c r="R43" s="914"/>
      <c r="S43" s="914"/>
      <c r="T43" s="914"/>
      <c r="U43" s="914"/>
      <c r="V43" s="914"/>
      <c r="W43" s="915"/>
      <c r="X43" s="444" t="s">
        <v>129</v>
      </c>
      <c r="Y43" s="445"/>
      <c r="Z43" s="445"/>
      <c r="AA43" s="445"/>
      <c r="AB43" s="443"/>
      <c r="AC43" s="443"/>
      <c r="AD43" s="685">
        <f t="shared" si="2"/>
        <v>634</v>
      </c>
      <c r="AE43" s="685"/>
      <c r="AF43" s="445" t="s">
        <v>578</v>
      </c>
      <c r="AG43" s="445"/>
      <c r="AH43" s="621"/>
      <c r="AI43" s="621"/>
      <c r="AJ43" s="622"/>
      <c r="AK43" s="442"/>
      <c r="AL43" s="637"/>
      <c r="AM43" s="637"/>
      <c r="AN43" s="14"/>
      <c r="AO43" s="844"/>
      <c r="AP43" s="844"/>
      <c r="AQ43" s="419"/>
      <c r="AR43" s="13">
        <f t="shared" si="1"/>
        <v>615</v>
      </c>
      <c r="AS43" s="6"/>
    </row>
    <row r="44" spans="1:45" ht="17.25" customHeight="1" x14ac:dyDescent="0.15">
      <c r="A44" s="436">
        <v>26</v>
      </c>
      <c r="B44" s="433">
        <v>3427</v>
      </c>
      <c r="C44" s="35" t="s">
        <v>2905</v>
      </c>
      <c r="D44" s="215"/>
      <c r="E44" s="236"/>
      <c r="F44" s="236"/>
      <c r="G44" s="216"/>
      <c r="H44" s="913"/>
      <c r="I44" s="914"/>
      <c r="J44" s="914"/>
      <c r="K44" s="914"/>
      <c r="L44" s="914"/>
      <c r="M44" s="914"/>
      <c r="N44" s="914"/>
      <c r="O44" s="914"/>
      <c r="P44" s="914"/>
      <c r="Q44" s="914"/>
      <c r="R44" s="914"/>
      <c r="S44" s="914"/>
      <c r="T44" s="914"/>
      <c r="U44" s="914"/>
      <c r="V44" s="914"/>
      <c r="W44" s="915"/>
      <c r="X44" s="444" t="s">
        <v>130</v>
      </c>
      <c r="Y44" s="445"/>
      <c r="Z44" s="445"/>
      <c r="AA44" s="445"/>
      <c r="AB44" s="443"/>
      <c r="AC44" s="443"/>
      <c r="AD44" s="685">
        <f t="shared" si="2"/>
        <v>793</v>
      </c>
      <c r="AE44" s="685"/>
      <c r="AF44" s="445" t="s">
        <v>578</v>
      </c>
      <c r="AG44" s="445"/>
      <c r="AH44" s="621"/>
      <c r="AI44" s="621"/>
      <c r="AJ44" s="432"/>
      <c r="AK44" s="607"/>
      <c r="AL44" s="607"/>
      <c r="AM44" s="607"/>
      <c r="AN44" s="426"/>
      <c r="AO44" s="426"/>
      <c r="AP44" s="426"/>
      <c r="AQ44" s="420"/>
      <c r="AR44" s="13">
        <f t="shared" si="1"/>
        <v>769</v>
      </c>
      <c r="AS44" s="6"/>
    </row>
    <row r="45" spans="1:45" ht="16.5" customHeight="1" x14ac:dyDescent="0.15">
      <c r="A45" s="436">
        <v>26</v>
      </c>
      <c r="B45" s="433" t="s">
        <v>5775</v>
      </c>
      <c r="C45" s="120" t="s">
        <v>5046</v>
      </c>
      <c r="D45" s="769" t="s">
        <v>4940</v>
      </c>
      <c r="E45" s="763"/>
      <c r="F45" s="764"/>
      <c r="G45" s="769" t="s">
        <v>3321</v>
      </c>
      <c r="H45" s="763"/>
      <c r="I45" s="763"/>
      <c r="J45" s="763"/>
      <c r="K45" s="764"/>
      <c r="L45" s="769" t="s">
        <v>3323</v>
      </c>
      <c r="M45" s="763"/>
      <c r="N45" s="763"/>
      <c r="O45" s="763"/>
      <c r="P45" s="764"/>
      <c r="Q45" s="769" t="s">
        <v>3315</v>
      </c>
      <c r="R45" s="763"/>
      <c r="S45" s="763"/>
      <c r="T45" s="763"/>
      <c r="U45" s="763"/>
      <c r="V45" s="763"/>
      <c r="W45" s="764"/>
      <c r="X45" s="42" t="s">
        <v>3331</v>
      </c>
      <c r="Y45" s="621"/>
      <c r="Z45" s="621"/>
      <c r="AA45" s="621"/>
      <c r="AB45" s="422"/>
      <c r="AC45" s="422"/>
      <c r="AD45" s="422"/>
      <c r="AE45" s="422"/>
      <c r="AF45" s="422"/>
      <c r="AG45" s="422"/>
      <c r="AH45" s="422"/>
      <c r="AI45" s="422"/>
      <c r="AJ45" s="422"/>
      <c r="AK45" s="686">
        <f t="shared" ref="AK45" si="3">ROUND(AD5*0.01,0)</f>
        <v>5</v>
      </c>
      <c r="AL45" s="686"/>
      <c r="AM45" s="422" t="s">
        <v>804</v>
      </c>
      <c r="AN45" s="445"/>
      <c r="AO45" s="445"/>
      <c r="AP45" s="621"/>
      <c r="AQ45" s="622"/>
      <c r="AR45" s="359">
        <f>-AK45</f>
        <v>-5</v>
      </c>
      <c r="AS45" s="437"/>
    </row>
    <row r="46" spans="1:45" ht="16.5" customHeight="1" x14ac:dyDescent="0.15">
      <c r="A46" s="436">
        <v>26</v>
      </c>
      <c r="B46" s="433" t="s">
        <v>5776</v>
      </c>
      <c r="C46" s="120" t="s">
        <v>5047</v>
      </c>
      <c r="D46" s="770"/>
      <c r="E46" s="765"/>
      <c r="F46" s="766"/>
      <c r="G46" s="770"/>
      <c r="H46" s="765"/>
      <c r="I46" s="765"/>
      <c r="J46" s="765"/>
      <c r="K46" s="766"/>
      <c r="L46" s="770"/>
      <c r="M46" s="765"/>
      <c r="N46" s="765"/>
      <c r="O46" s="765"/>
      <c r="P46" s="766"/>
      <c r="Q46" s="789"/>
      <c r="R46" s="767"/>
      <c r="S46" s="767"/>
      <c r="T46" s="767"/>
      <c r="U46" s="767"/>
      <c r="V46" s="767"/>
      <c r="W46" s="768"/>
      <c r="X46" s="42" t="s">
        <v>3332</v>
      </c>
      <c r="Y46" s="621"/>
      <c r="Z46" s="621"/>
      <c r="AA46" s="621"/>
      <c r="AB46" s="422"/>
      <c r="AC46" s="422"/>
      <c r="AD46" s="422"/>
      <c r="AE46" s="422"/>
      <c r="AF46" s="422"/>
      <c r="AG46" s="422"/>
      <c r="AH46" s="422"/>
      <c r="AI46" s="422"/>
      <c r="AJ46" s="422"/>
      <c r="AK46" s="686">
        <f t="shared" ref="AK46:AK72" si="4">ROUND(AD6*0.01,0)</f>
        <v>7</v>
      </c>
      <c r="AL46" s="686"/>
      <c r="AM46" s="422" t="s">
        <v>804</v>
      </c>
      <c r="AN46" s="445"/>
      <c r="AO46" s="445"/>
      <c r="AP46" s="621"/>
      <c r="AQ46" s="622"/>
      <c r="AR46" s="359">
        <f t="shared" ref="AR46:AR72" si="5">-AK46</f>
        <v>-7</v>
      </c>
      <c r="AS46" s="437"/>
    </row>
    <row r="47" spans="1:45" ht="16.5" customHeight="1" x14ac:dyDescent="0.15">
      <c r="A47" s="436">
        <v>26</v>
      </c>
      <c r="B47" s="433" t="s">
        <v>5777</v>
      </c>
      <c r="C47" s="120" t="s">
        <v>5048</v>
      </c>
      <c r="D47" s="770"/>
      <c r="E47" s="765"/>
      <c r="F47" s="766"/>
      <c r="G47" s="770"/>
      <c r="H47" s="765"/>
      <c r="I47" s="765"/>
      <c r="J47" s="765"/>
      <c r="K47" s="766"/>
      <c r="L47" s="770"/>
      <c r="M47" s="765"/>
      <c r="N47" s="765"/>
      <c r="O47" s="765"/>
      <c r="P47" s="766"/>
      <c r="Q47" s="769" t="s">
        <v>3316</v>
      </c>
      <c r="R47" s="763"/>
      <c r="S47" s="763"/>
      <c r="T47" s="763"/>
      <c r="U47" s="763"/>
      <c r="V47" s="763"/>
      <c r="W47" s="764"/>
      <c r="X47" s="42" t="s">
        <v>3331</v>
      </c>
      <c r="Y47" s="621"/>
      <c r="Z47" s="621"/>
      <c r="AA47" s="621"/>
      <c r="AB47" s="422"/>
      <c r="AC47" s="422"/>
      <c r="AD47" s="422"/>
      <c r="AE47" s="422"/>
      <c r="AF47" s="422"/>
      <c r="AG47" s="422"/>
      <c r="AH47" s="422"/>
      <c r="AI47" s="422"/>
      <c r="AJ47" s="422"/>
      <c r="AK47" s="686">
        <f t="shared" si="4"/>
        <v>6</v>
      </c>
      <c r="AL47" s="686"/>
      <c r="AM47" s="422" t="s">
        <v>804</v>
      </c>
      <c r="AN47" s="445"/>
      <c r="AO47" s="445"/>
      <c r="AP47" s="621"/>
      <c r="AQ47" s="622"/>
      <c r="AR47" s="359">
        <f t="shared" si="5"/>
        <v>-6</v>
      </c>
      <c r="AS47" s="437"/>
    </row>
    <row r="48" spans="1:45" ht="16.5" customHeight="1" x14ac:dyDescent="0.15">
      <c r="A48" s="436">
        <v>26</v>
      </c>
      <c r="B48" s="433" t="s">
        <v>5778</v>
      </c>
      <c r="C48" s="120" t="s">
        <v>5049</v>
      </c>
      <c r="D48" s="421"/>
      <c r="E48" s="418"/>
      <c r="F48" s="418"/>
      <c r="G48" s="421"/>
      <c r="H48" s="418"/>
      <c r="I48" s="418"/>
      <c r="J48" s="418"/>
      <c r="K48" s="419"/>
      <c r="L48" s="418"/>
      <c r="M48" s="418"/>
      <c r="N48" s="418"/>
      <c r="O48" s="418"/>
      <c r="P48" s="419"/>
      <c r="Q48" s="789"/>
      <c r="R48" s="767"/>
      <c r="S48" s="767"/>
      <c r="T48" s="767"/>
      <c r="U48" s="767"/>
      <c r="V48" s="767"/>
      <c r="W48" s="768"/>
      <c r="X48" s="42" t="s">
        <v>3332</v>
      </c>
      <c r="Y48" s="621"/>
      <c r="Z48" s="621"/>
      <c r="AA48" s="621"/>
      <c r="AB48" s="422"/>
      <c r="AC48" s="422"/>
      <c r="AD48" s="422"/>
      <c r="AE48" s="422"/>
      <c r="AF48" s="422"/>
      <c r="AG48" s="422"/>
      <c r="AH48" s="422"/>
      <c r="AI48" s="422"/>
      <c r="AJ48" s="422"/>
      <c r="AK48" s="686">
        <f t="shared" si="4"/>
        <v>7</v>
      </c>
      <c r="AL48" s="686"/>
      <c r="AM48" s="422" t="s">
        <v>804</v>
      </c>
      <c r="AN48" s="445"/>
      <c r="AO48" s="445"/>
      <c r="AP48" s="621"/>
      <c r="AQ48" s="622"/>
      <c r="AR48" s="359">
        <f t="shared" si="5"/>
        <v>-7</v>
      </c>
      <c r="AS48" s="437"/>
    </row>
    <row r="49" spans="1:45" ht="16.5" customHeight="1" x14ac:dyDescent="0.15">
      <c r="A49" s="436">
        <v>26</v>
      </c>
      <c r="B49" s="433" t="s">
        <v>5779</v>
      </c>
      <c r="C49" s="120" t="s">
        <v>5050</v>
      </c>
      <c r="D49" s="421"/>
      <c r="E49" s="418"/>
      <c r="F49" s="418"/>
      <c r="G49" s="421"/>
      <c r="H49" s="418"/>
      <c r="I49" s="418"/>
      <c r="J49" s="418"/>
      <c r="K49" s="419"/>
      <c r="L49" s="418"/>
      <c r="M49" s="418"/>
      <c r="N49" s="418"/>
      <c r="O49" s="418"/>
      <c r="P49" s="419"/>
      <c r="Q49" s="769" t="s">
        <v>3317</v>
      </c>
      <c r="R49" s="763"/>
      <c r="S49" s="763"/>
      <c r="T49" s="763"/>
      <c r="U49" s="763"/>
      <c r="V49" s="763"/>
      <c r="W49" s="764"/>
      <c r="X49" s="42" t="s">
        <v>3331</v>
      </c>
      <c r="Y49" s="621"/>
      <c r="Z49" s="621"/>
      <c r="AA49" s="621"/>
      <c r="AB49" s="422"/>
      <c r="AC49" s="422"/>
      <c r="AD49" s="422"/>
      <c r="AE49" s="422"/>
      <c r="AF49" s="422"/>
      <c r="AG49" s="422"/>
      <c r="AH49" s="422"/>
      <c r="AI49" s="422"/>
      <c r="AJ49" s="422"/>
      <c r="AK49" s="686">
        <f t="shared" si="4"/>
        <v>5</v>
      </c>
      <c r="AL49" s="686"/>
      <c r="AM49" s="422" t="s">
        <v>804</v>
      </c>
      <c r="AN49" s="445"/>
      <c r="AO49" s="445"/>
      <c r="AP49" s="621"/>
      <c r="AQ49" s="622"/>
      <c r="AR49" s="359">
        <f t="shared" si="5"/>
        <v>-5</v>
      </c>
      <c r="AS49" s="437"/>
    </row>
    <row r="50" spans="1:45" ht="16.5" customHeight="1" x14ac:dyDescent="0.15">
      <c r="A50" s="436">
        <v>26</v>
      </c>
      <c r="B50" s="433" t="s">
        <v>5780</v>
      </c>
      <c r="C50" s="120" t="s">
        <v>5051</v>
      </c>
      <c r="D50" s="421"/>
      <c r="E50" s="418"/>
      <c r="F50" s="418"/>
      <c r="G50" s="421"/>
      <c r="H50" s="418"/>
      <c r="I50" s="418"/>
      <c r="J50" s="418"/>
      <c r="K50" s="419"/>
      <c r="L50" s="418"/>
      <c r="M50" s="418"/>
      <c r="N50" s="418"/>
      <c r="O50" s="418"/>
      <c r="P50" s="419"/>
      <c r="Q50" s="789"/>
      <c r="R50" s="767"/>
      <c r="S50" s="767"/>
      <c r="T50" s="767"/>
      <c r="U50" s="767"/>
      <c r="V50" s="767"/>
      <c r="W50" s="768"/>
      <c r="X50" s="42" t="s">
        <v>3332</v>
      </c>
      <c r="Y50" s="621"/>
      <c r="Z50" s="621"/>
      <c r="AA50" s="621"/>
      <c r="AB50" s="422"/>
      <c r="AC50" s="422"/>
      <c r="AD50" s="422"/>
      <c r="AE50" s="422"/>
      <c r="AF50" s="422"/>
      <c r="AG50" s="422"/>
      <c r="AH50" s="422"/>
      <c r="AI50" s="422"/>
      <c r="AJ50" s="422"/>
      <c r="AK50" s="686">
        <f t="shared" si="4"/>
        <v>7</v>
      </c>
      <c r="AL50" s="686"/>
      <c r="AM50" s="422" t="s">
        <v>804</v>
      </c>
      <c r="AN50" s="445"/>
      <c r="AO50" s="445"/>
      <c r="AP50" s="621"/>
      <c r="AQ50" s="622"/>
      <c r="AR50" s="359">
        <f t="shared" si="5"/>
        <v>-7</v>
      </c>
      <c r="AS50" s="437"/>
    </row>
    <row r="51" spans="1:45" ht="16.350000000000001" customHeight="1" x14ac:dyDescent="0.15">
      <c r="A51" s="436">
        <v>26</v>
      </c>
      <c r="B51" s="433" t="s">
        <v>5781</v>
      </c>
      <c r="C51" s="120" t="s">
        <v>5052</v>
      </c>
      <c r="D51" s="421"/>
      <c r="E51" s="418"/>
      <c r="F51" s="418"/>
      <c r="G51" s="421"/>
      <c r="H51" s="418"/>
      <c r="I51" s="418"/>
      <c r="J51" s="418"/>
      <c r="K51" s="419"/>
      <c r="L51" s="418"/>
      <c r="M51" s="418"/>
      <c r="N51" s="418"/>
      <c r="O51" s="418"/>
      <c r="P51" s="419"/>
      <c r="Q51" s="769" t="s">
        <v>3318</v>
      </c>
      <c r="R51" s="763"/>
      <c r="S51" s="763"/>
      <c r="T51" s="763"/>
      <c r="U51" s="763"/>
      <c r="V51" s="763"/>
      <c r="W51" s="764"/>
      <c r="X51" s="42" t="s">
        <v>3331</v>
      </c>
      <c r="Y51" s="621"/>
      <c r="Z51" s="621"/>
      <c r="AA51" s="621"/>
      <c r="AB51" s="422"/>
      <c r="AC51" s="422"/>
      <c r="AD51" s="422"/>
      <c r="AE51" s="422"/>
      <c r="AF51" s="422"/>
      <c r="AG51" s="422"/>
      <c r="AH51" s="422"/>
      <c r="AI51" s="422"/>
      <c r="AJ51" s="422"/>
      <c r="AK51" s="686">
        <f t="shared" si="4"/>
        <v>6</v>
      </c>
      <c r="AL51" s="686"/>
      <c r="AM51" s="422" t="s">
        <v>804</v>
      </c>
      <c r="AN51" s="445"/>
      <c r="AO51" s="445"/>
      <c r="AP51" s="621"/>
      <c r="AQ51" s="622"/>
      <c r="AR51" s="359">
        <f t="shared" si="5"/>
        <v>-6</v>
      </c>
      <c r="AS51" s="437"/>
    </row>
    <row r="52" spans="1:45" ht="16.350000000000001" customHeight="1" x14ac:dyDescent="0.15">
      <c r="A52" s="436">
        <v>26</v>
      </c>
      <c r="B52" s="433" t="s">
        <v>5782</v>
      </c>
      <c r="C52" s="120" t="s">
        <v>5053</v>
      </c>
      <c r="D52" s="421"/>
      <c r="E52" s="418"/>
      <c r="F52" s="418"/>
      <c r="G52" s="421"/>
      <c r="H52" s="418"/>
      <c r="I52" s="418"/>
      <c r="J52" s="418"/>
      <c r="K52" s="419"/>
      <c r="L52" s="418"/>
      <c r="M52" s="418"/>
      <c r="N52" s="418"/>
      <c r="O52" s="418"/>
      <c r="P52" s="419"/>
      <c r="Q52" s="789"/>
      <c r="R52" s="767"/>
      <c r="S52" s="767"/>
      <c r="T52" s="767"/>
      <c r="U52" s="767"/>
      <c r="V52" s="767"/>
      <c r="W52" s="768"/>
      <c r="X52" s="42" t="s">
        <v>3332</v>
      </c>
      <c r="Y52" s="621"/>
      <c r="Z52" s="621"/>
      <c r="AA52" s="621"/>
      <c r="AB52" s="422"/>
      <c r="AC52" s="422"/>
      <c r="AD52" s="422"/>
      <c r="AE52" s="422"/>
      <c r="AF52" s="422"/>
      <c r="AG52" s="422"/>
      <c r="AH52" s="422"/>
      <c r="AI52" s="422"/>
      <c r="AJ52" s="422"/>
      <c r="AK52" s="686">
        <f t="shared" si="4"/>
        <v>7</v>
      </c>
      <c r="AL52" s="686"/>
      <c r="AM52" s="422" t="s">
        <v>804</v>
      </c>
      <c r="AN52" s="445"/>
      <c r="AO52" s="445"/>
      <c r="AP52" s="621"/>
      <c r="AQ52" s="622"/>
      <c r="AR52" s="359">
        <f t="shared" si="5"/>
        <v>-7</v>
      </c>
      <c r="AS52" s="437"/>
    </row>
    <row r="53" spans="1:45" ht="16.5" customHeight="1" x14ac:dyDescent="0.15">
      <c r="A53" s="436">
        <v>26</v>
      </c>
      <c r="B53" s="433" t="s">
        <v>5783</v>
      </c>
      <c r="C53" s="120" t="s">
        <v>5054</v>
      </c>
      <c r="D53" s="421"/>
      <c r="E53" s="418"/>
      <c r="F53" s="418"/>
      <c r="G53" s="421"/>
      <c r="H53" s="418"/>
      <c r="I53" s="418"/>
      <c r="J53" s="418"/>
      <c r="K53" s="419"/>
      <c r="L53" s="418"/>
      <c r="M53" s="418"/>
      <c r="N53" s="418"/>
      <c r="O53" s="418"/>
      <c r="P53" s="419"/>
      <c r="Q53" s="769" t="s">
        <v>3319</v>
      </c>
      <c r="R53" s="763"/>
      <c r="S53" s="763"/>
      <c r="T53" s="763"/>
      <c r="U53" s="763"/>
      <c r="V53" s="763"/>
      <c r="W53" s="764"/>
      <c r="X53" s="42" t="s">
        <v>3331</v>
      </c>
      <c r="Y53" s="621"/>
      <c r="Z53" s="621"/>
      <c r="AA53" s="621"/>
      <c r="AB53" s="422"/>
      <c r="AC53" s="422"/>
      <c r="AD53" s="422"/>
      <c r="AE53" s="422"/>
      <c r="AF53" s="422"/>
      <c r="AG53" s="422"/>
      <c r="AH53" s="422"/>
      <c r="AI53" s="422"/>
      <c r="AJ53" s="422"/>
      <c r="AK53" s="686">
        <f t="shared" si="4"/>
        <v>6</v>
      </c>
      <c r="AL53" s="686"/>
      <c r="AM53" s="422" t="s">
        <v>804</v>
      </c>
      <c r="AN53" s="445"/>
      <c r="AO53" s="445"/>
      <c r="AP53" s="621"/>
      <c r="AQ53" s="622"/>
      <c r="AR53" s="359">
        <f t="shared" si="5"/>
        <v>-6</v>
      </c>
      <c r="AS53" s="437"/>
    </row>
    <row r="54" spans="1:45" ht="16.5" customHeight="1" x14ac:dyDescent="0.15">
      <c r="A54" s="436">
        <v>26</v>
      </c>
      <c r="B54" s="433" t="s">
        <v>5784</v>
      </c>
      <c r="C54" s="120" t="s">
        <v>5055</v>
      </c>
      <c r="D54" s="421"/>
      <c r="E54" s="418"/>
      <c r="F54" s="418"/>
      <c r="G54" s="421"/>
      <c r="H54" s="418"/>
      <c r="I54" s="418"/>
      <c r="J54" s="418"/>
      <c r="K54" s="419"/>
      <c r="L54" s="418"/>
      <c r="M54" s="418"/>
      <c r="N54" s="418"/>
      <c r="O54" s="418"/>
      <c r="P54" s="419"/>
      <c r="Q54" s="789"/>
      <c r="R54" s="767"/>
      <c r="S54" s="767"/>
      <c r="T54" s="767"/>
      <c r="U54" s="767"/>
      <c r="V54" s="767"/>
      <c r="W54" s="768"/>
      <c r="X54" s="42" t="s">
        <v>3332</v>
      </c>
      <c r="Y54" s="621"/>
      <c r="Z54" s="621"/>
      <c r="AA54" s="621"/>
      <c r="AB54" s="422"/>
      <c r="AC54" s="422"/>
      <c r="AD54" s="422"/>
      <c r="AE54" s="422"/>
      <c r="AF54" s="422"/>
      <c r="AG54" s="422"/>
      <c r="AH54" s="422"/>
      <c r="AI54" s="422"/>
      <c r="AJ54" s="422"/>
      <c r="AK54" s="686">
        <f t="shared" si="4"/>
        <v>8</v>
      </c>
      <c r="AL54" s="686"/>
      <c r="AM54" s="422" t="s">
        <v>804</v>
      </c>
      <c r="AN54" s="445"/>
      <c r="AO54" s="445"/>
      <c r="AP54" s="621"/>
      <c r="AQ54" s="622"/>
      <c r="AR54" s="359">
        <f t="shared" si="5"/>
        <v>-8</v>
      </c>
      <c r="AS54" s="437"/>
    </row>
    <row r="55" spans="1:45" ht="16.5" customHeight="1" x14ac:dyDescent="0.15">
      <c r="A55" s="436">
        <v>26</v>
      </c>
      <c r="B55" s="433" t="s">
        <v>5785</v>
      </c>
      <c r="C55" s="120" t="s">
        <v>5056</v>
      </c>
      <c r="D55" s="421"/>
      <c r="E55" s="418"/>
      <c r="F55" s="418"/>
      <c r="G55" s="421"/>
      <c r="H55" s="418"/>
      <c r="I55" s="418"/>
      <c r="J55" s="418"/>
      <c r="K55" s="419"/>
      <c r="L55" s="418"/>
      <c r="M55" s="418"/>
      <c r="N55" s="418"/>
      <c r="O55" s="418"/>
      <c r="P55" s="419"/>
      <c r="Q55" s="769" t="s">
        <v>3320</v>
      </c>
      <c r="R55" s="763"/>
      <c r="S55" s="763"/>
      <c r="T55" s="763"/>
      <c r="U55" s="763"/>
      <c r="V55" s="763"/>
      <c r="W55" s="764"/>
      <c r="X55" s="42" t="s">
        <v>3331</v>
      </c>
      <c r="Y55" s="621"/>
      <c r="Z55" s="621"/>
      <c r="AA55" s="621"/>
      <c r="AB55" s="422"/>
      <c r="AC55" s="422"/>
      <c r="AD55" s="422"/>
      <c r="AE55" s="422"/>
      <c r="AF55" s="422"/>
      <c r="AG55" s="422"/>
      <c r="AH55" s="422"/>
      <c r="AI55" s="422"/>
      <c r="AJ55" s="422"/>
      <c r="AK55" s="686">
        <f t="shared" si="4"/>
        <v>6</v>
      </c>
      <c r="AL55" s="686"/>
      <c r="AM55" s="422" t="s">
        <v>804</v>
      </c>
      <c r="AN55" s="445"/>
      <c r="AO55" s="445"/>
      <c r="AP55" s="621"/>
      <c r="AQ55" s="622"/>
      <c r="AR55" s="359">
        <f t="shared" si="5"/>
        <v>-6</v>
      </c>
      <c r="AS55" s="437"/>
    </row>
    <row r="56" spans="1:45" ht="16.5" customHeight="1" x14ac:dyDescent="0.15">
      <c r="A56" s="436">
        <v>26</v>
      </c>
      <c r="B56" s="433" t="s">
        <v>5786</v>
      </c>
      <c r="C56" s="120" t="s">
        <v>5057</v>
      </c>
      <c r="D56" s="421"/>
      <c r="E56" s="418"/>
      <c r="F56" s="418"/>
      <c r="G56" s="421"/>
      <c r="H56" s="418"/>
      <c r="I56" s="418"/>
      <c r="J56" s="418"/>
      <c r="K56" s="419"/>
      <c r="L56" s="418"/>
      <c r="M56" s="418"/>
      <c r="N56" s="418"/>
      <c r="O56" s="418"/>
      <c r="P56" s="419"/>
      <c r="Q56" s="789"/>
      <c r="R56" s="767"/>
      <c r="S56" s="767"/>
      <c r="T56" s="767"/>
      <c r="U56" s="767"/>
      <c r="V56" s="767"/>
      <c r="W56" s="768"/>
      <c r="X56" s="42" t="s">
        <v>3332</v>
      </c>
      <c r="Y56" s="621"/>
      <c r="Z56" s="621"/>
      <c r="AA56" s="621"/>
      <c r="AB56" s="422"/>
      <c r="AC56" s="422"/>
      <c r="AD56" s="422"/>
      <c r="AE56" s="422"/>
      <c r="AF56" s="422"/>
      <c r="AG56" s="422"/>
      <c r="AH56" s="422"/>
      <c r="AI56" s="422"/>
      <c r="AJ56" s="422"/>
      <c r="AK56" s="686">
        <f t="shared" si="4"/>
        <v>8</v>
      </c>
      <c r="AL56" s="686"/>
      <c r="AM56" s="422" t="s">
        <v>804</v>
      </c>
      <c r="AN56" s="445"/>
      <c r="AO56" s="445"/>
      <c r="AP56" s="621"/>
      <c r="AQ56" s="622"/>
      <c r="AR56" s="359">
        <f t="shared" si="5"/>
        <v>-8</v>
      </c>
      <c r="AS56" s="437"/>
    </row>
    <row r="57" spans="1:45" ht="16.5" customHeight="1" x14ac:dyDescent="0.15">
      <c r="A57" s="436">
        <v>26</v>
      </c>
      <c r="B57" s="433" t="s">
        <v>5787</v>
      </c>
      <c r="C57" s="120" t="s">
        <v>5058</v>
      </c>
      <c r="D57" s="421"/>
      <c r="E57" s="418"/>
      <c r="F57" s="418"/>
      <c r="G57" s="421"/>
      <c r="H57" s="418"/>
      <c r="I57" s="418"/>
      <c r="J57" s="418"/>
      <c r="K57" s="419"/>
      <c r="L57" s="769" t="s">
        <v>3324</v>
      </c>
      <c r="M57" s="763"/>
      <c r="N57" s="763"/>
      <c r="O57" s="763"/>
      <c r="P57" s="764"/>
      <c r="Q57" s="769" t="s">
        <v>3315</v>
      </c>
      <c r="R57" s="763"/>
      <c r="S57" s="763"/>
      <c r="T57" s="763"/>
      <c r="U57" s="763"/>
      <c r="V57" s="763"/>
      <c r="W57" s="764"/>
      <c r="X57" s="42" t="s">
        <v>3331</v>
      </c>
      <c r="Y57" s="621"/>
      <c r="Z57" s="621"/>
      <c r="AA57" s="621"/>
      <c r="AB57" s="422"/>
      <c r="AC57" s="422"/>
      <c r="AD57" s="422"/>
      <c r="AE57" s="422"/>
      <c r="AF57" s="422"/>
      <c r="AG57" s="422"/>
      <c r="AH57" s="422"/>
      <c r="AI57" s="422"/>
      <c r="AJ57" s="422"/>
      <c r="AK57" s="686">
        <f t="shared" si="4"/>
        <v>5</v>
      </c>
      <c r="AL57" s="686"/>
      <c r="AM57" s="422" t="s">
        <v>804</v>
      </c>
      <c r="AN57" s="445"/>
      <c r="AO57" s="445"/>
      <c r="AP57" s="621"/>
      <c r="AQ57" s="622"/>
      <c r="AR57" s="359">
        <f t="shared" si="5"/>
        <v>-5</v>
      </c>
      <c r="AS57" s="437"/>
    </row>
    <row r="58" spans="1:45" ht="16.5" customHeight="1" x14ac:dyDescent="0.15">
      <c r="A58" s="436">
        <v>26</v>
      </c>
      <c r="B58" s="433" t="s">
        <v>5788</v>
      </c>
      <c r="C58" s="120" t="s">
        <v>5059</v>
      </c>
      <c r="D58" s="421"/>
      <c r="E58" s="418"/>
      <c r="F58" s="418"/>
      <c r="G58" s="421"/>
      <c r="H58" s="418"/>
      <c r="I58" s="418"/>
      <c r="J58" s="418"/>
      <c r="K58" s="419"/>
      <c r="L58" s="770"/>
      <c r="M58" s="765"/>
      <c r="N58" s="765"/>
      <c r="O58" s="765"/>
      <c r="P58" s="766"/>
      <c r="Q58" s="789"/>
      <c r="R58" s="767"/>
      <c r="S58" s="767"/>
      <c r="T58" s="767"/>
      <c r="U58" s="767"/>
      <c r="V58" s="767"/>
      <c r="W58" s="768"/>
      <c r="X58" s="42" t="s">
        <v>3332</v>
      </c>
      <c r="Y58" s="621"/>
      <c r="Z58" s="621"/>
      <c r="AA58" s="621"/>
      <c r="AB58" s="422"/>
      <c r="AC58" s="422"/>
      <c r="AD58" s="422"/>
      <c r="AE58" s="422"/>
      <c r="AF58" s="422"/>
      <c r="AG58" s="422"/>
      <c r="AH58" s="422"/>
      <c r="AI58" s="422"/>
      <c r="AJ58" s="422"/>
      <c r="AK58" s="686">
        <f t="shared" si="4"/>
        <v>6</v>
      </c>
      <c r="AL58" s="686"/>
      <c r="AM58" s="422" t="s">
        <v>804</v>
      </c>
      <c r="AN58" s="445"/>
      <c r="AO58" s="445"/>
      <c r="AP58" s="621"/>
      <c r="AQ58" s="622"/>
      <c r="AR58" s="359">
        <f t="shared" si="5"/>
        <v>-6</v>
      </c>
      <c r="AS58" s="437"/>
    </row>
    <row r="59" spans="1:45" ht="16.5" customHeight="1" x14ac:dyDescent="0.15">
      <c r="A59" s="436">
        <v>26</v>
      </c>
      <c r="B59" s="433" t="s">
        <v>5789</v>
      </c>
      <c r="C59" s="120" t="s">
        <v>5060</v>
      </c>
      <c r="D59" s="421"/>
      <c r="E59" s="418"/>
      <c r="F59" s="418"/>
      <c r="G59" s="421"/>
      <c r="H59" s="418"/>
      <c r="I59" s="418"/>
      <c r="J59" s="418"/>
      <c r="K59" s="419"/>
      <c r="L59" s="770"/>
      <c r="M59" s="765"/>
      <c r="N59" s="765"/>
      <c r="O59" s="765"/>
      <c r="P59" s="766"/>
      <c r="Q59" s="769" t="s">
        <v>3316</v>
      </c>
      <c r="R59" s="763"/>
      <c r="S59" s="763"/>
      <c r="T59" s="763"/>
      <c r="U59" s="763"/>
      <c r="V59" s="763"/>
      <c r="W59" s="764"/>
      <c r="X59" s="42" t="s">
        <v>3331</v>
      </c>
      <c r="Y59" s="621"/>
      <c r="Z59" s="621"/>
      <c r="AA59" s="621"/>
      <c r="AB59" s="422"/>
      <c r="AC59" s="422"/>
      <c r="AD59" s="422"/>
      <c r="AE59" s="422"/>
      <c r="AF59" s="422"/>
      <c r="AG59" s="422"/>
      <c r="AH59" s="422"/>
      <c r="AI59" s="422"/>
      <c r="AJ59" s="422"/>
      <c r="AK59" s="686">
        <f t="shared" si="4"/>
        <v>5</v>
      </c>
      <c r="AL59" s="686"/>
      <c r="AM59" s="422" t="s">
        <v>804</v>
      </c>
      <c r="AN59" s="445"/>
      <c r="AO59" s="445"/>
      <c r="AP59" s="621"/>
      <c r="AQ59" s="622"/>
      <c r="AR59" s="359">
        <f t="shared" si="5"/>
        <v>-5</v>
      </c>
      <c r="AS59" s="437"/>
    </row>
    <row r="60" spans="1:45" ht="16.5" customHeight="1" x14ac:dyDescent="0.15">
      <c r="A60" s="436">
        <v>26</v>
      </c>
      <c r="B60" s="433" t="s">
        <v>5790</v>
      </c>
      <c r="C60" s="120" t="s">
        <v>5061</v>
      </c>
      <c r="D60" s="421"/>
      <c r="E60" s="418"/>
      <c r="F60" s="418"/>
      <c r="G60" s="421"/>
      <c r="H60" s="418"/>
      <c r="I60" s="418"/>
      <c r="J60" s="418"/>
      <c r="K60" s="419"/>
      <c r="L60" s="789"/>
      <c r="M60" s="767"/>
      <c r="N60" s="767"/>
      <c r="O60" s="767"/>
      <c r="P60" s="768"/>
      <c r="Q60" s="789"/>
      <c r="R60" s="767"/>
      <c r="S60" s="767"/>
      <c r="T60" s="767"/>
      <c r="U60" s="767"/>
      <c r="V60" s="767"/>
      <c r="W60" s="768"/>
      <c r="X60" s="42" t="s">
        <v>3332</v>
      </c>
      <c r="Y60" s="621"/>
      <c r="Z60" s="621"/>
      <c r="AA60" s="621"/>
      <c r="AB60" s="422"/>
      <c r="AC60" s="422"/>
      <c r="AD60" s="422"/>
      <c r="AE60" s="422"/>
      <c r="AF60" s="422"/>
      <c r="AG60" s="422"/>
      <c r="AH60" s="422"/>
      <c r="AI60" s="422"/>
      <c r="AJ60" s="422"/>
      <c r="AK60" s="686">
        <f t="shared" si="4"/>
        <v>7</v>
      </c>
      <c r="AL60" s="686"/>
      <c r="AM60" s="422" t="s">
        <v>804</v>
      </c>
      <c r="AN60" s="445"/>
      <c r="AO60" s="445"/>
      <c r="AP60" s="621"/>
      <c r="AQ60" s="622"/>
      <c r="AR60" s="359">
        <f t="shared" si="5"/>
        <v>-7</v>
      </c>
      <c r="AS60" s="437"/>
    </row>
    <row r="61" spans="1:45" ht="16.5" customHeight="1" x14ac:dyDescent="0.15">
      <c r="A61" s="436">
        <v>26</v>
      </c>
      <c r="B61" s="433" t="s">
        <v>5791</v>
      </c>
      <c r="C61" s="120" t="s">
        <v>5062</v>
      </c>
      <c r="D61" s="421"/>
      <c r="E61" s="418"/>
      <c r="F61" s="418"/>
      <c r="G61" s="769" t="s">
        <v>3322</v>
      </c>
      <c r="H61" s="763"/>
      <c r="I61" s="763"/>
      <c r="J61" s="763"/>
      <c r="K61" s="764"/>
      <c r="L61" s="769" t="s">
        <v>3325</v>
      </c>
      <c r="M61" s="763"/>
      <c r="N61" s="763"/>
      <c r="O61" s="763"/>
      <c r="P61" s="763"/>
      <c r="Q61" s="763"/>
      <c r="R61" s="763"/>
      <c r="S61" s="763"/>
      <c r="T61" s="763"/>
      <c r="U61" s="763"/>
      <c r="V61" s="763"/>
      <c r="W61" s="764"/>
      <c r="X61" s="42" t="s">
        <v>3331</v>
      </c>
      <c r="Y61" s="621"/>
      <c r="Z61" s="621"/>
      <c r="AA61" s="621"/>
      <c r="AB61" s="422"/>
      <c r="AC61" s="422"/>
      <c r="AD61" s="422"/>
      <c r="AE61" s="422"/>
      <c r="AF61" s="422"/>
      <c r="AG61" s="422"/>
      <c r="AH61" s="422"/>
      <c r="AI61" s="422"/>
      <c r="AJ61" s="422"/>
      <c r="AK61" s="686">
        <f t="shared" si="4"/>
        <v>6</v>
      </c>
      <c r="AL61" s="686"/>
      <c r="AM61" s="422" t="s">
        <v>804</v>
      </c>
      <c r="AN61" s="445"/>
      <c r="AO61" s="445"/>
      <c r="AP61" s="621"/>
      <c r="AQ61" s="622"/>
      <c r="AR61" s="359">
        <f t="shared" si="5"/>
        <v>-6</v>
      </c>
      <c r="AS61" s="437"/>
    </row>
    <row r="62" spans="1:45" ht="16.5" customHeight="1" x14ac:dyDescent="0.15">
      <c r="A62" s="436">
        <v>26</v>
      </c>
      <c r="B62" s="433" t="s">
        <v>5792</v>
      </c>
      <c r="C62" s="120" t="s">
        <v>5063</v>
      </c>
      <c r="D62" s="421"/>
      <c r="E62" s="418"/>
      <c r="F62" s="418"/>
      <c r="G62" s="770"/>
      <c r="H62" s="765"/>
      <c r="I62" s="765"/>
      <c r="J62" s="765"/>
      <c r="K62" s="766"/>
      <c r="L62" s="789"/>
      <c r="M62" s="767"/>
      <c r="N62" s="767"/>
      <c r="O62" s="767"/>
      <c r="P62" s="767"/>
      <c r="Q62" s="767"/>
      <c r="R62" s="767"/>
      <c r="S62" s="767"/>
      <c r="T62" s="767"/>
      <c r="U62" s="767"/>
      <c r="V62" s="767"/>
      <c r="W62" s="768"/>
      <c r="X62" s="42" t="s">
        <v>3332</v>
      </c>
      <c r="Y62" s="621"/>
      <c r="Z62" s="621"/>
      <c r="AA62" s="621"/>
      <c r="AB62" s="422"/>
      <c r="AC62" s="422"/>
      <c r="AD62" s="422"/>
      <c r="AE62" s="422"/>
      <c r="AF62" s="422"/>
      <c r="AG62" s="422"/>
      <c r="AH62" s="422"/>
      <c r="AI62" s="422"/>
      <c r="AJ62" s="422"/>
      <c r="AK62" s="686">
        <f t="shared" si="4"/>
        <v>8</v>
      </c>
      <c r="AL62" s="686"/>
      <c r="AM62" s="422" t="s">
        <v>804</v>
      </c>
      <c r="AN62" s="445"/>
      <c r="AO62" s="445"/>
      <c r="AP62" s="621"/>
      <c r="AQ62" s="622"/>
      <c r="AR62" s="359">
        <f t="shared" si="5"/>
        <v>-8</v>
      </c>
      <c r="AS62" s="437"/>
    </row>
    <row r="63" spans="1:45" ht="16.5" customHeight="1" x14ac:dyDescent="0.15">
      <c r="A63" s="436">
        <v>26</v>
      </c>
      <c r="B63" s="433" t="s">
        <v>5793</v>
      </c>
      <c r="C63" s="120" t="s">
        <v>5064</v>
      </c>
      <c r="D63" s="421"/>
      <c r="E63" s="418"/>
      <c r="F63" s="418"/>
      <c r="G63" s="770"/>
      <c r="H63" s="765"/>
      <c r="I63" s="765"/>
      <c r="J63" s="765"/>
      <c r="K63" s="766"/>
      <c r="L63" s="769" t="s">
        <v>3326</v>
      </c>
      <c r="M63" s="763"/>
      <c r="N63" s="763"/>
      <c r="O63" s="763"/>
      <c r="P63" s="763"/>
      <c r="Q63" s="763"/>
      <c r="R63" s="763"/>
      <c r="S63" s="763"/>
      <c r="T63" s="763"/>
      <c r="U63" s="763"/>
      <c r="V63" s="763"/>
      <c r="W63" s="764"/>
      <c r="X63" s="42" t="s">
        <v>3331</v>
      </c>
      <c r="Y63" s="621"/>
      <c r="Z63" s="621"/>
      <c r="AA63" s="621"/>
      <c r="AB63" s="422"/>
      <c r="AC63" s="422"/>
      <c r="AD63" s="422"/>
      <c r="AE63" s="422"/>
      <c r="AF63" s="422"/>
      <c r="AG63" s="422"/>
      <c r="AH63" s="422"/>
      <c r="AI63" s="422"/>
      <c r="AJ63" s="422"/>
      <c r="AK63" s="686">
        <f t="shared" si="4"/>
        <v>6</v>
      </c>
      <c r="AL63" s="686"/>
      <c r="AM63" s="422" t="s">
        <v>804</v>
      </c>
      <c r="AN63" s="445"/>
      <c r="AO63" s="445"/>
      <c r="AP63" s="621"/>
      <c r="AQ63" s="622"/>
      <c r="AR63" s="359">
        <f t="shared" si="5"/>
        <v>-6</v>
      </c>
      <c r="AS63" s="437"/>
    </row>
    <row r="64" spans="1:45" ht="16.5" customHeight="1" x14ac:dyDescent="0.15">
      <c r="A64" s="436">
        <v>26</v>
      </c>
      <c r="B64" s="433" t="s">
        <v>5794</v>
      </c>
      <c r="C64" s="120" t="s">
        <v>5065</v>
      </c>
      <c r="D64" s="421"/>
      <c r="E64" s="418"/>
      <c r="F64" s="418"/>
      <c r="G64" s="421"/>
      <c r="H64" s="418"/>
      <c r="I64" s="418"/>
      <c r="J64" s="418"/>
      <c r="K64" s="419"/>
      <c r="L64" s="789"/>
      <c r="M64" s="767"/>
      <c r="N64" s="767"/>
      <c r="O64" s="767"/>
      <c r="P64" s="767"/>
      <c r="Q64" s="767"/>
      <c r="R64" s="767"/>
      <c r="S64" s="767"/>
      <c r="T64" s="767"/>
      <c r="U64" s="767"/>
      <c r="V64" s="767"/>
      <c r="W64" s="768"/>
      <c r="X64" s="42" t="s">
        <v>3332</v>
      </c>
      <c r="Y64" s="621"/>
      <c r="Z64" s="621"/>
      <c r="AA64" s="621"/>
      <c r="AB64" s="422"/>
      <c r="AC64" s="422"/>
      <c r="AD64" s="422"/>
      <c r="AE64" s="422"/>
      <c r="AF64" s="422"/>
      <c r="AG64" s="422"/>
      <c r="AH64" s="422"/>
      <c r="AI64" s="422"/>
      <c r="AJ64" s="422"/>
      <c r="AK64" s="686">
        <f t="shared" si="4"/>
        <v>8</v>
      </c>
      <c r="AL64" s="686"/>
      <c r="AM64" s="422" t="s">
        <v>804</v>
      </c>
      <c r="AN64" s="445"/>
      <c r="AO64" s="445"/>
      <c r="AP64" s="621"/>
      <c r="AQ64" s="622"/>
      <c r="AR64" s="359">
        <f t="shared" si="5"/>
        <v>-8</v>
      </c>
      <c r="AS64" s="437"/>
    </row>
    <row r="65" spans="1:46" ht="16.5" customHeight="1" x14ac:dyDescent="0.15">
      <c r="A65" s="436">
        <v>26</v>
      </c>
      <c r="B65" s="433" t="s">
        <v>5795</v>
      </c>
      <c r="C65" s="120" t="s">
        <v>5066</v>
      </c>
      <c r="D65" s="421"/>
      <c r="E65" s="418"/>
      <c r="F65" s="418"/>
      <c r="G65" s="421"/>
      <c r="H65" s="418"/>
      <c r="I65" s="418"/>
      <c r="J65" s="418"/>
      <c r="K65" s="419"/>
      <c r="L65" s="769" t="s">
        <v>3327</v>
      </c>
      <c r="M65" s="763"/>
      <c r="N65" s="763"/>
      <c r="O65" s="763"/>
      <c r="P65" s="763"/>
      <c r="Q65" s="763"/>
      <c r="R65" s="763"/>
      <c r="S65" s="763"/>
      <c r="T65" s="763"/>
      <c r="U65" s="763"/>
      <c r="V65" s="763"/>
      <c r="W65" s="764"/>
      <c r="X65" s="42" t="s">
        <v>3331</v>
      </c>
      <c r="Y65" s="621"/>
      <c r="Z65" s="621"/>
      <c r="AA65" s="621"/>
      <c r="AB65" s="422"/>
      <c r="AC65" s="422"/>
      <c r="AD65" s="422"/>
      <c r="AE65" s="422"/>
      <c r="AF65" s="422"/>
      <c r="AG65" s="422"/>
      <c r="AH65" s="422"/>
      <c r="AI65" s="422"/>
      <c r="AJ65" s="422"/>
      <c r="AK65" s="686">
        <f t="shared" si="4"/>
        <v>6</v>
      </c>
      <c r="AL65" s="686"/>
      <c r="AM65" s="422" t="s">
        <v>804</v>
      </c>
      <c r="AN65" s="445"/>
      <c r="AO65" s="445"/>
      <c r="AP65" s="621"/>
      <c r="AQ65" s="622"/>
      <c r="AR65" s="359">
        <f t="shared" si="5"/>
        <v>-6</v>
      </c>
      <c r="AS65" s="437"/>
    </row>
    <row r="66" spans="1:46" ht="16.5" customHeight="1" x14ac:dyDescent="0.15">
      <c r="A66" s="436">
        <v>26</v>
      </c>
      <c r="B66" s="433" t="s">
        <v>5796</v>
      </c>
      <c r="C66" s="120" t="s">
        <v>5067</v>
      </c>
      <c r="D66" s="421"/>
      <c r="E66" s="418"/>
      <c r="F66" s="418"/>
      <c r="G66" s="421"/>
      <c r="H66" s="418"/>
      <c r="I66" s="418"/>
      <c r="J66" s="418"/>
      <c r="K66" s="419"/>
      <c r="L66" s="789"/>
      <c r="M66" s="767"/>
      <c r="N66" s="767"/>
      <c r="O66" s="767"/>
      <c r="P66" s="767"/>
      <c r="Q66" s="767"/>
      <c r="R66" s="767"/>
      <c r="S66" s="767"/>
      <c r="T66" s="767"/>
      <c r="U66" s="767"/>
      <c r="V66" s="767"/>
      <c r="W66" s="768"/>
      <c r="X66" s="42" t="s">
        <v>3332</v>
      </c>
      <c r="Y66" s="621"/>
      <c r="Z66" s="621"/>
      <c r="AA66" s="621"/>
      <c r="AB66" s="422"/>
      <c r="AC66" s="422"/>
      <c r="AD66" s="422"/>
      <c r="AE66" s="422"/>
      <c r="AF66" s="422"/>
      <c r="AG66" s="422"/>
      <c r="AH66" s="422"/>
      <c r="AI66" s="422"/>
      <c r="AJ66" s="422"/>
      <c r="AK66" s="686">
        <f t="shared" si="4"/>
        <v>8</v>
      </c>
      <c r="AL66" s="686"/>
      <c r="AM66" s="422" t="s">
        <v>804</v>
      </c>
      <c r="AN66" s="445"/>
      <c r="AO66" s="445"/>
      <c r="AP66" s="621"/>
      <c r="AQ66" s="622"/>
      <c r="AR66" s="359">
        <f t="shared" si="5"/>
        <v>-8</v>
      </c>
      <c r="AS66" s="437"/>
    </row>
    <row r="67" spans="1:46" ht="16.5" customHeight="1" x14ac:dyDescent="0.15">
      <c r="A67" s="436">
        <v>26</v>
      </c>
      <c r="B67" s="433" t="s">
        <v>5797</v>
      </c>
      <c r="C67" s="120" t="s">
        <v>5068</v>
      </c>
      <c r="D67" s="421"/>
      <c r="E67" s="418"/>
      <c r="F67" s="418"/>
      <c r="G67" s="421"/>
      <c r="H67" s="418"/>
      <c r="I67" s="418"/>
      <c r="J67" s="418"/>
      <c r="K67" s="419"/>
      <c r="L67" s="769" t="s">
        <v>3328</v>
      </c>
      <c r="M67" s="763"/>
      <c r="N67" s="763"/>
      <c r="O67" s="763"/>
      <c r="P67" s="763"/>
      <c r="Q67" s="763"/>
      <c r="R67" s="763"/>
      <c r="S67" s="763"/>
      <c r="T67" s="763"/>
      <c r="U67" s="763"/>
      <c r="V67" s="763"/>
      <c r="W67" s="764"/>
      <c r="X67" s="42" t="s">
        <v>3331</v>
      </c>
      <c r="Y67" s="621"/>
      <c r="Z67" s="621"/>
      <c r="AA67" s="621"/>
      <c r="AB67" s="422"/>
      <c r="AC67" s="422"/>
      <c r="AD67" s="422"/>
      <c r="AE67" s="422"/>
      <c r="AF67" s="422"/>
      <c r="AG67" s="422"/>
      <c r="AH67" s="422"/>
      <c r="AI67" s="422"/>
      <c r="AJ67" s="422"/>
      <c r="AK67" s="686">
        <f t="shared" si="4"/>
        <v>6</v>
      </c>
      <c r="AL67" s="686"/>
      <c r="AM67" s="422" t="s">
        <v>804</v>
      </c>
      <c r="AN67" s="445"/>
      <c r="AO67" s="445"/>
      <c r="AP67" s="621"/>
      <c r="AQ67" s="622"/>
      <c r="AR67" s="359">
        <f t="shared" si="5"/>
        <v>-6</v>
      </c>
      <c r="AS67" s="437"/>
    </row>
    <row r="68" spans="1:46" ht="16.5" customHeight="1" x14ac:dyDescent="0.15">
      <c r="A68" s="436">
        <v>26</v>
      </c>
      <c r="B68" s="433" t="s">
        <v>5798</v>
      </c>
      <c r="C68" s="120" t="s">
        <v>5069</v>
      </c>
      <c r="D68" s="421"/>
      <c r="E68" s="418"/>
      <c r="F68" s="418"/>
      <c r="G68" s="421"/>
      <c r="H68" s="418"/>
      <c r="I68" s="418"/>
      <c r="J68" s="418"/>
      <c r="K68" s="419"/>
      <c r="L68" s="789"/>
      <c r="M68" s="767"/>
      <c r="N68" s="767"/>
      <c r="O68" s="767"/>
      <c r="P68" s="767"/>
      <c r="Q68" s="767"/>
      <c r="R68" s="767"/>
      <c r="S68" s="767"/>
      <c r="T68" s="767"/>
      <c r="U68" s="767"/>
      <c r="V68" s="767"/>
      <c r="W68" s="768"/>
      <c r="X68" s="42" t="s">
        <v>3332</v>
      </c>
      <c r="Y68" s="621"/>
      <c r="Z68" s="621"/>
      <c r="AA68" s="621"/>
      <c r="AB68" s="422"/>
      <c r="AC68" s="422"/>
      <c r="AD68" s="422"/>
      <c r="AE68" s="422"/>
      <c r="AF68" s="422"/>
      <c r="AG68" s="422"/>
      <c r="AH68" s="422"/>
      <c r="AI68" s="422"/>
      <c r="AJ68" s="422"/>
      <c r="AK68" s="686">
        <f t="shared" si="4"/>
        <v>8</v>
      </c>
      <c r="AL68" s="686"/>
      <c r="AM68" s="422" t="s">
        <v>804</v>
      </c>
      <c r="AN68" s="445"/>
      <c r="AO68" s="445"/>
      <c r="AP68" s="621"/>
      <c r="AQ68" s="622"/>
      <c r="AR68" s="359">
        <f t="shared" si="5"/>
        <v>-8</v>
      </c>
      <c r="AS68" s="437"/>
    </row>
    <row r="69" spans="1:46" ht="16.5" customHeight="1" x14ac:dyDescent="0.15">
      <c r="A69" s="436">
        <v>26</v>
      </c>
      <c r="B69" s="433" t="s">
        <v>5799</v>
      </c>
      <c r="C69" s="120" t="s">
        <v>5070</v>
      </c>
      <c r="D69" s="421"/>
      <c r="E69" s="418"/>
      <c r="F69" s="418"/>
      <c r="G69" s="421"/>
      <c r="H69" s="418"/>
      <c r="I69" s="418"/>
      <c r="J69" s="418"/>
      <c r="K69" s="419"/>
      <c r="L69" s="769" t="s">
        <v>3329</v>
      </c>
      <c r="M69" s="763"/>
      <c r="N69" s="763"/>
      <c r="O69" s="763"/>
      <c r="P69" s="763"/>
      <c r="Q69" s="763"/>
      <c r="R69" s="763"/>
      <c r="S69" s="763"/>
      <c r="T69" s="763"/>
      <c r="U69" s="763"/>
      <c r="V69" s="763"/>
      <c r="W69" s="764"/>
      <c r="X69" s="42" t="s">
        <v>3331</v>
      </c>
      <c r="Y69" s="621"/>
      <c r="Z69" s="621"/>
      <c r="AA69" s="621"/>
      <c r="AB69" s="422"/>
      <c r="AC69" s="422"/>
      <c r="AD69" s="422"/>
      <c r="AE69" s="422"/>
      <c r="AF69" s="422"/>
      <c r="AG69" s="422"/>
      <c r="AH69" s="422"/>
      <c r="AI69" s="422"/>
      <c r="AJ69" s="422"/>
      <c r="AK69" s="686">
        <f t="shared" si="4"/>
        <v>6</v>
      </c>
      <c r="AL69" s="686"/>
      <c r="AM69" s="422" t="s">
        <v>804</v>
      </c>
      <c r="AN69" s="445"/>
      <c r="AO69" s="445"/>
      <c r="AP69" s="621"/>
      <c r="AQ69" s="622"/>
      <c r="AR69" s="359">
        <f t="shared" si="5"/>
        <v>-6</v>
      </c>
      <c r="AS69" s="437"/>
    </row>
    <row r="70" spans="1:46" ht="16.5" customHeight="1" x14ac:dyDescent="0.15">
      <c r="A70" s="436">
        <v>26</v>
      </c>
      <c r="B70" s="433" t="s">
        <v>5800</v>
      </c>
      <c r="C70" s="120" t="s">
        <v>5071</v>
      </c>
      <c r="D70" s="421"/>
      <c r="E70" s="418"/>
      <c r="F70" s="418"/>
      <c r="G70" s="421"/>
      <c r="H70" s="418"/>
      <c r="I70" s="418"/>
      <c r="J70" s="418"/>
      <c r="K70" s="419"/>
      <c r="L70" s="789"/>
      <c r="M70" s="767"/>
      <c r="N70" s="767"/>
      <c r="O70" s="767"/>
      <c r="P70" s="767"/>
      <c r="Q70" s="767"/>
      <c r="R70" s="767"/>
      <c r="S70" s="767"/>
      <c r="T70" s="767"/>
      <c r="U70" s="767"/>
      <c r="V70" s="767"/>
      <c r="W70" s="768"/>
      <c r="X70" s="42" t="s">
        <v>3332</v>
      </c>
      <c r="Y70" s="621"/>
      <c r="Z70" s="621"/>
      <c r="AA70" s="621"/>
      <c r="AB70" s="422"/>
      <c r="AC70" s="422"/>
      <c r="AD70" s="422"/>
      <c r="AE70" s="422"/>
      <c r="AF70" s="422"/>
      <c r="AG70" s="422"/>
      <c r="AH70" s="422"/>
      <c r="AI70" s="422"/>
      <c r="AJ70" s="422"/>
      <c r="AK70" s="686">
        <f t="shared" si="4"/>
        <v>8</v>
      </c>
      <c r="AL70" s="686"/>
      <c r="AM70" s="422" t="s">
        <v>804</v>
      </c>
      <c r="AN70" s="445"/>
      <c r="AO70" s="445"/>
      <c r="AP70" s="621"/>
      <c r="AQ70" s="622"/>
      <c r="AR70" s="359">
        <f t="shared" si="5"/>
        <v>-8</v>
      </c>
      <c r="AS70" s="437"/>
    </row>
    <row r="71" spans="1:46" ht="16.5" customHeight="1" x14ac:dyDescent="0.15">
      <c r="A71" s="436">
        <v>26</v>
      </c>
      <c r="B71" s="433" t="s">
        <v>5801</v>
      </c>
      <c r="C71" s="120" t="s">
        <v>5072</v>
      </c>
      <c r="D71" s="421"/>
      <c r="E71" s="418"/>
      <c r="F71" s="418"/>
      <c r="G71" s="421"/>
      <c r="H71" s="418"/>
      <c r="I71" s="418"/>
      <c r="J71" s="418"/>
      <c r="K71" s="419"/>
      <c r="L71" s="769" t="s">
        <v>3330</v>
      </c>
      <c r="M71" s="763"/>
      <c r="N71" s="763"/>
      <c r="O71" s="763"/>
      <c r="P71" s="763"/>
      <c r="Q71" s="763"/>
      <c r="R71" s="763"/>
      <c r="S71" s="763"/>
      <c r="T71" s="763"/>
      <c r="U71" s="763"/>
      <c r="V71" s="763"/>
      <c r="W71" s="764"/>
      <c r="X71" s="42" t="s">
        <v>3331</v>
      </c>
      <c r="Y71" s="621"/>
      <c r="Z71" s="621"/>
      <c r="AA71" s="621"/>
      <c r="AB71" s="422"/>
      <c r="AC71" s="422"/>
      <c r="AD71" s="422"/>
      <c r="AE71" s="422"/>
      <c r="AF71" s="422"/>
      <c r="AG71" s="422"/>
      <c r="AH71" s="422"/>
      <c r="AI71" s="422"/>
      <c r="AJ71" s="422"/>
      <c r="AK71" s="686">
        <f t="shared" si="4"/>
        <v>6</v>
      </c>
      <c r="AL71" s="686"/>
      <c r="AM71" s="422" t="s">
        <v>804</v>
      </c>
      <c r="AN71" s="445"/>
      <c r="AO71" s="445"/>
      <c r="AP71" s="621"/>
      <c r="AQ71" s="622"/>
      <c r="AR71" s="359">
        <f t="shared" si="5"/>
        <v>-6</v>
      </c>
      <c r="AS71" s="437"/>
    </row>
    <row r="72" spans="1:46" ht="16.5" customHeight="1" x14ac:dyDescent="0.15">
      <c r="A72" s="436">
        <v>26</v>
      </c>
      <c r="B72" s="433" t="s">
        <v>5802</v>
      </c>
      <c r="C72" s="120" t="s">
        <v>5073</v>
      </c>
      <c r="D72" s="39"/>
      <c r="E72" s="417"/>
      <c r="F72" s="417"/>
      <c r="G72" s="39"/>
      <c r="H72" s="417"/>
      <c r="I72" s="417"/>
      <c r="J72" s="417"/>
      <c r="K72" s="420"/>
      <c r="L72" s="789"/>
      <c r="M72" s="767"/>
      <c r="N72" s="767"/>
      <c r="O72" s="767"/>
      <c r="P72" s="767"/>
      <c r="Q72" s="767"/>
      <c r="R72" s="767"/>
      <c r="S72" s="767"/>
      <c r="T72" s="767"/>
      <c r="U72" s="767"/>
      <c r="V72" s="767"/>
      <c r="W72" s="768"/>
      <c r="X72" s="42" t="s">
        <v>3332</v>
      </c>
      <c r="Y72" s="621"/>
      <c r="Z72" s="621"/>
      <c r="AA72" s="621"/>
      <c r="AB72" s="422"/>
      <c r="AC72" s="422"/>
      <c r="AD72" s="422"/>
      <c r="AE72" s="422"/>
      <c r="AF72" s="422"/>
      <c r="AG72" s="422"/>
      <c r="AH72" s="422"/>
      <c r="AI72" s="422"/>
      <c r="AJ72" s="422"/>
      <c r="AK72" s="686">
        <f t="shared" si="4"/>
        <v>8</v>
      </c>
      <c r="AL72" s="686"/>
      <c r="AM72" s="422" t="s">
        <v>804</v>
      </c>
      <c r="AN72" s="445"/>
      <c r="AO72" s="445"/>
      <c r="AP72" s="621"/>
      <c r="AQ72" s="622"/>
      <c r="AR72" s="359">
        <f t="shared" si="5"/>
        <v>-8</v>
      </c>
      <c r="AS72" s="10"/>
    </row>
    <row r="73" spans="1:46" ht="17.25" customHeight="1" x14ac:dyDescent="0.15">
      <c r="A73" s="16"/>
      <c r="B73" s="16"/>
      <c r="C73" s="128"/>
      <c r="D73" s="129"/>
      <c r="E73" s="129"/>
      <c r="F73" s="511"/>
      <c r="G73" s="511"/>
      <c r="H73" s="511"/>
      <c r="I73" s="511"/>
      <c r="J73" s="511"/>
      <c r="K73" s="77"/>
      <c r="L73" s="77"/>
      <c r="M73" s="77"/>
      <c r="N73" s="77"/>
      <c r="O73" s="77"/>
      <c r="P73" s="77"/>
      <c r="Q73" s="77"/>
      <c r="R73" s="77"/>
      <c r="S73" s="77"/>
      <c r="T73" s="77"/>
      <c r="U73" s="77"/>
      <c r="V73" s="245"/>
      <c r="W73" s="245"/>
      <c r="X73" s="245"/>
      <c r="Y73" s="14"/>
      <c r="Z73" s="14"/>
      <c r="AA73" s="245"/>
      <c r="AB73" s="245"/>
      <c r="AC73" s="245"/>
      <c r="AD73" s="245"/>
      <c r="AE73" s="245"/>
      <c r="AF73" s="245"/>
      <c r="AG73" s="245"/>
      <c r="AH73" s="245"/>
      <c r="AI73" s="245"/>
      <c r="AJ73" s="14"/>
      <c r="AK73" s="14"/>
      <c r="AL73" s="245"/>
      <c r="AM73" s="245"/>
      <c r="AN73" s="130"/>
      <c r="AO73" s="130"/>
    </row>
    <row r="74" spans="1:46" ht="17.25" customHeight="1" x14ac:dyDescent="0.15">
      <c r="A74" s="16"/>
      <c r="B74" s="16"/>
      <c r="C74" s="128"/>
      <c r="D74" s="129"/>
      <c r="E74" s="129"/>
      <c r="F74" s="511"/>
      <c r="G74" s="511"/>
      <c r="H74" s="511"/>
      <c r="I74" s="511"/>
      <c r="J74" s="511"/>
      <c r="K74" s="77"/>
      <c r="L74" s="77"/>
      <c r="M74" s="77"/>
      <c r="N74" s="77"/>
      <c r="O74" s="77"/>
      <c r="P74" s="77"/>
      <c r="Q74" s="77"/>
      <c r="R74" s="77"/>
      <c r="S74" s="77"/>
      <c r="T74" s="77"/>
      <c r="U74" s="77"/>
      <c r="V74" s="245"/>
      <c r="W74" s="245"/>
      <c r="X74" s="245"/>
      <c r="Y74" s="14"/>
      <c r="Z74" s="14"/>
      <c r="AA74" s="245"/>
      <c r="AB74" s="245"/>
      <c r="AC74" s="245"/>
      <c r="AD74" s="245"/>
      <c r="AE74" s="245"/>
      <c r="AF74" s="245"/>
      <c r="AG74" s="245"/>
      <c r="AH74" s="245"/>
      <c r="AI74" s="245"/>
      <c r="AJ74" s="14"/>
      <c r="AK74" s="14"/>
      <c r="AL74" s="245"/>
      <c r="AM74" s="245"/>
      <c r="AN74" s="130"/>
      <c r="AO74" s="130"/>
    </row>
    <row r="75" spans="1:46" ht="17.25" customHeight="1" x14ac:dyDescent="0.15">
      <c r="A75" s="405" t="s">
        <v>582</v>
      </c>
      <c r="B75" s="198"/>
      <c r="C75" s="1" t="s">
        <v>583</v>
      </c>
      <c r="D75" s="415"/>
      <c r="E75" s="633"/>
      <c r="F75" s="633"/>
      <c r="G75" s="633"/>
      <c r="H75" s="633"/>
      <c r="I75" s="633"/>
      <c r="J75" s="633"/>
      <c r="K75" s="633"/>
      <c r="L75" s="633"/>
      <c r="M75" s="633"/>
      <c r="N75" s="633"/>
      <c r="O75" s="633"/>
      <c r="P75" s="633"/>
      <c r="Q75" s="633"/>
      <c r="R75" s="633"/>
      <c r="S75" s="633"/>
      <c r="T75" s="633"/>
      <c r="U75" s="633"/>
      <c r="V75" s="633"/>
      <c r="W75" s="633"/>
      <c r="X75" s="633"/>
      <c r="Y75" s="2" t="s">
        <v>584</v>
      </c>
      <c r="Z75" s="633"/>
      <c r="AA75" s="633"/>
      <c r="AB75" s="633"/>
      <c r="AC75" s="633"/>
      <c r="AD75" s="633"/>
      <c r="AE75" s="633"/>
      <c r="AF75" s="633"/>
      <c r="AG75" s="633"/>
      <c r="AH75" s="633"/>
      <c r="AI75" s="633"/>
      <c r="AJ75" s="633"/>
      <c r="AK75" s="633"/>
      <c r="AL75" s="633"/>
      <c r="AM75" s="633"/>
      <c r="AN75" s="633"/>
      <c r="AO75" s="633"/>
      <c r="AP75" s="633"/>
      <c r="AQ75" s="634"/>
      <c r="AR75" s="31" t="s">
        <v>28</v>
      </c>
      <c r="AS75" s="31" t="s">
        <v>29</v>
      </c>
      <c r="AT75" s="637"/>
    </row>
    <row r="76" spans="1:46" ht="17.25" customHeight="1" x14ac:dyDescent="0.15">
      <c r="A76" s="406" t="s">
        <v>585</v>
      </c>
      <c r="B76" s="428" t="s">
        <v>586</v>
      </c>
      <c r="C76" s="638"/>
      <c r="D76" s="442"/>
      <c r="E76" s="637"/>
      <c r="F76" s="637"/>
      <c r="G76" s="637"/>
      <c r="H76" s="637"/>
      <c r="I76" s="637"/>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7"/>
      <c r="AH76" s="637"/>
      <c r="AI76" s="637"/>
      <c r="AJ76" s="637"/>
      <c r="AK76" s="637"/>
      <c r="AL76" s="637"/>
      <c r="AM76" s="637"/>
      <c r="AN76" s="637"/>
      <c r="AO76" s="637"/>
      <c r="AP76" s="637"/>
      <c r="AQ76" s="638"/>
      <c r="AR76" s="266" t="s">
        <v>577</v>
      </c>
      <c r="AS76" s="266" t="s">
        <v>578</v>
      </c>
      <c r="AT76" s="637"/>
    </row>
    <row r="77" spans="1:46" ht="16.5" customHeight="1" x14ac:dyDescent="0.15">
      <c r="A77" s="436">
        <v>26</v>
      </c>
      <c r="B77" s="433" t="s">
        <v>3957</v>
      </c>
      <c r="C77" s="120" t="s">
        <v>3333</v>
      </c>
      <c r="D77" s="769" t="s">
        <v>3284</v>
      </c>
      <c r="E77" s="763"/>
      <c r="F77" s="764"/>
      <c r="G77" s="769" t="s">
        <v>3321</v>
      </c>
      <c r="H77" s="763"/>
      <c r="I77" s="763"/>
      <c r="J77" s="763"/>
      <c r="K77" s="764"/>
      <c r="L77" s="769" t="s">
        <v>3323</v>
      </c>
      <c r="M77" s="763"/>
      <c r="N77" s="763"/>
      <c r="O77" s="763"/>
      <c r="P77" s="764"/>
      <c r="Q77" s="769" t="s">
        <v>3315</v>
      </c>
      <c r="R77" s="763"/>
      <c r="S77" s="763"/>
      <c r="T77" s="763"/>
      <c r="U77" s="763"/>
      <c r="V77" s="763"/>
      <c r="W77" s="764"/>
      <c r="X77" s="42" t="s">
        <v>3331</v>
      </c>
      <c r="Y77" s="621"/>
      <c r="Z77" s="621"/>
      <c r="AA77" s="621"/>
      <c r="AB77" s="422"/>
      <c r="AC77" s="422"/>
      <c r="AD77" s="422"/>
      <c r="AE77" s="422"/>
      <c r="AF77" s="422"/>
      <c r="AG77" s="422"/>
      <c r="AH77" s="422"/>
      <c r="AI77" s="422"/>
      <c r="AJ77" s="422"/>
      <c r="AK77" s="686">
        <f t="shared" ref="AK77:AK104" si="6">ROUND(AD5*0.01,0)</f>
        <v>5</v>
      </c>
      <c r="AL77" s="686"/>
      <c r="AM77" s="422" t="s">
        <v>804</v>
      </c>
      <c r="AN77" s="445"/>
      <c r="AO77" s="445"/>
      <c r="AP77" s="621"/>
      <c r="AQ77" s="622"/>
      <c r="AR77" s="359">
        <f>-AK77</f>
        <v>-5</v>
      </c>
      <c r="AS77" s="7" t="s">
        <v>717</v>
      </c>
    </row>
    <row r="78" spans="1:46" ht="16.5" customHeight="1" x14ac:dyDescent="0.15">
      <c r="A78" s="436">
        <v>26</v>
      </c>
      <c r="B78" s="433" t="s">
        <v>3546</v>
      </c>
      <c r="C78" s="120" t="s">
        <v>3334</v>
      </c>
      <c r="D78" s="770"/>
      <c r="E78" s="765"/>
      <c r="F78" s="766"/>
      <c r="G78" s="770"/>
      <c r="H78" s="765"/>
      <c r="I78" s="765"/>
      <c r="J78" s="765"/>
      <c r="K78" s="766"/>
      <c r="L78" s="770"/>
      <c r="M78" s="765"/>
      <c r="N78" s="765"/>
      <c r="O78" s="765"/>
      <c r="P78" s="766"/>
      <c r="Q78" s="789"/>
      <c r="R78" s="767"/>
      <c r="S78" s="767"/>
      <c r="T78" s="767"/>
      <c r="U78" s="767"/>
      <c r="V78" s="767"/>
      <c r="W78" s="768"/>
      <c r="X78" s="42" t="s">
        <v>3332</v>
      </c>
      <c r="Y78" s="621"/>
      <c r="Z78" s="621"/>
      <c r="AA78" s="621"/>
      <c r="AB78" s="422"/>
      <c r="AC78" s="422"/>
      <c r="AD78" s="422"/>
      <c r="AE78" s="422"/>
      <c r="AF78" s="422"/>
      <c r="AG78" s="422"/>
      <c r="AH78" s="422"/>
      <c r="AI78" s="422"/>
      <c r="AJ78" s="422"/>
      <c r="AK78" s="686">
        <f t="shared" si="6"/>
        <v>7</v>
      </c>
      <c r="AL78" s="686"/>
      <c r="AM78" s="422" t="s">
        <v>804</v>
      </c>
      <c r="AN78" s="445"/>
      <c r="AO78" s="445"/>
      <c r="AP78" s="621"/>
      <c r="AQ78" s="622"/>
      <c r="AR78" s="359">
        <f t="shared" ref="AR78:AR104" si="7">-AK78</f>
        <v>-7</v>
      </c>
      <c r="AS78" s="437"/>
    </row>
    <row r="79" spans="1:46" ht="16.5" customHeight="1" x14ac:dyDescent="0.15">
      <c r="A79" s="436">
        <v>26</v>
      </c>
      <c r="B79" s="433" t="s">
        <v>3547</v>
      </c>
      <c r="C79" s="120" t="s">
        <v>3335</v>
      </c>
      <c r="D79" s="770"/>
      <c r="E79" s="765"/>
      <c r="F79" s="766"/>
      <c r="G79" s="770"/>
      <c r="H79" s="765"/>
      <c r="I79" s="765"/>
      <c r="J79" s="765"/>
      <c r="K79" s="766"/>
      <c r="L79" s="770"/>
      <c r="M79" s="765"/>
      <c r="N79" s="765"/>
      <c r="O79" s="765"/>
      <c r="P79" s="766"/>
      <c r="Q79" s="769" t="s">
        <v>3316</v>
      </c>
      <c r="R79" s="763"/>
      <c r="S79" s="763"/>
      <c r="T79" s="763"/>
      <c r="U79" s="763"/>
      <c r="V79" s="763"/>
      <c r="W79" s="764"/>
      <c r="X79" s="42" t="s">
        <v>3331</v>
      </c>
      <c r="Y79" s="621"/>
      <c r="Z79" s="621"/>
      <c r="AA79" s="621"/>
      <c r="AB79" s="422"/>
      <c r="AC79" s="422"/>
      <c r="AD79" s="422"/>
      <c r="AE79" s="422"/>
      <c r="AF79" s="422"/>
      <c r="AG79" s="422"/>
      <c r="AH79" s="422"/>
      <c r="AI79" s="422"/>
      <c r="AJ79" s="422"/>
      <c r="AK79" s="686">
        <f t="shared" si="6"/>
        <v>6</v>
      </c>
      <c r="AL79" s="686"/>
      <c r="AM79" s="422" t="s">
        <v>804</v>
      </c>
      <c r="AN79" s="445"/>
      <c r="AO79" s="445"/>
      <c r="AP79" s="621"/>
      <c r="AQ79" s="622"/>
      <c r="AR79" s="359">
        <f t="shared" si="7"/>
        <v>-6</v>
      </c>
      <c r="AS79" s="437"/>
    </row>
    <row r="80" spans="1:46" ht="16.5" customHeight="1" x14ac:dyDescent="0.15">
      <c r="A80" s="436">
        <v>26</v>
      </c>
      <c r="B80" s="433" t="s">
        <v>3548</v>
      </c>
      <c r="C80" s="120" t="s">
        <v>3336</v>
      </c>
      <c r="D80" s="421"/>
      <c r="E80" s="418"/>
      <c r="F80" s="418"/>
      <c r="G80" s="421"/>
      <c r="H80" s="418"/>
      <c r="I80" s="418"/>
      <c r="J80" s="418"/>
      <c r="K80" s="419"/>
      <c r="L80" s="418"/>
      <c r="M80" s="418"/>
      <c r="N80" s="418"/>
      <c r="O80" s="418"/>
      <c r="P80" s="419"/>
      <c r="Q80" s="789"/>
      <c r="R80" s="767"/>
      <c r="S80" s="767"/>
      <c r="T80" s="767"/>
      <c r="U80" s="767"/>
      <c r="V80" s="767"/>
      <c r="W80" s="768"/>
      <c r="X80" s="42" t="s">
        <v>3332</v>
      </c>
      <c r="Y80" s="621"/>
      <c r="Z80" s="621"/>
      <c r="AA80" s="621"/>
      <c r="AB80" s="422"/>
      <c r="AC80" s="422"/>
      <c r="AD80" s="422"/>
      <c r="AE80" s="422"/>
      <c r="AF80" s="422"/>
      <c r="AG80" s="422"/>
      <c r="AH80" s="422"/>
      <c r="AI80" s="422"/>
      <c r="AJ80" s="422"/>
      <c r="AK80" s="686">
        <f t="shared" si="6"/>
        <v>7</v>
      </c>
      <c r="AL80" s="686"/>
      <c r="AM80" s="422" t="s">
        <v>804</v>
      </c>
      <c r="AN80" s="445"/>
      <c r="AO80" s="445"/>
      <c r="AP80" s="621"/>
      <c r="AQ80" s="622"/>
      <c r="AR80" s="359">
        <f t="shared" si="7"/>
        <v>-7</v>
      </c>
      <c r="AS80" s="437"/>
    </row>
    <row r="81" spans="1:45" ht="16.5" customHeight="1" x14ac:dyDescent="0.15">
      <c r="A81" s="436">
        <v>26</v>
      </c>
      <c r="B81" s="433" t="s">
        <v>3958</v>
      </c>
      <c r="C81" s="120" t="s">
        <v>3337</v>
      </c>
      <c r="D81" s="421"/>
      <c r="E81" s="418"/>
      <c r="F81" s="418"/>
      <c r="G81" s="421"/>
      <c r="H81" s="418"/>
      <c r="I81" s="418"/>
      <c r="J81" s="418"/>
      <c r="K81" s="419"/>
      <c r="L81" s="418"/>
      <c r="M81" s="418"/>
      <c r="N81" s="418"/>
      <c r="O81" s="418"/>
      <c r="P81" s="419"/>
      <c r="Q81" s="769" t="s">
        <v>3317</v>
      </c>
      <c r="R81" s="763"/>
      <c r="S81" s="763"/>
      <c r="T81" s="763"/>
      <c r="U81" s="763"/>
      <c r="V81" s="763"/>
      <c r="W81" s="764"/>
      <c r="X81" s="42" t="s">
        <v>3331</v>
      </c>
      <c r="Y81" s="621"/>
      <c r="Z81" s="621"/>
      <c r="AA81" s="621"/>
      <c r="AB81" s="422"/>
      <c r="AC81" s="422"/>
      <c r="AD81" s="422"/>
      <c r="AE81" s="422"/>
      <c r="AF81" s="422"/>
      <c r="AG81" s="422"/>
      <c r="AH81" s="422"/>
      <c r="AI81" s="422"/>
      <c r="AJ81" s="422"/>
      <c r="AK81" s="686">
        <f t="shared" si="6"/>
        <v>5</v>
      </c>
      <c r="AL81" s="686"/>
      <c r="AM81" s="422" t="s">
        <v>804</v>
      </c>
      <c r="AN81" s="445"/>
      <c r="AO81" s="445"/>
      <c r="AP81" s="621"/>
      <c r="AQ81" s="622"/>
      <c r="AR81" s="359">
        <f t="shared" si="7"/>
        <v>-5</v>
      </c>
      <c r="AS81" s="437"/>
    </row>
    <row r="82" spans="1:45" ht="16.5" customHeight="1" x14ac:dyDescent="0.15">
      <c r="A82" s="436">
        <v>26</v>
      </c>
      <c r="B82" s="433" t="s">
        <v>3959</v>
      </c>
      <c r="C82" s="120" t="s">
        <v>3338</v>
      </c>
      <c r="D82" s="421"/>
      <c r="E82" s="418"/>
      <c r="F82" s="418"/>
      <c r="G82" s="421"/>
      <c r="H82" s="418"/>
      <c r="I82" s="418"/>
      <c r="J82" s="418"/>
      <c r="K82" s="419"/>
      <c r="L82" s="418"/>
      <c r="M82" s="418"/>
      <c r="N82" s="418"/>
      <c r="O82" s="418"/>
      <c r="P82" s="419"/>
      <c r="Q82" s="789"/>
      <c r="R82" s="767"/>
      <c r="S82" s="767"/>
      <c r="T82" s="767"/>
      <c r="U82" s="767"/>
      <c r="V82" s="767"/>
      <c r="W82" s="768"/>
      <c r="X82" s="42" t="s">
        <v>3332</v>
      </c>
      <c r="Y82" s="621"/>
      <c r="Z82" s="621"/>
      <c r="AA82" s="621"/>
      <c r="AB82" s="422"/>
      <c r="AC82" s="422"/>
      <c r="AD82" s="422"/>
      <c r="AE82" s="422"/>
      <c r="AF82" s="422"/>
      <c r="AG82" s="422"/>
      <c r="AH82" s="422"/>
      <c r="AI82" s="422"/>
      <c r="AJ82" s="422"/>
      <c r="AK82" s="686">
        <f t="shared" si="6"/>
        <v>7</v>
      </c>
      <c r="AL82" s="686"/>
      <c r="AM82" s="422" t="s">
        <v>804</v>
      </c>
      <c r="AN82" s="445"/>
      <c r="AO82" s="445"/>
      <c r="AP82" s="621"/>
      <c r="AQ82" s="622"/>
      <c r="AR82" s="359">
        <f t="shared" si="7"/>
        <v>-7</v>
      </c>
      <c r="AS82" s="437"/>
    </row>
    <row r="83" spans="1:45" ht="16.350000000000001" customHeight="1" x14ac:dyDescent="0.15">
      <c r="A83" s="436">
        <v>26</v>
      </c>
      <c r="B83" s="433" t="s">
        <v>3960</v>
      </c>
      <c r="C83" s="120" t="s">
        <v>3339</v>
      </c>
      <c r="D83" s="421"/>
      <c r="E83" s="418"/>
      <c r="F83" s="418"/>
      <c r="G83" s="421"/>
      <c r="H83" s="418"/>
      <c r="I83" s="418"/>
      <c r="J83" s="418"/>
      <c r="K83" s="419"/>
      <c r="L83" s="418"/>
      <c r="M83" s="418"/>
      <c r="N83" s="418"/>
      <c r="O83" s="418"/>
      <c r="P83" s="419"/>
      <c r="Q83" s="769" t="s">
        <v>3318</v>
      </c>
      <c r="R83" s="763"/>
      <c r="S83" s="763"/>
      <c r="T83" s="763"/>
      <c r="U83" s="763"/>
      <c r="V83" s="763"/>
      <c r="W83" s="764"/>
      <c r="X83" s="42" t="s">
        <v>3331</v>
      </c>
      <c r="Y83" s="621"/>
      <c r="Z83" s="621"/>
      <c r="AA83" s="621"/>
      <c r="AB83" s="422"/>
      <c r="AC83" s="422"/>
      <c r="AD83" s="422"/>
      <c r="AE83" s="422"/>
      <c r="AF83" s="422"/>
      <c r="AG83" s="422"/>
      <c r="AH83" s="422"/>
      <c r="AI83" s="422"/>
      <c r="AJ83" s="422"/>
      <c r="AK83" s="686">
        <f t="shared" si="6"/>
        <v>6</v>
      </c>
      <c r="AL83" s="686"/>
      <c r="AM83" s="422" t="s">
        <v>804</v>
      </c>
      <c r="AN83" s="445"/>
      <c r="AO83" s="445"/>
      <c r="AP83" s="621"/>
      <c r="AQ83" s="622"/>
      <c r="AR83" s="359">
        <f t="shared" si="7"/>
        <v>-6</v>
      </c>
      <c r="AS83" s="437"/>
    </row>
    <row r="84" spans="1:45" ht="16.350000000000001" customHeight="1" x14ac:dyDescent="0.15">
      <c r="A84" s="436">
        <v>26</v>
      </c>
      <c r="B84" s="433" t="s">
        <v>3961</v>
      </c>
      <c r="C84" s="120" t="s">
        <v>3340</v>
      </c>
      <c r="D84" s="421"/>
      <c r="E84" s="418"/>
      <c r="F84" s="418"/>
      <c r="G84" s="421"/>
      <c r="H84" s="418"/>
      <c r="I84" s="418"/>
      <c r="J84" s="418"/>
      <c r="K84" s="419"/>
      <c r="L84" s="418"/>
      <c r="M84" s="418"/>
      <c r="N84" s="418"/>
      <c r="O84" s="418"/>
      <c r="P84" s="419"/>
      <c r="Q84" s="789"/>
      <c r="R84" s="767"/>
      <c r="S84" s="767"/>
      <c r="T84" s="767"/>
      <c r="U84" s="767"/>
      <c r="V84" s="767"/>
      <c r="W84" s="768"/>
      <c r="X84" s="42" t="s">
        <v>3332</v>
      </c>
      <c r="Y84" s="621"/>
      <c r="Z84" s="621"/>
      <c r="AA84" s="621"/>
      <c r="AB84" s="422"/>
      <c r="AC84" s="422"/>
      <c r="AD84" s="422"/>
      <c r="AE84" s="422"/>
      <c r="AF84" s="422"/>
      <c r="AG84" s="422"/>
      <c r="AH84" s="422"/>
      <c r="AI84" s="422"/>
      <c r="AJ84" s="422"/>
      <c r="AK84" s="686">
        <f t="shared" si="6"/>
        <v>7</v>
      </c>
      <c r="AL84" s="686"/>
      <c r="AM84" s="422" t="s">
        <v>804</v>
      </c>
      <c r="AN84" s="445"/>
      <c r="AO84" s="445"/>
      <c r="AP84" s="621"/>
      <c r="AQ84" s="622"/>
      <c r="AR84" s="359">
        <f t="shared" si="7"/>
        <v>-7</v>
      </c>
      <c r="AS84" s="437"/>
    </row>
    <row r="85" spans="1:45" ht="16.5" customHeight="1" x14ac:dyDescent="0.15">
      <c r="A85" s="436">
        <v>26</v>
      </c>
      <c r="B85" s="433" t="s">
        <v>3962</v>
      </c>
      <c r="C85" s="120" t="s">
        <v>3341</v>
      </c>
      <c r="D85" s="421"/>
      <c r="E85" s="418"/>
      <c r="F85" s="418"/>
      <c r="G85" s="421"/>
      <c r="H85" s="418"/>
      <c r="I85" s="418"/>
      <c r="J85" s="418"/>
      <c r="K85" s="419"/>
      <c r="L85" s="418"/>
      <c r="M85" s="418"/>
      <c r="N85" s="418"/>
      <c r="O85" s="418"/>
      <c r="P85" s="419"/>
      <c r="Q85" s="769" t="s">
        <v>3319</v>
      </c>
      <c r="R85" s="763"/>
      <c r="S85" s="763"/>
      <c r="T85" s="763"/>
      <c r="U85" s="763"/>
      <c r="V85" s="763"/>
      <c r="W85" s="764"/>
      <c r="X85" s="42" t="s">
        <v>3331</v>
      </c>
      <c r="Y85" s="621"/>
      <c r="Z85" s="621"/>
      <c r="AA85" s="621"/>
      <c r="AB85" s="422"/>
      <c r="AC85" s="422"/>
      <c r="AD85" s="422"/>
      <c r="AE85" s="422"/>
      <c r="AF85" s="422"/>
      <c r="AG85" s="422"/>
      <c r="AH85" s="422"/>
      <c r="AI85" s="422"/>
      <c r="AJ85" s="422"/>
      <c r="AK85" s="686">
        <f t="shared" si="6"/>
        <v>6</v>
      </c>
      <c r="AL85" s="686"/>
      <c r="AM85" s="422" t="s">
        <v>804</v>
      </c>
      <c r="AN85" s="445"/>
      <c r="AO85" s="445"/>
      <c r="AP85" s="621"/>
      <c r="AQ85" s="622"/>
      <c r="AR85" s="359">
        <f t="shared" si="7"/>
        <v>-6</v>
      </c>
      <c r="AS85" s="437"/>
    </row>
    <row r="86" spans="1:45" ht="16.5" customHeight="1" x14ac:dyDescent="0.15">
      <c r="A86" s="436">
        <v>26</v>
      </c>
      <c r="B86" s="433" t="s">
        <v>3963</v>
      </c>
      <c r="C86" s="120" t="s">
        <v>3342</v>
      </c>
      <c r="D86" s="421"/>
      <c r="E86" s="418"/>
      <c r="F86" s="418"/>
      <c r="G86" s="421"/>
      <c r="H86" s="418"/>
      <c r="I86" s="418"/>
      <c r="J86" s="418"/>
      <c r="K86" s="419"/>
      <c r="L86" s="418"/>
      <c r="M86" s="418"/>
      <c r="N86" s="418"/>
      <c r="O86" s="418"/>
      <c r="P86" s="419"/>
      <c r="Q86" s="789"/>
      <c r="R86" s="767"/>
      <c r="S86" s="767"/>
      <c r="T86" s="767"/>
      <c r="U86" s="767"/>
      <c r="V86" s="767"/>
      <c r="W86" s="768"/>
      <c r="X86" s="42" t="s">
        <v>3332</v>
      </c>
      <c r="Y86" s="621"/>
      <c r="Z86" s="621"/>
      <c r="AA86" s="621"/>
      <c r="AB86" s="422"/>
      <c r="AC86" s="422"/>
      <c r="AD86" s="422"/>
      <c r="AE86" s="422"/>
      <c r="AF86" s="422"/>
      <c r="AG86" s="422"/>
      <c r="AH86" s="422"/>
      <c r="AI86" s="422"/>
      <c r="AJ86" s="422"/>
      <c r="AK86" s="686">
        <f t="shared" si="6"/>
        <v>8</v>
      </c>
      <c r="AL86" s="686"/>
      <c r="AM86" s="422" t="s">
        <v>804</v>
      </c>
      <c r="AN86" s="445"/>
      <c r="AO86" s="445"/>
      <c r="AP86" s="621"/>
      <c r="AQ86" s="622"/>
      <c r="AR86" s="359">
        <f t="shared" si="7"/>
        <v>-8</v>
      </c>
      <c r="AS86" s="437"/>
    </row>
    <row r="87" spans="1:45" ht="16.5" customHeight="1" x14ac:dyDescent="0.15">
      <c r="A87" s="436">
        <v>26</v>
      </c>
      <c r="B87" s="433" t="s">
        <v>3964</v>
      </c>
      <c r="C87" s="120" t="s">
        <v>3343</v>
      </c>
      <c r="D87" s="421"/>
      <c r="E87" s="418"/>
      <c r="F87" s="418"/>
      <c r="G87" s="421"/>
      <c r="H87" s="418"/>
      <c r="I87" s="418"/>
      <c r="J87" s="418"/>
      <c r="K87" s="419"/>
      <c r="L87" s="418"/>
      <c r="M87" s="418"/>
      <c r="N87" s="418"/>
      <c r="O87" s="418"/>
      <c r="P87" s="419"/>
      <c r="Q87" s="769" t="s">
        <v>3320</v>
      </c>
      <c r="R87" s="763"/>
      <c r="S87" s="763"/>
      <c r="T87" s="763"/>
      <c r="U87" s="763"/>
      <c r="V87" s="763"/>
      <c r="W87" s="764"/>
      <c r="X87" s="42" t="s">
        <v>3331</v>
      </c>
      <c r="Y87" s="621"/>
      <c r="Z87" s="621"/>
      <c r="AA87" s="621"/>
      <c r="AB87" s="422"/>
      <c r="AC87" s="422"/>
      <c r="AD87" s="422"/>
      <c r="AE87" s="422"/>
      <c r="AF87" s="422"/>
      <c r="AG87" s="422"/>
      <c r="AH87" s="422"/>
      <c r="AI87" s="422"/>
      <c r="AJ87" s="422"/>
      <c r="AK87" s="686">
        <f t="shared" si="6"/>
        <v>6</v>
      </c>
      <c r="AL87" s="686"/>
      <c r="AM87" s="422" t="s">
        <v>804</v>
      </c>
      <c r="AN87" s="445"/>
      <c r="AO87" s="445"/>
      <c r="AP87" s="621"/>
      <c r="AQ87" s="622"/>
      <c r="AR87" s="359">
        <f t="shared" si="7"/>
        <v>-6</v>
      </c>
      <c r="AS87" s="437"/>
    </row>
    <row r="88" spans="1:45" ht="16.5" customHeight="1" x14ac:dyDescent="0.15">
      <c r="A88" s="436">
        <v>26</v>
      </c>
      <c r="B88" s="433" t="s">
        <v>3965</v>
      </c>
      <c r="C88" s="120" t="s">
        <v>3344</v>
      </c>
      <c r="D88" s="421"/>
      <c r="E88" s="418"/>
      <c r="F88" s="418"/>
      <c r="G88" s="421"/>
      <c r="H88" s="418"/>
      <c r="I88" s="418"/>
      <c r="J88" s="418"/>
      <c r="K88" s="419"/>
      <c r="L88" s="418"/>
      <c r="M88" s="418"/>
      <c r="N88" s="418"/>
      <c r="O88" s="418"/>
      <c r="P88" s="419"/>
      <c r="Q88" s="789"/>
      <c r="R88" s="767"/>
      <c r="S88" s="767"/>
      <c r="T88" s="767"/>
      <c r="U88" s="767"/>
      <c r="V88" s="767"/>
      <c r="W88" s="768"/>
      <c r="X88" s="42" t="s">
        <v>3332</v>
      </c>
      <c r="Y88" s="621"/>
      <c r="Z88" s="621"/>
      <c r="AA88" s="621"/>
      <c r="AB88" s="422"/>
      <c r="AC88" s="422"/>
      <c r="AD88" s="422"/>
      <c r="AE88" s="422"/>
      <c r="AF88" s="422"/>
      <c r="AG88" s="422"/>
      <c r="AH88" s="422"/>
      <c r="AI88" s="422"/>
      <c r="AJ88" s="422"/>
      <c r="AK88" s="686">
        <f t="shared" si="6"/>
        <v>8</v>
      </c>
      <c r="AL88" s="686"/>
      <c r="AM88" s="422" t="s">
        <v>804</v>
      </c>
      <c r="AN88" s="445"/>
      <c r="AO88" s="445"/>
      <c r="AP88" s="621"/>
      <c r="AQ88" s="622"/>
      <c r="AR88" s="359">
        <f t="shared" si="7"/>
        <v>-8</v>
      </c>
      <c r="AS88" s="437"/>
    </row>
    <row r="89" spans="1:45" ht="16.5" customHeight="1" x14ac:dyDescent="0.15">
      <c r="A89" s="436">
        <v>26</v>
      </c>
      <c r="B89" s="433" t="s">
        <v>3966</v>
      </c>
      <c r="C89" s="120" t="s">
        <v>3345</v>
      </c>
      <c r="D89" s="421"/>
      <c r="E89" s="418"/>
      <c r="F89" s="418"/>
      <c r="G89" s="421"/>
      <c r="H89" s="418"/>
      <c r="I89" s="418"/>
      <c r="J89" s="418"/>
      <c r="K89" s="419"/>
      <c r="L89" s="769" t="s">
        <v>3324</v>
      </c>
      <c r="M89" s="763"/>
      <c r="N89" s="763"/>
      <c r="O89" s="763"/>
      <c r="P89" s="764"/>
      <c r="Q89" s="769" t="s">
        <v>3315</v>
      </c>
      <c r="R89" s="763"/>
      <c r="S89" s="763"/>
      <c r="T89" s="763"/>
      <c r="U89" s="763"/>
      <c r="V89" s="763"/>
      <c r="W89" s="764"/>
      <c r="X89" s="42" t="s">
        <v>3331</v>
      </c>
      <c r="Y89" s="621"/>
      <c r="Z89" s="621"/>
      <c r="AA89" s="621"/>
      <c r="AB89" s="422"/>
      <c r="AC89" s="422"/>
      <c r="AD89" s="422"/>
      <c r="AE89" s="422"/>
      <c r="AF89" s="422"/>
      <c r="AG89" s="422"/>
      <c r="AH89" s="422"/>
      <c r="AI89" s="422"/>
      <c r="AJ89" s="422"/>
      <c r="AK89" s="686">
        <f t="shared" si="6"/>
        <v>5</v>
      </c>
      <c r="AL89" s="686"/>
      <c r="AM89" s="422" t="s">
        <v>804</v>
      </c>
      <c r="AN89" s="445"/>
      <c r="AO89" s="445"/>
      <c r="AP89" s="621"/>
      <c r="AQ89" s="622"/>
      <c r="AR89" s="359">
        <f t="shared" si="7"/>
        <v>-5</v>
      </c>
      <c r="AS89" s="437"/>
    </row>
    <row r="90" spans="1:45" ht="16.5" customHeight="1" x14ac:dyDescent="0.15">
      <c r="A90" s="436">
        <v>26</v>
      </c>
      <c r="B90" s="433" t="s">
        <v>3967</v>
      </c>
      <c r="C90" s="120" t="s">
        <v>3346</v>
      </c>
      <c r="D90" s="421"/>
      <c r="E90" s="418"/>
      <c r="F90" s="418"/>
      <c r="G90" s="421"/>
      <c r="H90" s="418"/>
      <c r="I90" s="418"/>
      <c r="J90" s="418"/>
      <c r="K90" s="419"/>
      <c r="L90" s="770"/>
      <c r="M90" s="765"/>
      <c r="N90" s="765"/>
      <c r="O90" s="765"/>
      <c r="P90" s="766"/>
      <c r="Q90" s="789"/>
      <c r="R90" s="767"/>
      <c r="S90" s="767"/>
      <c r="T90" s="767"/>
      <c r="U90" s="767"/>
      <c r="V90" s="767"/>
      <c r="W90" s="768"/>
      <c r="X90" s="42" t="s">
        <v>3332</v>
      </c>
      <c r="Y90" s="621"/>
      <c r="Z90" s="621"/>
      <c r="AA90" s="621"/>
      <c r="AB90" s="422"/>
      <c r="AC90" s="422"/>
      <c r="AD90" s="422"/>
      <c r="AE90" s="422"/>
      <c r="AF90" s="422"/>
      <c r="AG90" s="422"/>
      <c r="AH90" s="422"/>
      <c r="AI90" s="422"/>
      <c r="AJ90" s="422"/>
      <c r="AK90" s="686">
        <f t="shared" si="6"/>
        <v>6</v>
      </c>
      <c r="AL90" s="686"/>
      <c r="AM90" s="422" t="s">
        <v>804</v>
      </c>
      <c r="AN90" s="445"/>
      <c r="AO90" s="445"/>
      <c r="AP90" s="621"/>
      <c r="AQ90" s="622"/>
      <c r="AR90" s="359">
        <f t="shared" si="7"/>
        <v>-6</v>
      </c>
      <c r="AS90" s="437"/>
    </row>
    <row r="91" spans="1:45" ht="16.5" customHeight="1" x14ac:dyDescent="0.15">
      <c r="A91" s="436">
        <v>26</v>
      </c>
      <c r="B91" s="433" t="s">
        <v>3968</v>
      </c>
      <c r="C91" s="120" t="s">
        <v>3347</v>
      </c>
      <c r="D91" s="421"/>
      <c r="E91" s="418"/>
      <c r="F91" s="418"/>
      <c r="G91" s="421"/>
      <c r="H91" s="418"/>
      <c r="I91" s="418"/>
      <c r="J91" s="418"/>
      <c r="K91" s="419"/>
      <c r="L91" s="770"/>
      <c r="M91" s="765"/>
      <c r="N91" s="765"/>
      <c r="O91" s="765"/>
      <c r="P91" s="766"/>
      <c r="Q91" s="769" t="s">
        <v>3316</v>
      </c>
      <c r="R91" s="763"/>
      <c r="S91" s="763"/>
      <c r="T91" s="763"/>
      <c r="U91" s="763"/>
      <c r="V91" s="763"/>
      <c r="W91" s="764"/>
      <c r="X91" s="42" t="s">
        <v>3331</v>
      </c>
      <c r="Y91" s="621"/>
      <c r="Z91" s="621"/>
      <c r="AA91" s="621"/>
      <c r="AB91" s="422"/>
      <c r="AC91" s="422"/>
      <c r="AD91" s="422"/>
      <c r="AE91" s="422"/>
      <c r="AF91" s="422"/>
      <c r="AG91" s="422"/>
      <c r="AH91" s="422"/>
      <c r="AI91" s="422"/>
      <c r="AJ91" s="422"/>
      <c r="AK91" s="686">
        <f t="shared" si="6"/>
        <v>5</v>
      </c>
      <c r="AL91" s="686"/>
      <c r="AM91" s="422" t="s">
        <v>804</v>
      </c>
      <c r="AN91" s="445"/>
      <c r="AO91" s="445"/>
      <c r="AP91" s="621"/>
      <c r="AQ91" s="622"/>
      <c r="AR91" s="359">
        <f t="shared" si="7"/>
        <v>-5</v>
      </c>
      <c r="AS91" s="437"/>
    </row>
    <row r="92" spans="1:45" ht="16.5" customHeight="1" x14ac:dyDescent="0.15">
      <c r="A92" s="436">
        <v>26</v>
      </c>
      <c r="B92" s="433" t="s">
        <v>3969</v>
      </c>
      <c r="C92" s="120" t="s">
        <v>3348</v>
      </c>
      <c r="D92" s="421"/>
      <c r="E92" s="418"/>
      <c r="F92" s="418"/>
      <c r="G92" s="421"/>
      <c r="H92" s="418"/>
      <c r="I92" s="418"/>
      <c r="J92" s="418"/>
      <c r="K92" s="419"/>
      <c r="L92" s="789"/>
      <c r="M92" s="767"/>
      <c r="N92" s="767"/>
      <c r="O92" s="767"/>
      <c r="P92" s="768"/>
      <c r="Q92" s="789"/>
      <c r="R92" s="767"/>
      <c r="S92" s="767"/>
      <c r="T92" s="767"/>
      <c r="U92" s="767"/>
      <c r="V92" s="767"/>
      <c r="W92" s="768"/>
      <c r="X92" s="42" t="s">
        <v>3332</v>
      </c>
      <c r="Y92" s="621"/>
      <c r="Z92" s="621"/>
      <c r="AA92" s="621"/>
      <c r="AB92" s="422"/>
      <c r="AC92" s="422"/>
      <c r="AD92" s="422"/>
      <c r="AE92" s="422"/>
      <c r="AF92" s="422"/>
      <c r="AG92" s="422"/>
      <c r="AH92" s="422"/>
      <c r="AI92" s="422"/>
      <c r="AJ92" s="422"/>
      <c r="AK92" s="686">
        <f t="shared" si="6"/>
        <v>7</v>
      </c>
      <c r="AL92" s="686"/>
      <c r="AM92" s="422" t="s">
        <v>804</v>
      </c>
      <c r="AN92" s="445"/>
      <c r="AO92" s="445"/>
      <c r="AP92" s="621"/>
      <c r="AQ92" s="622"/>
      <c r="AR92" s="359">
        <f t="shared" si="7"/>
        <v>-7</v>
      </c>
      <c r="AS92" s="437"/>
    </row>
    <row r="93" spans="1:45" ht="16.5" customHeight="1" x14ac:dyDescent="0.15">
      <c r="A93" s="436">
        <v>26</v>
      </c>
      <c r="B93" s="433" t="s">
        <v>3970</v>
      </c>
      <c r="C93" s="120" t="s">
        <v>3349</v>
      </c>
      <c r="D93" s="421"/>
      <c r="E93" s="418"/>
      <c r="F93" s="418"/>
      <c r="G93" s="769" t="s">
        <v>3322</v>
      </c>
      <c r="H93" s="763"/>
      <c r="I93" s="763"/>
      <c r="J93" s="763"/>
      <c r="K93" s="764"/>
      <c r="L93" s="769" t="s">
        <v>3325</v>
      </c>
      <c r="M93" s="763"/>
      <c r="N93" s="763"/>
      <c r="O93" s="763"/>
      <c r="P93" s="763"/>
      <c r="Q93" s="763"/>
      <c r="R93" s="763"/>
      <c r="S93" s="763"/>
      <c r="T93" s="763"/>
      <c r="U93" s="763"/>
      <c r="V93" s="763"/>
      <c r="W93" s="764"/>
      <c r="X93" s="42" t="s">
        <v>3331</v>
      </c>
      <c r="Y93" s="621"/>
      <c r="Z93" s="621"/>
      <c r="AA93" s="621"/>
      <c r="AB93" s="422"/>
      <c r="AC93" s="422"/>
      <c r="AD93" s="422"/>
      <c r="AE93" s="422"/>
      <c r="AF93" s="422"/>
      <c r="AG93" s="422"/>
      <c r="AH93" s="422"/>
      <c r="AI93" s="422"/>
      <c r="AJ93" s="422"/>
      <c r="AK93" s="686">
        <f t="shared" si="6"/>
        <v>6</v>
      </c>
      <c r="AL93" s="686"/>
      <c r="AM93" s="422" t="s">
        <v>804</v>
      </c>
      <c r="AN93" s="445"/>
      <c r="AO93" s="445"/>
      <c r="AP93" s="621"/>
      <c r="AQ93" s="622"/>
      <c r="AR93" s="359">
        <f t="shared" si="7"/>
        <v>-6</v>
      </c>
      <c r="AS93" s="437"/>
    </row>
    <row r="94" spans="1:45" ht="16.5" customHeight="1" x14ac:dyDescent="0.15">
      <c r="A94" s="436">
        <v>26</v>
      </c>
      <c r="B94" s="433" t="s">
        <v>3971</v>
      </c>
      <c r="C94" s="120" t="s">
        <v>3350</v>
      </c>
      <c r="D94" s="421"/>
      <c r="E94" s="418"/>
      <c r="F94" s="418"/>
      <c r="G94" s="770"/>
      <c r="H94" s="765"/>
      <c r="I94" s="765"/>
      <c r="J94" s="765"/>
      <c r="K94" s="766"/>
      <c r="L94" s="789"/>
      <c r="M94" s="767"/>
      <c r="N94" s="767"/>
      <c r="O94" s="767"/>
      <c r="P94" s="767"/>
      <c r="Q94" s="767"/>
      <c r="R94" s="767"/>
      <c r="S94" s="767"/>
      <c r="T94" s="767"/>
      <c r="U94" s="767"/>
      <c r="V94" s="767"/>
      <c r="W94" s="768"/>
      <c r="X94" s="42" t="s">
        <v>3332</v>
      </c>
      <c r="Y94" s="621"/>
      <c r="Z94" s="621"/>
      <c r="AA94" s="621"/>
      <c r="AB94" s="422"/>
      <c r="AC94" s="422"/>
      <c r="AD94" s="422"/>
      <c r="AE94" s="422"/>
      <c r="AF94" s="422"/>
      <c r="AG94" s="422"/>
      <c r="AH94" s="422"/>
      <c r="AI94" s="422"/>
      <c r="AJ94" s="422"/>
      <c r="AK94" s="686">
        <f t="shared" si="6"/>
        <v>8</v>
      </c>
      <c r="AL94" s="686"/>
      <c r="AM94" s="422" t="s">
        <v>804</v>
      </c>
      <c r="AN94" s="445"/>
      <c r="AO94" s="445"/>
      <c r="AP94" s="621"/>
      <c r="AQ94" s="622"/>
      <c r="AR94" s="359">
        <f t="shared" si="7"/>
        <v>-8</v>
      </c>
      <c r="AS94" s="437"/>
    </row>
    <row r="95" spans="1:45" ht="16.5" customHeight="1" x14ac:dyDescent="0.15">
      <c r="A95" s="436">
        <v>26</v>
      </c>
      <c r="B95" s="433" t="s">
        <v>3972</v>
      </c>
      <c r="C95" s="120" t="s">
        <v>3351</v>
      </c>
      <c r="D95" s="421"/>
      <c r="E95" s="418"/>
      <c r="F95" s="418"/>
      <c r="G95" s="770"/>
      <c r="H95" s="765"/>
      <c r="I95" s="765"/>
      <c r="J95" s="765"/>
      <c r="K95" s="766"/>
      <c r="L95" s="769" t="s">
        <v>3326</v>
      </c>
      <c r="M95" s="763"/>
      <c r="N95" s="763"/>
      <c r="O95" s="763"/>
      <c r="P95" s="763"/>
      <c r="Q95" s="763"/>
      <c r="R95" s="763"/>
      <c r="S95" s="763"/>
      <c r="T95" s="763"/>
      <c r="U95" s="763"/>
      <c r="V95" s="763"/>
      <c r="W95" s="764"/>
      <c r="X95" s="42" t="s">
        <v>3331</v>
      </c>
      <c r="Y95" s="621"/>
      <c r="Z95" s="621"/>
      <c r="AA95" s="621"/>
      <c r="AB95" s="422"/>
      <c r="AC95" s="422"/>
      <c r="AD95" s="422"/>
      <c r="AE95" s="422"/>
      <c r="AF95" s="422"/>
      <c r="AG95" s="422"/>
      <c r="AH95" s="422"/>
      <c r="AI95" s="422"/>
      <c r="AJ95" s="422"/>
      <c r="AK95" s="686">
        <f t="shared" si="6"/>
        <v>6</v>
      </c>
      <c r="AL95" s="686"/>
      <c r="AM95" s="422" t="s">
        <v>804</v>
      </c>
      <c r="AN95" s="445"/>
      <c r="AO95" s="445"/>
      <c r="AP95" s="621"/>
      <c r="AQ95" s="622"/>
      <c r="AR95" s="359">
        <f t="shared" si="7"/>
        <v>-6</v>
      </c>
      <c r="AS95" s="437"/>
    </row>
    <row r="96" spans="1:45" ht="16.5" customHeight="1" x14ac:dyDescent="0.15">
      <c r="A96" s="436">
        <v>26</v>
      </c>
      <c r="B96" s="433" t="s">
        <v>3973</v>
      </c>
      <c r="C96" s="120" t="s">
        <v>3352</v>
      </c>
      <c r="D96" s="421"/>
      <c r="E96" s="418"/>
      <c r="F96" s="418"/>
      <c r="G96" s="421"/>
      <c r="H96" s="418"/>
      <c r="I96" s="418"/>
      <c r="J96" s="418"/>
      <c r="K96" s="419"/>
      <c r="L96" s="789"/>
      <c r="M96" s="767"/>
      <c r="N96" s="767"/>
      <c r="O96" s="767"/>
      <c r="P96" s="767"/>
      <c r="Q96" s="767"/>
      <c r="R96" s="767"/>
      <c r="S96" s="767"/>
      <c r="T96" s="767"/>
      <c r="U96" s="767"/>
      <c r="V96" s="767"/>
      <c r="W96" s="768"/>
      <c r="X96" s="42" t="s">
        <v>3332</v>
      </c>
      <c r="Y96" s="621"/>
      <c r="Z96" s="621"/>
      <c r="AA96" s="621"/>
      <c r="AB96" s="422"/>
      <c r="AC96" s="422"/>
      <c r="AD96" s="422"/>
      <c r="AE96" s="422"/>
      <c r="AF96" s="422"/>
      <c r="AG96" s="422"/>
      <c r="AH96" s="422"/>
      <c r="AI96" s="422"/>
      <c r="AJ96" s="422"/>
      <c r="AK96" s="686">
        <f t="shared" si="6"/>
        <v>8</v>
      </c>
      <c r="AL96" s="686"/>
      <c r="AM96" s="422" t="s">
        <v>804</v>
      </c>
      <c r="AN96" s="445"/>
      <c r="AO96" s="445"/>
      <c r="AP96" s="621"/>
      <c r="AQ96" s="622"/>
      <c r="AR96" s="359">
        <f t="shared" si="7"/>
        <v>-8</v>
      </c>
      <c r="AS96" s="437"/>
    </row>
    <row r="97" spans="1:45" ht="16.5" customHeight="1" x14ac:dyDescent="0.15">
      <c r="A97" s="436">
        <v>26</v>
      </c>
      <c r="B97" s="433" t="s">
        <v>3974</v>
      </c>
      <c r="C97" s="120" t="s">
        <v>3353</v>
      </c>
      <c r="D97" s="421"/>
      <c r="E97" s="418"/>
      <c r="F97" s="418"/>
      <c r="G97" s="421"/>
      <c r="H97" s="418"/>
      <c r="I97" s="418"/>
      <c r="J97" s="418"/>
      <c r="K97" s="419"/>
      <c r="L97" s="769" t="s">
        <v>3327</v>
      </c>
      <c r="M97" s="763"/>
      <c r="N97" s="763"/>
      <c r="O97" s="763"/>
      <c r="P97" s="763"/>
      <c r="Q97" s="763"/>
      <c r="R97" s="763"/>
      <c r="S97" s="763"/>
      <c r="T97" s="763"/>
      <c r="U97" s="763"/>
      <c r="V97" s="763"/>
      <c r="W97" s="764"/>
      <c r="X97" s="42" t="s">
        <v>3331</v>
      </c>
      <c r="Y97" s="621"/>
      <c r="Z97" s="621"/>
      <c r="AA97" s="621"/>
      <c r="AB97" s="422"/>
      <c r="AC97" s="422"/>
      <c r="AD97" s="422"/>
      <c r="AE97" s="422"/>
      <c r="AF97" s="422"/>
      <c r="AG97" s="422"/>
      <c r="AH97" s="422"/>
      <c r="AI97" s="422"/>
      <c r="AJ97" s="422"/>
      <c r="AK97" s="686">
        <f t="shared" si="6"/>
        <v>6</v>
      </c>
      <c r="AL97" s="686"/>
      <c r="AM97" s="422" t="s">
        <v>804</v>
      </c>
      <c r="AN97" s="445"/>
      <c r="AO97" s="445"/>
      <c r="AP97" s="621"/>
      <c r="AQ97" s="622"/>
      <c r="AR97" s="359">
        <f t="shared" si="7"/>
        <v>-6</v>
      </c>
      <c r="AS97" s="437"/>
    </row>
    <row r="98" spans="1:45" ht="16.5" customHeight="1" x14ac:dyDescent="0.15">
      <c r="A98" s="436">
        <v>26</v>
      </c>
      <c r="B98" s="433" t="s">
        <v>3975</v>
      </c>
      <c r="C98" s="120" t="s">
        <v>3354</v>
      </c>
      <c r="D98" s="421"/>
      <c r="E98" s="418"/>
      <c r="F98" s="418"/>
      <c r="G98" s="421"/>
      <c r="H98" s="418"/>
      <c r="I98" s="418"/>
      <c r="J98" s="418"/>
      <c r="K98" s="419"/>
      <c r="L98" s="789"/>
      <c r="M98" s="767"/>
      <c r="N98" s="767"/>
      <c r="O98" s="767"/>
      <c r="P98" s="767"/>
      <c r="Q98" s="767"/>
      <c r="R98" s="767"/>
      <c r="S98" s="767"/>
      <c r="T98" s="767"/>
      <c r="U98" s="767"/>
      <c r="V98" s="767"/>
      <c r="W98" s="768"/>
      <c r="X98" s="42" t="s">
        <v>3332</v>
      </c>
      <c r="Y98" s="621"/>
      <c r="Z98" s="621"/>
      <c r="AA98" s="621"/>
      <c r="AB98" s="422"/>
      <c r="AC98" s="422"/>
      <c r="AD98" s="422"/>
      <c r="AE98" s="422"/>
      <c r="AF98" s="422"/>
      <c r="AG98" s="422"/>
      <c r="AH98" s="422"/>
      <c r="AI98" s="422"/>
      <c r="AJ98" s="422"/>
      <c r="AK98" s="686">
        <f t="shared" si="6"/>
        <v>8</v>
      </c>
      <c r="AL98" s="686"/>
      <c r="AM98" s="422" t="s">
        <v>804</v>
      </c>
      <c r="AN98" s="445"/>
      <c r="AO98" s="445"/>
      <c r="AP98" s="621"/>
      <c r="AQ98" s="622"/>
      <c r="AR98" s="359">
        <f t="shared" si="7"/>
        <v>-8</v>
      </c>
      <c r="AS98" s="437"/>
    </row>
    <row r="99" spans="1:45" ht="16.5" customHeight="1" x14ac:dyDescent="0.15">
      <c r="A99" s="436">
        <v>26</v>
      </c>
      <c r="B99" s="433" t="s">
        <v>3976</v>
      </c>
      <c r="C99" s="120" t="s">
        <v>3355</v>
      </c>
      <c r="D99" s="421"/>
      <c r="E99" s="418"/>
      <c r="F99" s="418"/>
      <c r="G99" s="421"/>
      <c r="H99" s="418"/>
      <c r="I99" s="418"/>
      <c r="J99" s="418"/>
      <c r="K99" s="419"/>
      <c r="L99" s="769" t="s">
        <v>3328</v>
      </c>
      <c r="M99" s="763"/>
      <c r="N99" s="763"/>
      <c r="O99" s="763"/>
      <c r="P99" s="763"/>
      <c r="Q99" s="763"/>
      <c r="R99" s="763"/>
      <c r="S99" s="763"/>
      <c r="T99" s="763"/>
      <c r="U99" s="763"/>
      <c r="V99" s="763"/>
      <c r="W99" s="764"/>
      <c r="X99" s="42" t="s">
        <v>3331</v>
      </c>
      <c r="Y99" s="621"/>
      <c r="Z99" s="621"/>
      <c r="AA99" s="621"/>
      <c r="AB99" s="422"/>
      <c r="AC99" s="422"/>
      <c r="AD99" s="422"/>
      <c r="AE99" s="422"/>
      <c r="AF99" s="422"/>
      <c r="AG99" s="422"/>
      <c r="AH99" s="422"/>
      <c r="AI99" s="422"/>
      <c r="AJ99" s="422"/>
      <c r="AK99" s="686">
        <f t="shared" si="6"/>
        <v>6</v>
      </c>
      <c r="AL99" s="686"/>
      <c r="AM99" s="422" t="s">
        <v>804</v>
      </c>
      <c r="AN99" s="445"/>
      <c r="AO99" s="445"/>
      <c r="AP99" s="621"/>
      <c r="AQ99" s="622"/>
      <c r="AR99" s="359">
        <f t="shared" si="7"/>
        <v>-6</v>
      </c>
      <c r="AS99" s="437"/>
    </row>
    <row r="100" spans="1:45" ht="16.5" customHeight="1" x14ac:dyDescent="0.15">
      <c r="A100" s="436">
        <v>26</v>
      </c>
      <c r="B100" s="433" t="s">
        <v>3977</v>
      </c>
      <c r="C100" s="120" t="s">
        <v>3356</v>
      </c>
      <c r="D100" s="421"/>
      <c r="E100" s="418"/>
      <c r="F100" s="418"/>
      <c r="G100" s="421"/>
      <c r="H100" s="418"/>
      <c r="I100" s="418"/>
      <c r="J100" s="418"/>
      <c r="K100" s="419"/>
      <c r="L100" s="789"/>
      <c r="M100" s="767"/>
      <c r="N100" s="767"/>
      <c r="O100" s="767"/>
      <c r="P100" s="767"/>
      <c r="Q100" s="767"/>
      <c r="R100" s="767"/>
      <c r="S100" s="767"/>
      <c r="T100" s="767"/>
      <c r="U100" s="767"/>
      <c r="V100" s="767"/>
      <c r="W100" s="768"/>
      <c r="X100" s="42" t="s">
        <v>3332</v>
      </c>
      <c r="Y100" s="621"/>
      <c r="Z100" s="621"/>
      <c r="AA100" s="621"/>
      <c r="AB100" s="422"/>
      <c r="AC100" s="422"/>
      <c r="AD100" s="422"/>
      <c r="AE100" s="422"/>
      <c r="AF100" s="422"/>
      <c r="AG100" s="422"/>
      <c r="AH100" s="422"/>
      <c r="AI100" s="422"/>
      <c r="AJ100" s="422"/>
      <c r="AK100" s="686">
        <f t="shared" si="6"/>
        <v>8</v>
      </c>
      <c r="AL100" s="686"/>
      <c r="AM100" s="422" t="s">
        <v>804</v>
      </c>
      <c r="AN100" s="445"/>
      <c r="AO100" s="445"/>
      <c r="AP100" s="621"/>
      <c r="AQ100" s="622"/>
      <c r="AR100" s="359">
        <f t="shared" si="7"/>
        <v>-8</v>
      </c>
      <c r="AS100" s="437"/>
    </row>
    <row r="101" spans="1:45" ht="16.5" customHeight="1" x14ac:dyDescent="0.15">
      <c r="A101" s="436">
        <v>26</v>
      </c>
      <c r="B101" s="433" t="s">
        <v>3978</v>
      </c>
      <c r="C101" s="120" t="s">
        <v>3357</v>
      </c>
      <c r="D101" s="421"/>
      <c r="E101" s="418"/>
      <c r="F101" s="418"/>
      <c r="G101" s="421"/>
      <c r="H101" s="418"/>
      <c r="I101" s="418"/>
      <c r="J101" s="418"/>
      <c r="K101" s="419"/>
      <c r="L101" s="769" t="s">
        <v>3329</v>
      </c>
      <c r="M101" s="763"/>
      <c r="N101" s="763"/>
      <c r="O101" s="763"/>
      <c r="P101" s="763"/>
      <c r="Q101" s="763"/>
      <c r="R101" s="763"/>
      <c r="S101" s="763"/>
      <c r="T101" s="763"/>
      <c r="U101" s="763"/>
      <c r="V101" s="763"/>
      <c r="W101" s="764"/>
      <c r="X101" s="42" t="s">
        <v>3331</v>
      </c>
      <c r="Y101" s="621"/>
      <c r="Z101" s="621"/>
      <c r="AA101" s="621"/>
      <c r="AB101" s="422"/>
      <c r="AC101" s="422"/>
      <c r="AD101" s="422"/>
      <c r="AE101" s="422"/>
      <c r="AF101" s="422"/>
      <c r="AG101" s="422"/>
      <c r="AH101" s="422"/>
      <c r="AI101" s="422"/>
      <c r="AJ101" s="422"/>
      <c r="AK101" s="686">
        <f t="shared" si="6"/>
        <v>6</v>
      </c>
      <c r="AL101" s="686"/>
      <c r="AM101" s="422" t="s">
        <v>804</v>
      </c>
      <c r="AN101" s="445"/>
      <c r="AO101" s="445"/>
      <c r="AP101" s="621"/>
      <c r="AQ101" s="622"/>
      <c r="AR101" s="359">
        <f t="shared" si="7"/>
        <v>-6</v>
      </c>
      <c r="AS101" s="437"/>
    </row>
    <row r="102" spans="1:45" ht="16.5" customHeight="1" x14ac:dyDescent="0.15">
      <c r="A102" s="436">
        <v>26</v>
      </c>
      <c r="B102" s="433" t="s">
        <v>3979</v>
      </c>
      <c r="C102" s="120" t="s">
        <v>3358</v>
      </c>
      <c r="D102" s="421"/>
      <c r="E102" s="418"/>
      <c r="F102" s="418"/>
      <c r="G102" s="421"/>
      <c r="H102" s="418"/>
      <c r="I102" s="418"/>
      <c r="J102" s="418"/>
      <c r="K102" s="419"/>
      <c r="L102" s="789"/>
      <c r="M102" s="767"/>
      <c r="N102" s="767"/>
      <c r="O102" s="767"/>
      <c r="P102" s="767"/>
      <c r="Q102" s="767"/>
      <c r="R102" s="767"/>
      <c r="S102" s="767"/>
      <c r="T102" s="767"/>
      <c r="U102" s="767"/>
      <c r="V102" s="767"/>
      <c r="W102" s="768"/>
      <c r="X102" s="42" t="s">
        <v>3332</v>
      </c>
      <c r="Y102" s="621"/>
      <c r="Z102" s="621"/>
      <c r="AA102" s="621"/>
      <c r="AB102" s="422"/>
      <c r="AC102" s="422"/>
      <c r="AD102" s="422"/>
      <c r="AE102" s="422"/>
      <c r="AF102" s="422"/>
      <c r="AG102" s="422"/>
      <c r="AH102" s="422"/>
      <c r="AI102" s="422"/>
      <c r="AJ102" s="422"/>
      <c r="AK102" s="686">
        <f t="shared" si="6"/>
        <v>8</v>
      </c>
      <c r="AL102" s="686"/>
      <c r="AM102" s="422" t="s">
        <v>804</v>
      </c>
      <c r="AN102" s="445"/>
      <c r="AO102" s="445"/>
      <c r="AP102" s="621"/>
      <c r="AQ102" s="622"/>
      <c r="AR102" s="359">
        <f t="shared" si="7"/>
        <v>-8</v>
      </c>
      <c r="AS102" s="437"/>
    </row>
    <row r="103" spans="1:45" ht="16.5" customHeight="1" x14ac:dyDescent="0.15">
      <c r="A103" s="436">
        <v>26</v>
      </c>
      <c r="B103" s="433" t="s">
        <v>3980</v>
      </c>
      <c r="C103" s="120" t="s">
        <v>3359</v>
      </c>
      <c r="D103" s="421"/>
      <c r="E103" s="418"/>
      <c r="F103" s="418"/>
      <c r="G103" s="421"/>
      <c r="H103" s="418"/>
      <c r="I103" s="418"/>
      <c r="J103" s="418"/>
      <c r="K103" s="419"/>
      <c r="L103" s="769" t="s">
        <v>3330</v>
      </c>
      <c r="M103" s="763"/>
      <c r="N103" s="763"/>
      <c r="O103" s="763"/>
      <c r="P103" s="763"/>
      <c r="Q103" s="763"/>
      <c r="R103" s="763"/>
      <c r="S103" s="763"/>
      <c r="T103" s="763"/>
      <c r="U103" s="763"/>
      <c r="V103" s="763"/>
      <c r="W103" s="764"/>
      <c r="X103" s="42" t="s">
        <v>3331</v>
      </c>
      <c r="Y103" s="621"/>
      <c r="Z103" s="621"/>
      <c r="AA103" s="621"/>
      <c r="AB103" s="422"/>
      <c r="AC103" s="422"/>
      <c r="AD103" s="422"/>
      <c r="AE103" s="422"/>
      <c r="AF103" s="422"/>
      <c r="AG103" s="422"/>
      <c r="AH103" s="422"/>
      <c r="AI103" s="422"/>
      <c r="AJ103" s="422"/>
      <c r="AK103" s="686">
        <f t="shared" si="6"/>
        <v>6</v>
      </c>
      <c r="AL103" s="686"/>
      <c r="AM103" s="422" t="s">
        <v>804</v>
      </c>
      <c r="AN103" s="445"/>
      <c r="AO103" s="445"/>
      <c r="AP103" s="621"/>
      <c r="AQ103" s="622"/>
      <c r="AR103" s="359">
        <f t="shared" si="7"/>
        <v>-6</v>
      </c>
      <c r="AS103" s="437"/>
    </row>
    <row r="104" spans="1:45" ht="16.5" customHeight="1" x14ac:dyDescent="0.15">
      <c r="A104" s="436">
        <v>26</v>
      </c>
      <c r="B104" s="433" t="s">
        <v>3981</v>
      </c>
      <c r="C104" s="120" t="s">
        <v>3360</v>
      </c>
      <c r="D104" s="39"/>
      <c r="E104" s="417"/>
      <c r="F104" s="417"/>
      <c r="G104" s="39"/>
      <c r="H104" s="417"/>
      <c r="I104" s="417"/>
      <c r="J104" s="417"/>
      <c r="K104" s="420"/>
      <c r="L104" s="789"/>
      <c r="M104" s="767"/>
      <c r="N104" s="767"/>
      <c r="O104" s="767"/>
      <c r="P104" s="767"/>
      <c r="Q104" s="767"/>
      <c r="R104" s="767"/>
      <c r="S104" s="767"/>
      <c r="T104" s="767"/>
      <c r="U104" s="767"/>
      <c r="V104" s="767"/>
      <c r="W104" s="768"/>
      <c r="X104" s="42" t="s">
        <v>3332</v>
      </c>
      <c r="Y104" s="621"/>
      <c r="Z104" s="621"/>
      <c r="AA104" s="621"/>
      <c r="AB104" s="422"/>
      <c r="AC104" s="422"/>
      <c r="AD104" s="422"/>
      <c r="AE104" s="422"/>
      <c r="AF104" s="422"/>
      <c r="AG104" s="422"/>
      <c r="AH104" s="422"/>
      <c r="AI104" s="422"/>
      <c r="AJ104" s="422"/>
      <c r="AK104" s="686">
        <f t="shared" si="6"/>
        <v>8</v>
      </c>
      <c r="AL104" s="686"/>
      <c r="AM104" s="422" t="s">
        <v>804</v>
      </c>
      <c r="AN104" s="445"/>
      <c r="AO104" s="445"/>
      <c r="AP104" s="621"/>
      <c r="AQ104" s="622"/>
      <c r="AR104" s="359">
        <f t="shared" si="7"/>
        <v>-8</v>
      </c>
      <c r="AS104" s="437"/>
    </row>
    <row r="105" spans="1:45" ht="16.5" customHeight="1" x14ac:dyDescent="0.15">
      <c r="A105" s="436">
        <v>26</v>
      </c>
      <c r="B105" s="433" t="s">
        <v>3982</v>
      </c>
      <c r="C105" s="120" t="s">
        <v>3713</v>
      </c>
      <c r="D105" s="769" t="s">
        <v>3112</v>
      </c>
      <c r="E105" s="763"/>
      <c r="F105" s="764"/>
      <c r="G105" s="769" t="s">
        <v>3321</v>
      </c>
      <c r="H105" s="763"/>
      <c r="I105" s="763"/>
      <c r="J105" s="763"/>
      <c r="K105" s="764"/>
      <c r="L105" s="769" t="s">
        <v>3323</v>
      </c>
      <c r="M105" s="763"/>
      <c r="N105" s="763"/>
      <c r="O105" s="763"/>
      <c r="P105" s="764"/>
      <c r="Q105" s="769" t="s">
        <v>3315</v>
      </c>
      <c r="R105" s="763"/>
      <c r="S105" s="763"/>
      <c r="T105" s="763"/>
      <c r="U105" s="763"/>
      <c r="V105" s="763"/>
      <c r="W105" s="764"/>
      <c r="X105" s="42" t="s">
        <v>3331</v>
      </c>
      <c r="Y105" s="621"/>
      <c r="Z105" s="621"/>
      <c r="AA105" s="621"/>
      <c r="AB105" s="422"/>
      <c r="AC105" s="422"/>
      <c r="AD105" s="422"/>
      <c r="AE105" s="422"/>
      <c r="AF105" s="422"/>
      <c r="AG105" s="422"/>
      <c r="AH105" s="422"/>
      <c r="AI105" s="422"/>
      <c r="AJ105" s="422"/>
      <c r="AK105" s="686">
        <f t="shared" ref="AK105:AK132" si="8">ROUND(AD5*0.01,0)</f>
        <v>5</v>
      </c>
      <c r="AL105" s="686"/>
      <c r="AM105" s="422" t="s">
        <v>804</v>
      </c>
      <c r="AN105" s="445"/>
      <c r="AO105" s="445"/>
      <c r="AP105" s="621"/>
      <c r="AQ105" s="622"/>
      <c r="AR105" s="359">
        <f>-AK105</f>
        <v>-5</v>
      </c>
      <c r="AS105" s="437"/>
    </row>
    <row r="106" spans="1:45" ht="16.5" customHeight="1" x14ac:dyDescent="0.15">
      <c r="A106" s="436">
        <v>26</v>
      </c>
      <c r="B106" s="433" t="s">
        <v>3926</v>
      </c>
      <c r="C106" s="120" t="s">
        <v>3714</v>
      </c>
      <c r="D106" s="770"/>
      <c r="E106" s="765"/>
      <c r="F106" s="766"/>
      <c r="G106" s="770"/>
      <c r="H106" s="765"/>
      <c r="I106" s="765"/>
      <c r="J106" s="765"/>
      <c r="K106" s="766"/>
      <c r="L106" s="770"/>
      <c r="M106" s="765"/>
      <c r="N106" s="765"/>
      <c r="O106" s="765"/>
      <c r="P106" s="766"/>
      <c r="Q106" s="789"/>
      <c r="R106" s="767"/>
      <c r="S106" s="767"/>
      <c r="T106" s="767"/>
      <c r="U106" s="767"/>
      <c r="V106" s="767"/>
      <c r="W106" s="768"/>
      <c r="X106" s="42" t="s">
        <v>3332</v>
      </c>
      <c r="Y106" s="621"/>
      <c r="Z106" s="621"/>
      <c r="AA106" s="621"/>
      <c r="AB106" s="422"/>
      <c r="AC106" s="422"/>
      <c r="AD106" s="422"/>
      <c r="AE106" s="422"/>
      <c r="AF106" s="422"/>
      <c r="AG106" s="422"/>
      <c r="AH106" s="422"/>
      <c r="AI106" s="422"/>
      <c r="AJ106" s="422"/>
      <c r="AK106" s="686">
        <f t="shared" si="8"/>
        <v>7</v>
      </c>
      <c r="AL106" s="686"/>
      <c r="AM106" s="422" t="s">
        <v>804</v>
      </c>
      <c r="AN106" s="445"/>
      <c r="AO106" s="445"/>
      <c r="AP106" s="621"/>
      <c r="AQ106" s="622"/>
      <c r="AR106" s="359">
        <f t="shared" ref="AR106:AR132" si="9">-AK106</f>
        <v>-7</v>
      </c>
      <c r="AS106" s="437"/>
    </row>
    <row r="107" spans="1:45" ht="16.5" customHeight="1" x14ac:dyDescent="0.15">
      <c r="A107" s="436">
        <v>26</v>
      </c>
      <c r="B107" s="433" t="s">
        <v>3927</v>
      </c>
      <c r="C107" s="120" t="s">
        <v>3715</v>
      </c>
      <c r="D107" s="770"/>
      <c r="E107" s="765"/>
      <c r="F107" s="766"/>
      <c r="G107" s="770"/>
      <c r="H107" s="765"/>
      <c r="I107" s="765"/>
      <c r="J107" s="765"/>
      <c r="K107" s="766"/>
      <c r="L107" s="770"/>
      <c r="M107" s="765"/>
      <c r="N107" s="765"/>
      <c r="O107" s="765"/>
      <c r="P107" s="766"/>
      <c r="Q107" s="769" t="s">
        <v>3316</v>
      </c>
      <c r="R107" s="763"/>
      <c r="S107" s="763"/>
      <c r="T107" s="763"/>
      <c r="U107" s="763"/>
      <c r="V107" s="763"/>
      <c r="W107" s="764"/>
      <c r="X107" s="42" t="s">
        <v>3331</v>
      </c>
      <c r="Y107" s="621"/>
      <c r="Z107" s="621"/>
      <c r="AA107" s="621"/>
      <c r="AB107" s="422"/>
      <c r="AC107" s="422"/>
      <c r="AD107" s="422"/>
      <c r="AE107" s="422"/>
      <c r="AF107" s="422"/>
      <c r="AG107" s="422"/>
      <c r="AH107" s="422"/>
      <c r="AI107" s="422"/>
      <c r="AJ107" s="422"/>
      <c r="AK107" s="686">
        <f t="shared" si="8"/>
        <v>6</v>
      </c>
      <c r="AL107" s="686"/>
      <c r="AM107" s="422" t="s">
        <v>804</v>
      </c>
      <c r="AN107" s="445"/>
      <c r="AO107" s="445"/>
      <c r="AP107" s="621"/>
      <c r="AQ107" s="622"/>
      <c r="AR107" s="359">
        <f t="shared" si="9"/>
        <v>-6</v>
      </c>
      <c r="AS107" s="437"/>
    </row>
    <row r="108" spans="1:45" ht="16.5" customHeight="1" x14ac:dyDescent="0.15">
      <c r="A108" s="436">
        <v>26</v>
      </c>
      <c r="B108" s="433" t="s">
        <v>3928</v>
      </c>
      <c r="C108" s="120" t="s">
        <v>3716</v>
      </c>
      <c r="D108" s="421"/>
      <c r="E108" s="418"/>
      <c r="F108" s="418"/>
      <c r="G108" s="421"/>
      <c r="H108" s="418"/>
      <c r="I108" s="418"/>
      <c r="J108" s="418"/>
      <c r="K108" s="419"/>
      <c r="L108" s="418"/>
      <c r="M108" s="418"/>
      <c r="N108" s="418"/>
      <c r="O108" s="418"/>
      <c r="P108" s="419"/>
      <c r="Q108" s="789"/>
      <c r="R108" s="767"/>
      <c r="S108" s="767"/>
      <c r="T108" s="767"/>
      <c r="U108" s="767"/>
      <c r="V108" s="767"/>
      <c r="W108" s="768"/>
      <c r="X108" s="42" t="s">
        <v>3332</v>
      </c>
      <c r="Y108" s="621"/>
      <c r="Z108" s="621"/>
      <c r="AA108" s="621"/>
      <c r="AB108" s="422"/>
      <c r="AC108" s="422"/>
      <c r="AD108" s="422"/>
      <c r="AE108" s="422"/>
      <c r="AF108" s="422"/>
      <c r="AG108" s="422"/>
      <c r="AH108" s="422"/>
      <c r="AI108" s="422"/>
      <c r="AJ108" s="422"/>
      <c r="AK108" s="686">
        <f t="shared" si="8"/>
        <v>7</v>
      </c>
      <c r="AL108" s="686"/>
      <c r="AM108" s="422" t="s">
        <v>804</v>
      </c>
      <c r="AN108" s="445"/>
      <c r="AO108" s="445"/>
      <c r="AP108" s="621"/>
      <c r="AQ108" s="622"/>
      <c r="AR108" s="359">
        <f t="shared" si="9"/>
        <v>-7</v>
      </c>
      <c r="AS108" s="437"/>
    </row>
    <row r="109" spans="1:45" ht="16.5" customHeight="1" x14ac:dyDescent="0.15">
      <c r="A109" s="436">
        <v>26</v>
      </c>
      <c r="B109" s="433" t="s">
        <v>3983</v>
      </c>
      <c r="C109" s="120" t="s">
        <v>3717</v>
      </c>
      <c r="D109" s="421"/>
      <c r="E109" s="418"/>
      <c r="F109" s="418"/>
      <c r="G109" s="421"/>
      <c r="H109" s="418"/>
      <c r="I109" s="418"/>
      <c r="J109" s="418"/>
      <c r="K109" s="419"/>
      <c r="L109" s="418"/>
      <c r="M109" s="418"/>
      <c r="N109" s="418"/>
      <c r="O109" s="418"/>
      <c r="P109" s="419"/>
      <c r="Q109" s="769" t="s">
        <v>3317</v>
      </c>
      <c r="R109" s="763"/>
      <c r="S109" s="763"/>
      <c r="T109" s="763"/>
      <c r="U109" s="763"/>
      <c r="V109" s="763"/>
      <c r="W109" s="764"/>
      <c r="X109" s="42" t="s">
        <v>3331</v>
      </c>
      <c r="Y109" s="621"/>
      <c r="Z109" s="621"/>
      <c r="AA109" s="621"/>
      <c r="AB109" s="422"/>
      <c r="AC109" s="422"/>
      <c r="AD109" s="422"/>
      <c r="AE109" s="422"/>
      <c r="AF109" s="422"/>
      <c r="AG109" s="422"/>
      <c r="AH109" s="422"/>
      <c r="AI109" s="422"/>
      <c r="AJ109" s="422"/>
      <c r="AK109" s="686">
        <f t="shared" si="8"/>
        <v>5</v>
      </c>
      <c r="AL109" s="686"/>
      <c r="AM109" s="422" t="s">
        <v>804</v>
      </c>
      <c r="AN109" s="445"/>
      <c r="AO109" s="445"/>
      <c r="AP109" s="621"/>
      <c r="AQ109" s="622"/>
      <c r="AR109" s="359">
        <f t="shared" si="9"/>
        <v>-5</v>
      </c>
      <c r="AS109" s="437"/>
    </row>
    <row r="110" spans="1:45" ht="16.5" customHeight="1" x14ac:dyDescent="0.15">
      <c r="A110" s="436">
        <v>26</v>
      </c>
      <c r="B110" s="433" t="s">
        <v>3984</v>
      </c>
      <c r="C110" s="120" t="s">
        <v>3718</v>
      </c>
      <c r="D110" s="421"/>
      <c r="E110" s="418"/>
      <c r="F110" s="418"/>
      <c r="G110" s="421"/>
      <c r="H110" s="418"/>
      <c r="I110" s="418"/>
      <c r="J110" s="418"/>
      <c r="K110" s="419"/>
      <c r="L110" s="418"/>
      <c r="M110" s="418"/>
      <c r="N110" s="418"/>
      <c r="O110" s="418"/>
      <c r="P110" s="419"/>
      <c r="Q110" s="789"/>
      <c r="R110" s="767"/>
      <c r="S110" s="767"/>
      <c r="T110" s="767"/>
      <c r="U110" s="767"/>
      <c r="V110" s="767"/>
      <c r="W110" s="768"/>
      <c r="X110" s="42" t="s">
        <v>3332</v>
      </c>
      <c r="Y110" s="621"/>
      <c r="Z110" s="621"/>
      <c r="AA110" s="621"/>
      <c r="AB110" s="422"/>
      <c r="AC110" s="422"/>
      <c r="AD110" s="422"/>
      <c r="AE110" s="422"/>
      <c r="AF110" s="422"/>
      <c r="AG110" s="422"/>
      <c r="AH110" s="422"/>
      <c r="AI110" s="422"/>
      <c r="AJ110" s="422"/>
      <c r="AK110" s="686">
        <f t="shared" si="8"/>
        <v>7</v>
      </c>
      <c r="AL110" s="686"/>
      <c r="AM110" s="422" t="s">
        <v>804</v>
      </c>
      <c r="AN110" s="445"/>
      <c r="AO110" s="445"/>
      <c r="AP110" s="621"/>
      <c r="AQ110" s="622"/>
      <c r="AR110" s="359">
        <f t="shared" si="9"/>
        <v>-7</v>
      </c>
      <c r="AS110" s="437"/>
    </row>
    <row r="111" spans="1:45" ht="16.350000000000001" customHeight="1" x14ac:dyDescent="0.15">
      <c r="A111" s="436">
        <v>26</v>
      </c>
      <c r="B111" s="433" t="s">
        <v>3985</v>
      </c>
      <c r="C111" s="120" t="s">
        <v>3719</v>
      </c>
      <c r="D111" s="421"/>
      <c r="E111" s="418"/>
      <c r="F111" s="418"/>
      <c r="G111" s="421"/>
      <c r="H111" s="418"/>
      <c r="I111" s="418"/>
      <c r="J111" s="418"/>
      <c r="K111" s="419"/>
      <c r="L111" s="418"/>
      <c r="M111" s="418"/>
      <c r="N111" s="418"/>
      <c r="O111" s="418"/>
      <c r="P111" s="419"/>
      <c r="Q111" s="769" t="s">
        <v>3318</v>
      </c>
      <c r="R111" s="763"/>
      <c r="S111" s="763"/>
      <c r="T111" s="763"/>
      <c r="U111" s="763"/>
      <c r="V111" s="763"/>
      <c r="W111" s="764"/>
      <c r="X111" s="42" t="s">
        <v>3331</v>
      </c>
      <c r="Y111" s="621"/>
      <c r="Z111" s="621"/>
      <c r="AA111" s="621"/>
      <c r="AB111" s="422"/>
      <c r="AC111" s="422"/>
      <c r="AD111" s="422"/>
      <c r="AE111" s="422"/>
      <c r="AF111" s="422"/>
      <c r="AG111" s="422"/>
      <c r="AH111" s="422"/>
      <c r="AI111" s="422"/>
      <c r="AJ111" s="422"/>
      <c r="AK111" s="686">
        <f t="shared" si="8"/>
        <v>6</v>
      </c>
      <c r="AL111" s="686"/>
      <c r="AM111" s="422" t="s">
        <v>804</v>
      </c>
      <c r="AN111" s="445"/>
      <c r="AO111" s="445"/>
      <c r="AP111" s="621"/>
      <c r="AQ111" s="622"/>
      <c r="AR111" s="359">
        <f t="shared" si="9"/>
        <v>-6</v>
      </c>
      <c r="AS111" s="437"/>
    </row>
    <row r="112" spans="1:45" ht="16.350000000000001" customHeight="1" x14ac:dyDescent="0.15">
      <c r="A112" s="436">
        <v>26</v>
      </c>
      <c r="B112" s="433" t="s">
        <v>3986</v>
      </c>
      <c r="C112" s="120" t="s">
        <v>3720</v>
      </c>
      <c r="D112" s="421"/>
      <c r="E112" s="418"/>
      <c r="F112" s="418"/>
      <c r="G112" s="421"/>
      <c r="H112" s="418"/>
      <c r="I112" s="418"/>
      <c r="J112" s="418"/>
      <c r="K112" s="419"/>
      <c r="L112" s="418"/>
      <c r="M112" s="418"/>
      <c r="N112" s="418"/>
      <c r="O112" s="418"/>
      <c r="P112" s="419"/>
      <c r="Q112" s="789"/>
      <c r="R112" s="767"/>
      <c r="S112" s="767"/>
      <c r="T112" s="767"/>
      <c r="U112" s="767"/>
      <c r="V112" s="767"/>
      <c r="W112" s="768"/>
      <c r="X112" s="42" t="s">
        <v>3332</v>
      </c>
      <c r="Y112" s="621"/>
      <c r="Z112" s="621"/>
      <c r="AA112" s="621"/>
      <c r="AB112" s="422"/>
      <c r="AC112" s="422"/>
      <c r="AD112" s="422"/>
      <c r="AE112" s="422"/>
      <c r="AF112" s="422"/>
      <c r="AG112" s="422"/>
      <c r="AH112" s="422"/>
      <c r="AI112" s="422"/>
      <c r="AJ112" s="422"/>
      <c r="AK112" s="686">
        <f t="shared" si="8"/>
        <v>7</v>
      </c>
      <c r="AL112" s="686"/>
      <c r="AM112" s="422" t="s">
        <v>804</v>
      </c>
      <c r="AN112" s="445"/>
      <c r="AO112" s="445"/>
      <c r="AP112" s="621"/>
      <c r="AQ112" s="622"/>
      <c r="AR112" s="359">
        <f t="shared" si="9"/>
        <v>-7</v>
      </c>
      <c r="AS112" s="437"/>
    </row>
    <row r="113" spans="1:45" ht="16.5" customHeight="1" x14ac:dyDescent="0.15">
      <c r="A113" s="436">
        <v>26</v>
      </c>
      <c r="B113" s="433" t="s">
        <v>3987</v>
      </c>
      <c r="C113" s="120" t="s">
        <v>3721</v>
      </c>
      <c r="D113" s="421"/>
      <c r="E113" s="418"/>
      <c r="F113" s="418"/>
      <c r="G113" s="421"/>
      <c r="H113" s="418"/>
      <c r="I113" s="418"/>
      <c r="J113" s="418"/>
      <c r="K113" s="419"/>
      <c r="L113" s="418"/>
      <c r="M113" s="418"/>
      <c r="N113" s="418"/>
      <c r="O113" s="418"/>
      <c r="P113" s="419"/>
      <c r="Q113" s="769" t="s">
        <v>3319</v>
      </c>
      <c r="R113" s="763"/>
      <c r="S113" s="763"/>
      <c r="T113" s="763"/>
      <c r="U113" s="763"/>
      <c r="V113" s="763"/>
      <c r="W113" s="764"/>
      <c r="X113" s="42" t="s">
        <v>3331</v>
      </c>
      <c r="Y113" s="621"/>
      <c r="Z113" s="621"/>
      <c r="AA113" s="621"/>
      <c r="AB113" s="422"/>
      <c r="AC113" s="422"/>
      <c r="AD113" s="422"/>
      <c r="AE113" s="422"/>
      <c r="AF113" s="422"/>
      <c r="AG113" s="422"/>
      <c r="AH113" s="422"/>
      <c r="AI113" s="422"/>
      <c r="AJ113" s="422"/>
      <c r="AK113" s="686">
        <f t="shared" si="8"/>
        <v>6</v>
      </c>
      <c r="AL113" s="686"/>
      <c r="AM113" s="422" t="s">
        <v>804</v>
      </c>
      <c r="AN113" s="445"/>
      <c r="AO113" s="445"/>
      <c r="AP113" s="621"/>
      <c r="AQ113" s="622"/>
      <c r="AR113" s="359">
        <f t="shared" si="9"/>
        <v>-6</v>
      </c>
      <c r="AS113" s="437"/>
    </row>
    <row r="114" spans="1:45" ht="16.5" customHeight="1" x14ac:dyDescent="0.15">
      <c r="A114" s="436">
        <v>26</v>
      </c>
      <c r="B114" s="433" t="s">
        <v>3988</v>
      </c>
      <c r="C114" s="120" t="s">
        <v>3722</v>
      </c>
      <c r="D114" s="421"/>
      <c r="E114" s="418"/>
      <c r="F114" s="418"/>
      <c r="G114" s="421"/>
      <c r="H114" s="418"/>
      <c r="I114" s="418"/>
      <c r="J114" s="418"/>
      <c r="K114" s="419"/>
      <c r="L114" s="418"/>
      <c r="M114" s="418"/>
      <c r="N114" s="418"/>
      <c r="O114" s="418"/>
      <c r="P114" s="419"/>
      <c r="Q114" s="789"/>
      <c r="R114" s="767"/>
      <c r="S114" s="767"/>
      <c r="T114" s="767"/>
      <c r="U114" s="767"/>
      <c r="V114" s="767"/>
      <c r="W114" s="768"/>
      <c r="X114" s="42" t="s">
        <v>3332</v>
      </c>
      <c r="Y114" s="621"/>
      <c r="Z114" s="621"/>
      <c r="AA114" s="621"/>
      <c r="AB114" s="422"/>
      <c r="AC114" s="422"/>
      <c r="AD114" s="422"/>
      <c r="AE114" s="422"/>
      <c r="AF114" s="422"/>
      <c r="AG114" s="422"/>
      <c r="AH114" s="422"/>
      <c r="AI114" s="422"/>
      <c r="AJ114" s="422"/>
      <c r="AK114" s="686">
        <f t="shared" si="8"/>
        <v>8</v>
      </c>
      <c r="AL114" s="686"/>
      <c r="AM114" s="422" t="s">
        <v>804</v>
      </c>
      <c r="AN114" s="445"/>
      <c r="AO114" s="445"/>
      <c r="AP114" s="621"/>
      <c r="AQ114" s="622"/>
      <c r="AR114" s="359">
        <f t="shared" si="9"/>
        <v>-8</v>
      </c>
      <c r="AS114" s="437"/>
    </row>
    <row r="115" spans="1:45" ht="16.5" customHeight="1" x14ac:dyDescent="0.15">
      <c r="A115" s="436">
        <v>26</v>
      </c>
      <c r="B115" s="433" t="s">
        <v>3989</v>
      </c>
      <c r="C115" s="120" t="s">
        <v>3723</v>
      </c>
      <c r="D115" s="421"/>
      <c r="E115" s="418"/>
      <c r="F115" s="418"/>
      <c r="G115" s="421"/>
      <c r="H115" s="418"/>
      <c r="I115" s="418"/>
      <c r="J115" s="418"/>
      <c r="K115" s="419"/>
      <c r="L115" s="418"/>
      <c r="M115" s="418"/>
      <c r="N115" s="418"/>
      <c r="O115" s="418"/>
      <c r="P115" s="419"/>
      <c r="Q115" s="769" t="s">
        <v>3320</v>
      </c>
      <c r="R115" s="763"/>
      <c r="S115" s="763"/>
      <c r="T115" s="763"/>
      <c r="U115" s="763"/>
      <c r="V115" s="763"/>
      <c r="W115" s="764"/>
      <c r="X115" s="42" t="s">
        <v>3331</v>
      </c>
      <c r="Y115" s="621"/>
      <c r="Z115" s="621"/>
      <c r="AA115" s="621"/>
      <c r="AB115" s="422"/>
      <c r="AC115" s="422"/>
      <c r="AD115" s="422"/>
      <c r="AE115" s="422"/>
      <c r="AF115" s="422"/>
      <c r="AG115" s="422"/>
      <c r="AH115" s="422"/>
      <c r="AI115" s="422"/>
      <c r="AJ115" s="422"/>
      <c r="AK115" s="686">
        <f t="shared" si="8"/>
        <v>6</v>
      </c>
      <c r="AL115" s="686"/>
      <c r="AM115" s="422" t="s">
        <v>804</v>
      </c>
      <c r="AN115" s="445"/>
      <c r="AO115" s="445"/>
      <c r="AP115" s="621"/>
      <c r="AQ115" s="622"/>
      <c r="AR115" s="359">
        <f t="shared" si="9"/>
        <v>-6</v>
      </c>
      <c r="AS115" s="437"/>
    </row>
    <row r="116" spans="1:45" ht="16.5" customHeight="1" x14ac:dyDescent="0.15">
      <c r="A116" s="436">
        <v>26</v>
      </c>
      <c r="B116" s="433" t="s">
        <v>3990</v>
      </c>
      <c r="C116" s="120" t="s">
        <v>3724</v>
      </c>
      <c r="D116" s="421"/>
      <c r="E116" s="418"/>
      <c r="F116" s="418"/>
      <c r="G116" s="421"/>
      <c r="H116" s="418"/>
      <c r="I116" s="418"/>
      <c r="J116" s="418"/>
      <c r="K116" s="419"/>
      <c r="L116" s="418"/>
      <c r="M116" s="418"/>
      <c r="N116" s="418"/>
      <c r="O116" s="418"/>
      <c r="P116" s="419"/>
      <c r="Q116" s="789"/>
      <c r="R116" s="767"/>
      <c r="S116" s="767"/>
      <c r="T116" s="767"/>
      <c r="U116" s="767"/>
      <c r="V116" s="767"/>
      <c r="W116" s="768"/>
      <c r="X116" s="42" t="s">
        <v>3332</v>
      </c>
      <c r="Y116" s="621"/>
      <c r="Z116" s="621"/>
      <c r="AA116" s="621"/>
      <c r="AB116" s="422"/>
      <c r="AC116" s="422"/>
      <c r="AD116" s="422"/>
      <c r="AE116" s="422"/>
      <c r="AF116" s="422"/>
      <c r="AG116" s="422"/>
      <c r="AH116" s="422"/>
      <c r="AI116" s="422"/>
      <c r="AJ116" s="422"/>
      <c r="AK116" s="686">
        <f t="shared" si="8"/>
        <v>8</v>
      </c>
      <c r="AL116" s="686"/>
      <c r="AM116" s="422" t="s">
        <v>804</v>
      </c>
      <c r="AN116" s="445"/>
      <c r="AO116" s="445"/>
      <c r="AP116" s="621"/>
      <c r="AQ116" s="622"/>
      <c r="AR116" s="359">
        <f t="shared" si="9"/>
        <v>-8</v>
      </c>
      <c r="AS116" s="437"/>
    </row>
    <row r="117" spans="1:45" ht="16.5" customHeight="1" x14ac:dyDescent="0.15">
      <c r="A117" s="436">
        <v>26</v>
      </c>
      <c r="B117" s="433" t="s">
        <v>3991</v>
      </c>
      <c r="C117" s="120" t="s">
        <v>3725</v>
      </c>
      <c r="D117" s="421"/>
      <c r="E117" s="418"/>
      <c r="F117" s="418"/>
      <c r="G117" s="421"/>
      <c r="H117" s="418"/>
      <c r="I117" s="418"/>
      <c r="J117" s="418"/>
      <c r="K117" s="419"/>
      <c r="L117" s="769" t="s">
        <v>3324</v>
      </c>
      <c r="M117" s="763"/>
      <c r="N117" s="763"/>
      <c r="O117" s="763"/>
      <c r="P117" s="764"/>
      <c r="Q117" s="769" t="s">
        <v>3315</v>
      </c>
      <c r="R117" s="763"/>
      <c r="S117" s="763"/>
      <c r="T117" s="763"/>
      <c r="U117" s="763"/>
      <c r="V117" s="763"/>
      <c r="W117" s="764"/>
      <c r="X117" s="42" t="s">
        <v>3331</v>
      </c>
      <c r="Y117" s="621"/>
      <c r="Z117" s="621"/>
      <c r="AA117" s="621"/>
      <c r="AB117" s="422"/>
      <c r="AC117" s="422"/>
      <c r="AD117" s="422"/>
      <c r="AE117" s="422"/>
      <c r="AF117" s="422"/>
      <c r="AG117" s="422"/>
      <c r="AH117" s="422"/>
      <c r="AI117" s="422"/>
      <c r="AJ117" s="422"/>
      <c r="AK117" s="686">
        <f t="shared" si="8"/>
        <v>5</v>
      </c>
      <c r="AL117" s="686"/>
      <c r="AM117" s="422" t="s">
        <v>804</v>
      </c>
      <c r="AN117" s="445"/>
      <c r="AO117" s="445"/>
      <c r="AP117" s="621"/>
      <c r="AQ117" s="622"/>
      <c r="AR117" s="359">
        <f t="shared" si="9"/>
        <v>-5</v>
      </c>
      <c r="AS117" s="437"/>
    </row>
    <row r="118" spans="1:45" ht="16.5" customHeight="1" x14ac:dyDescent="0.15">
      <c r="A118" s="436">
        <v>26</v>
      </c>
      <c r="B118" s="433" t="s">
        <v>3992</v>
      </c>
      <c r="C118" s="120" t="s">
        <v>3726</v>
      </c>
      <c r="D118" s="421"/>
      <c r="E118" s="418"/>
      <c r="F118" s="418"/>
      <c r="G118" s="421"/>
      <c r="H118" s="418"/>
      <c r="I118" s="418"/>
      <c r="J118" s="418"/>
      <c r="K118" s="419"/>
      <c r="L118" s="770"/>
      <c r="M118" s="765"/>
      <c r="N118" s="765"/>
      <c r="O118" s="765"/>
      <c r="P118" s="766"/>
      <c r="Q118" s="789"/>
      <c r="R118" s="767"/>
      <c r="S118" s="767"/>
      <c r="T118" s="767"/>
      <c r="U118" s="767"/>
      <c r="V118" s="767"/>
      <c r="W118" s="768"/>
      <c r="X118" s="42" t="s">
        <v>3332</v>
      </c>
      <c r="Y118" s="621"/>
      <c r="Z118" s="621"/>
      <c r="AA118" s="621"/>
      <c r="AB118" s="422"/>
      <c r="AC118" s="422"/>
      <c r="AD118" s="422"/>
      <c r="AE118" s="422"/>
      <c r="AF118" s="422"/>
      <c r="AG118" s="422"/>
      <c r="AH118" s="422"/>
      <c r="AI118" s="422"/>
      <c r="AJ118" s="422"/>
      <c r="AK118" s="686">
        <f t="shared" si="8"/>
        <v>6</v>
      </c>
      <c r="AL118" s="686"/>
      <c r="AM118" s="422" t="s">
        <v>804</v>
      </c>
      <c r="AN118" s="445"/>
      <c r="AO118" s="445"/>
      <c r="AP118" s="621"/>
      <c r="AQ118" s="622"/>
      <c r="AR118" s="359">
        <f t="shared" si="9"/>
        <v>-6</v>
      </c>
      <c r="AS118" s="437"/>
    </row>
    <row r="119" spans="1:45" ht="16.5" customHeight="1" x14ac:dyDescent="0.15">
      <c r="A119" s="436">
        <v>26</v>
      </c>
      <c r="B119" s="433" t="s">
        <v>3993</v>
      </c>
      <c r="C119" s="120" t="s">
        <v>3727</v>
      </c>
      <c r="D119" s="421"/>
      <c r="E119" s="418"/>
      <c r="F119" s="418"/>
      <c r="G119" s="421"/>
      <c r="H119" s="418"/>
      <c r="I119" s="418"/>
      <c r="J119" s="418"/>
      <c r="K119" s="419"/>
      <c r="L119" s="770"/>
      <c r="M119" s="765"/>
      <c r="N119" s="765"/>
      <c r="O119" s="765"/>
      <c r="P119" s="766"/>
      <c r="Q119" s="769" t="s">
        <v>3316</v>
      </c>
      <c r="R119" s="763"/>
      <c r="S119" s="763"/>
      <c r="T119" s="763"/>
      <c r="U119" s="763"/>
      <c r="V119" s="763"/>
      <c r="W119" s="764"/>
      <c r="X119" s="42" t="s">
        <v>3331</v>
      </c>
      <c r="Y119" s="621"/>
      <c r="Z119" s="621"/>
      <c r="AA119" s="621"/>
      <c r="AB119" s="422"/>
      <c r="AC119" s="422"/>
      <c r="AD119" s="422"/>
      <c r="AE119" s="422"/>
      <c r="AF119" s="422"/>
      <c r="AG119" s="422"/>
      <c r="AH119" s="422"/>
      <c r="AI119" s="422"/>
      <c r="AJ119" s="422"/>
      <c r="AK119" s="686">
        <f t="shared" si="8"/>
        <v>5</v>
      </c>
      <c r="AL119" s="686"/>
      <c r="AM119" s="422" t="s">
        <v>804</v>
      </c>
      <c r="AN119" s="445"/>
      <c r="AO119" s="445"/>
      <c r="AP119" s="621"/>
      <c r="AQ119" s="622"/>
      <c r="AR119" s="359">
        <f t="shared" si="9"/>
        <v>-5</v>
      </c>
      <c r="AS119" s="437"/>
    </row>
    <row r="120" spans="1:45" ht="16.5" customHeight="1" x14ac:dyDescent="0.15">
      <c r="A120" s="436">
        <v>26</v>
      </c>
      <c r="B120" s="433" t="s">
        <v>3994</v>
      </c>
      <c r="C120" s="120" t="s">
        <v>3728</v>
      </c>
      <c r="D120" s="421"/>
      <c r="E120" s="418"/>
      <c r="F120" s="418"/>
      <c r="G120" s="421"/>
      <c r="H120" s="418"/>
      <c r="I120" s="418"/>
      <c r="J120" s="418"/>
      <c r="K120" s="419"/>
      <c r="L120" s="789"/>
      <c r="M120" s="767"/>
      <c r="N120" s="767"/>
      <c r="O120" s="767"/>
      <c r="P120" s="768"/>
      <c r="Q120" s="789"/>
      <c r="R120" s="767"/>
      <c r="S120" s="767"/>
      <c r="T120" s="767"/>
      <c r="U120" s="767"/>
      <c r="V120" s="767"/>
      <c r="W120" s="768"/>
      <c r="X120" s="42" t="s">
        <v>3332</v>
      </c>
      <c r="Y120" s="621"/>
      <c r="Z120" s="621"/>
      <c r="AA120" s="621"/>
      <c r="AB120" s="422"/>
      <c r="AC120" s="422"/>
      <c r="AD120" s="422"/>
      <c r="AE120" s="422"/>
      <c r="AF120" s="422"/>
      <c r="AG120" s="422"/>
      <c r="AH120" s="422"/>
      <c r="AI120" s="422"/>
      <c r="AJ120" s="422"/>
      <c r="AK120" s="686">
        <f t="shared" si="8"/>
        <v>7</v>
      </c>
      <c r="AL120" s="686"/>
      <c r="AM120" s="422" t="s">
        <v>804</v>
      </c>
      <c r="AN120" s="445"/>
      <c r="AO120" s="445"/>
      <c r="AP120" s="621"/>
      <c r="AQ120" s="622"/>
      <c r="AR120" s="359">
        <f t="shared" si="9"/>
        <v>-7</v>
      </c>
      <c r="AS120" s="437"/>
    </row>
    <row r="121" spans="1:45" ht="16.5" customHeight="1" x14ac:dyDescent="0.15">
      <c r="A121" s="436">
        <v>26</v>
      </c>
      <c r="B121" s="433" t="s">
        <v>3995</v>
      </c>
      <c r="C121" s="120" t="s">
        <v>3729</v>
      </c>
      <c r="D121" s="421"/>
      <c r="E121" s="418"/>
      <c r="F121" s="418"/>
      <c r="G121" s="769" t="s">
        <v>3322</v>
      </c>
      <c r="H121" s="763"/>
      <c r="I121" s="763"/>
      <c r="J121" s="763"/>
      <c r="K121" s="764"/>
      <c r="L121" s="769" t="s">
        <v>3325</v>
      </c>
      <c r="M121" s="763"/>
      <c r="N121" s="763"/>
      <c r="O121" s="763"/>
      <c r="P121" s="763"/>
      <c r="Q121" s="763"/>
      <c r="R121" s="763"/>
      <c r="S121" s="763"/>
      <c r="T121" s="763"/>
      <c r="U121" s="763"/>
      <c r="V121" s="763"/>
      <c r="W121" s="764"/>
      <c r="X121" s="42" t="s">
        <v>3331</v>
      </c>
      <c r="Y121" s="621"/>
      <c r="Z121" s="621"/>
      <c r="AA121" s="621"/>
      <c r="AB121" s="422"/>
      <c r="AC121" s="422"/>
      <c r="AD121" s="422"/>
      <c r="AE121" s="422"/>
      <c r="AF121" s="422"/>
      <c r="AG121" s="422"/>
      <c r="AH121" s="422"/>
      <c r="AI121" s="422"/>
      <c r="AJ121" s="422"/>
      <c r="AK121" s="686">
        <f t="shared" si="8"/>
        <v>6</v>
      </c>
      <c r="AL121" s="686"/>
      <c r="AM121" s="422" t="s">
        <v>804</v>
      </c>
      <c r="AN121" s="445"/>
      <c r="AO121" s="445"/>
      <c r="AP121" s="621"/>
      <c r="AQ121" s="622"/>
      <c r="AR121" s="359">
        <f t="shared" si="9"/>
        <v>-6</v>
      </c>
      <c r="AS121" s="437"/>
    </row>
    <row r="122" spans="1:45" ht="16.5" customHeight="1" x14ac:dyDescent="0.15">
      <c r="A122" s="436">
        <v>26</v>
      </c>
      <c r="B122" s="433" t="s">
        <v>3996</v>
      </c>
      <c r="C122" s="120" t="s">
        <v>3730</v>
      </c>
      <c r="D122" s="421"/>
      <c r="E122" s="418"/>
      <c r="F122" s="418"/>
      <c r="G122" s="770"/>
      <c r="H122" s="765"/>
      <c r="I122" s="765"/>
      <c r="J122" s="765"/>
      <c r="K122" s="766"/>
      <c r="L122" s="789"/>
      <c r="M122" s="767"/>
      <c r="N122" s="767"/>
      <c r="O122" s="767"/>
      <c r="P122" s="767"/>
      <c r="Q122" s="767"/>
      <c r="R122" s="767"/>
      <c r="S122" s="767"/>
      <c r="T122" s="767"/>
      <c r="U122" s="767"/>
      <c r="V122" s="767"/>
      <c r="W122" s="768"/>
      <c r="X122" s="42" t="s">
        <v>3332</v>
      </c>
      <c r="Y122" s="621"/>
      <c r="Z122" s="621"/>
      <c r="AA122" s="621"/>
      <c r="AB122" s="422"/>
      <c r="AC122" s="422"/>
      <c r="AD122" s="422"/>
      <c r="AE122" s="422"/>
      <c r="AF122" s="422"/>
      <c r="AG122" s="422"/>
      <c r="AH122" s="422"/>
      <c r="AI122" s="422"/>
      <c r="AJ122" s="422"/>
      <c r="AK122" s="686">
        <f t="shared" si="8"/>
        <v>8</v>
      </c>
      <c r="AL122" s="686"/>
      <c r="AM122" s="422" t="s">
        <v>804</v>
      </c>
      <c r="AN122" s="445"/>
      <c r="AO122" s="445"/>
      <c r="AP122" s="621"/>
      <c r="AQ122" s="622"/>
      <c r="AR122" s="359">
        <f t="shared" si="9"/>
        <v>-8</v>
      </c>
      <c r="AS122" s="437"/>
    </row>
    <row r="123" spans="1:45" ht="16.5" customHeight="1" x14ac:dyDescent="0.15">
      <c r="A123" s="436">
        <v>26</v>
      </c>
      <c r="B123" s="433" t="s">
        <v>3997</v>
      </c>
      <c r="C123" s="120" t="s">
        <v>3731</v>
      </c>
      <c r="D123" s="421"/>
      <c r="E123" s="418"/>
      <c r="F123" s="418"/>
      <c r="G123" s="770"/>
      <c r="H123" s="765"/>
      <c r="I123" s="765"/>
      <c r="J123" s="765"/>
      <c r="K123" s="766"/>
      <c r="L123" s="769" t="s">
        <v>3326</v>
      </c>
      <c r="M123" s="763"/>
      <c r="N123" s="763"/>
      <c r="O123" s="763"/>
      <c r="P123" s="763"/>
      <c r="Q123" s="763"/>
      <c r="R123" s="763"/>
      <c r="S123" s="763"/>
      <c r="T123" s="763"/>
      <c r="U123" s="763"/>
      <c r="V123" s="763"/>
      <c r="W123" s="764"/>
      <c r="X123" s="42" t="s">
        <v>3331</v>
      </c>
      <c r="Y123" s="621"/>
      <c r="Z123" s="621"/>
      <c r="AA123" s="621"/>
      <c r="AB123" s="422"/>
      <c r="AC123" s="422"/>
      <c r="AD123" s="422"/>
      <c r="AE123" s="422"/>
      <c r="AF123" s="422"/>
      <c r="AG123" s="422"/>
      <c r="AH123" s="422"/>
      <c r="AI123" s="422"/>
      <c r="AJ123" s="422"/>
      <c r="AK123" s="686">
        <f t="shared" si="8"/>
        <v>6</v>
      </c>
      <c r="AL123" s="686"/>
      <c r="AM123" s="422" t="s">
        <v>804</v>
      </c>
      <c r="AN123" s="445"/>
      <c r="AO123" s="445"/>
      <c r="AP123" s="621"/>
      <c r="AQ123" s="622"/>
      <c r="AR123" s="359">
        <f t="shared" si="9"/>
        <v>-6</v>
      </c>
      <c r="AS123" s="437"/>
    </row>
    <row r="124" spans="1:45" ht="16.5" customHeight="1" x14ac:dyDescent="0.15">
      <c r="A124" s="436">
        <v>26</v>
      </c>
      <c r="B124" s="433" t="s">
        <v>3998</v>
      </c>
      <c r="C124" s="120" t="s">
        <v>3732</v>
      </c>
      <c r="D124" s="421"/>
      <c r="E124" s="418"/>
      <c r="F124" s="418"/>
      <c r="G124" s="421"/>
      <c r="H124" s="418"/>
      <c r="I124" s="418"/>
      <c r="J124" s="418"/>
      <c r="K124" s="419"/>
      <c r="L124" s="789"/>
      <c r="M124" s="767"/>
      <c r="N124" s="767"/>
      <c r="O124" s="767"/>
      <c r="P124" s="767"/>
      <c r="Q124" s="767"/>
      <c r="R124" s="767"/>
      <c r="S124" s="767"/>
      <c r="T124" s="767"/>
      <c r="U124" s="767"/>
      <c r="V124" s="767"/>
      <c r="W124" s="768"/>
      <c r="X124" s="42" t="s">
        <v>3332</v>
      </c>
      <c r="Y124" s="621"/>
      <c r="Z124" s="621"/>
      <c r="AA124" s="621"/>
      <c r="AB124" s="422"/>
      <c r="AC124" s="422"/>
      <c r="AD124" s="422"/>
      <c r="AE124" s="422"/>
      <c r="AF124" s="422"/>
      <c r="AG124" s="422"/>
      <c r="AH124" s="422"/>
      <c r="AI124" s="422"/>
      <c r="AJ124" s="422"/>
      <c r="AK124" s="686">
        <f t="shared" si="8"/>
        <v>8</v>
      </c>
      <c r="AL124" s="686"/>
      <c r="AM124" s="422" t="s">
        <v>804</v>
      </c>
      <c r="AN124" s="445"/>
      <c r="AO124" s="445"/>
      <c r="AP124" s="621"/>
      <c r="AQ124" s="622"/>
      <c r="AR124" s="359">
        <f t="shared" si="9"/>
        <v>-8</v>
      </c>
      <c r="AS124" s="437"/>
    </row>
    <row r="125" spans="1:45" ht="16.5" customHeight="1" x14ac:dyDescent="0.15">
      <c r="A125" s="436">
        <v>26</v>
      </c>
      <c r="B125" s="433" t="s">
        <v>3999</v>
      </c>
      <c r="C125" s="120" t="s">
        <v>3733</v>
      </c>
      <c r="D125" s="421"/>
      <c r="E125" s="418"/>
      <c r="F125" s="418"/>
      <c r="G125" s="421"/>
      <c r="H125" s="418"/>
      <c r="I125" s="418"/>
      <c r="J125" s="418"/>
      <c r="K125" s="419"/>
      <c r="L125" s="769" t="s">
        <v>3327</v>
      </c>
      <c r="M125" s="763"/>
      <c r="N125" s="763"/>
      <c r="O125" s="763"/>
      <c r="P125" s="763"/>
      <c r="Q125" s="763"/>
      <c r="R125" s="763"/>
      <c r="S125" s="763"/>
      <c r="T125" s="763"/>
      <c r="U125" s="763"/>
      <c r="V125" s="763"/>
      <c r="W125" s="764"/>
      <c r="X125" s="42" t="s">
        <v>3331</v>
      </c>
      <c r="Y125" s="621"/>
      <c r="Z125" s="621"/>
      <c r="AA125" s="621"/>
      <c r="AB125" s="422"/>
      <c r="AC125" s="422"/>
      <c r="AD125" s="422"/>
      <c r="AE125" s="422"/>
      <c r="AF125" s="422"/>
      <c r="AG125" s="422"/>
      <c r="AH125" s="422"/>
      <c r="AI125" s="422"/>
      <c r="AJ125" s="422"/>
      <c r="AK125" s="686">
        <f t="shared" si="8"/>
        <v>6</v>
      </c>
      <c r="AL125" s="686"/>
      <c r="AM125" s="422" t="s">
        <v>804</v>
      </c>
      <c r="AN125" s="445"/>
      <c r="AO125" s="445"/>
      <c r="AP125" s="621"/>
      <c r="AQ125" s="622"/>
      <c r="AR125" s="359">
        <f t="shared" si="9"/>
        <v>-6</v>
      </c>
      <c r="AS125" s="437"/>
    </row>
    <row r="126" spans="1:45" ht="16.5" customHeight="1" x14ac:dyDescent="0.15">
      <c r="A126" s="436">
        <v>26</v>
      </c>
      <c r="B126" s="433" t="s">
        <v>4000</v>
      </c>
      <c r="C126" s="120" t="s">
        <v>3734</v>
      </c>
      <c r="D126" s="421"/>
      <c r="E126" s="418"/>
      <c r="F126" s="418"/>
      <c r="G126" s="421"/>
      <c r="H126" s="418"/>
      <c r="I126" s="418"/>
      <c r="J126" s="418"/>
      <c r="K126" s="419"/>
      <c r="L126" s="789"/>
      <c r="M126" s="767"/>
      <c r="N126" s="767"/>
      <c r="O126" s="767"/>
      <c r="P126" s="767"/>
      <c r="Q126" s="767"/>
      <c r="R126" s="767"/>
      <c r="S126" s="767"/>
      <c r="T126" s="767"/>
      <c r="U126" s="767"/>
      <c r="V126" s="767"/>
      <c r="W126" s="768"/>
      <c r="X126" s="42" t="s">
        <v>3332</v>
      </c>
      <c r="Y126" s="621"/>
      <c r="Z126" s="621"/>
      <c r="AA126" s="621"/>
      <c r="AB126" s="422"/>
      <c r="AC126" s="422"/>
      <c r="AD126" s="422"/>
      <c r="AE126" s="422"/>
      <c r="AF126" s="422"/>
      <c r="AG126" s="422"/>
      <c r="AH126" s="422"/>
      <c r="AI126" s="422"/>
      <c r="AJ126" s="422"/>
      <c r="AK126" s="686">
        <f t="shared" si="8"/>
        <v>8</v>
      </c>
      <c r="AL126" s="686"/>
      <c r="AM126" s="422" t="s">
        <v>804</v>
      </c>
      <c r="AN126" s="445"/>
      <c r="AO126" s="445"/>
      <c r="AP126" s="621"/>
      <c r="AQ126" s="622"/>
      <c r="AR126" s="359">
        <f t="shared" si="9"/>
        <v>-8</v>
      </c>
      <c r="AS126" s="437"/>
    </row>
    <row r="127" spans="1:45" ht="16.5" customHeight="1" x14ac:dyDescent="0.15">
      <c r="A127" s="436">
        <v>26</v>
      </c>
      <c r="B127" s="433" t="s">
        <v>4001</v>
      </c>
      <c r="C127" s="120" t="s">
        <v>3735</v>
      </c>
      <c r="D127" s="421"/>
      <c r="E127" s="418"/>
      <c r="F127" s="418"/>
      <c r="G127" s="421"/>
      <c r="H127" s="418"/>
      <c r="I127" s="418"/>
      <c r="J127" s="418"/>
      <c r="K127" s="419"/>
      <c r="L127" s="769" t="s">
        <v>3328</v>
      </c>
      <c r="M127" s="763"/>
      <c r="N127" s="763"/>
      <c r="O127" s="763"/>
      <c r="P127" s="763"/>
      <c r="Q127" s="763"/>
      <c r="R127" s="763"/>
      <c r="S127" s="763"/>
      <c r="T127" s="763"/>
      <c r="U127" s="763"/>
      <c r="V127" s="763"/>
      <c r="W127" s="764"/>
      <c r="X127" s="42" t="s">
        <v>3331</v>
      </c>
      <c r="Y127" s="621"/>
      <c r="Z127" s="621"/>
      <c r="AA127" s="621"/>
      <c r="AB127" s="422"/>
      <c r="AC127" s="422"/>
      <c r="AD127" s="422"/>
      <c r="AE127" s="422"/>
      <c r="AF127" s="422"/>
      <c r="AG127" s="422"/>
      <c r="AH127" s="422"/>
      <c r="AI127" s="422"/>
      <c r="AJ127" s="422"/>
      <c r="AK127" s="686">
        <f t="shared" si="8"/>
        <v>6</v>
      </c>
      <c r="AL127" s="686"/>
      <c r="AM127" s="422" t="s">
        <v>804</v>
      </c>
      <c r="AN127" s="445"/>
      <c r="AO127" s="445"/>
      <c r="AP127" s="621"/>
      <c r="AQ127" s="622"/>
      <c r="AR127" s="359">
        <f t="shared" si="9"/>
        <v>-6</v>
      </c>
      <c r="AS127" s="437"/>
    </row>
    <row r="128" spans="1:45" ht="16.5" customHeight="1" x14ac:dyDescent="0.15">
      <c r="A128" s="436">
        <v>26</v>
      </c>
      <c r="B128" s="433" t="s">
        <v>4002</v>
      </c>
      <c r="C128" s="120" t="s">
        <v>3736</v>
      </c>
      <c r="D128" s="421"/>
      <c r="E128" s="418"/>
      <c r="F128" s="418"/>
      <c r="G128" s="421"/>
      <c r="H128" s="418"/>
      <c r="I128" s="418"/>
      <c r="J128" s="418"/>
      <c r="K128" s="419"/>
      <c r="L128" s="789"/>
      <c r="M128" s="767"/>
      <c r="N128" s="767"/>
      <c r="O128" s="767"/>
      <c r="P128" s="767"/>
      <c r="Q128" s="767"/>
      <c r="R128" s="767"/>
      <c r="S128" s="767"/>
      <c r="T128" s="767"/>
      <c r="U128" s="767"/>
      <c r="V128" s="767"/>
      <c r="W128" s="768"/>
      <c r="X128" s="42" t="s">
        <v>3332</v>
      </c>
      <c r="Y128" s="621"/>
      <c r="Z128" s="621"/>
      <c r="AA128" s="621"/>
      <c r="AB128" s="422"/>
      <c r="AC128" s="422"/>
      <c r="AD128" s="422"/>
      <c r="AE128" s="422"/>
      <c r="AF128" s="422"/>
      <c r="AG128" s="422"/>
      <c r="AH128" s="422"/>
      <c r="AI128" s="422"/>
      <c r="AJ128" s="422"/>
      <c r="AK128" s="686">
        <f t="shared" si="8"/>
        <v>8</v>
      </c>
      <c r="AL128" s="686"/>
      <c r="AM128" s="422" t="s">
        <v>804</v>
      </c>
      <c r="AN128" s="445"/>
      <c r="AO128" s="445"/>
      <c r="AP128" s="621"/>
      <c r="AQ128" s="622"/>
      <c r="AR128" s="359">
        <f t="shared" si="9"/>
        <v>-8</v>
      </c>
      <c r="AS128" s="437"/>
    </row>
    <row r="129" spans="1:46" ht="16.5" customHeight="1" x14ac:dyDescent="0.15">
      <c r="A129" s="436">
        <v>26</v>
      </c>
      <c r="B129" s="433" t="s">
        <v>4003</v>
      </c>
      <c r="C129" s="120" t="s">
        <v>3737</v>
      </c>
      <c r="D129" s="421"/>
      <c r="E129" s="418"/>
      <c r="F129" s="418"/>
      <c r="G129" s="421"/>
      <c r="H129" s="418"/>
      <c r="I129" s="418"/>
      <c r="J129" s="418"/>
      <c r="K129" s="419"/>
      <c r="L129" s="769" t="s">
        <v>3329</v>
      </c>
      <c r="M129" s="763"/>
      <c r="N129" s="763"/>
      <c r="O129" s="763"/>
      <c r="P129" s="763"/>
      <c r="Q129" s="763"/>
      <c r="R129" s="763"/>
      <c r="S129" s="763"/>
      <c r="T129" s="763"/>
      <c r="U129" s="763"/>
      <c r="V129" s="763"/>
      <c r="W129" s="764"/>
      <c r="X129" s="42" t="s">
        <v>3331</v>
      </c>
      <c r="Y129" s="621"/>
      <c r="Z129" s="621"/>
      <c r="AA129" s="621"/>
      <c r="AB129" s="422"/>
      <c r="AC129" s="422"/>
      <c r="AD129" s="422"/>
      <c r="AE129" s="422"/>
      <c r="AF129" s="422"/>
      <c r="AG129" s="422"/>
      <c r="AH129" s="422"/>
      <c r="AI129" s="422"/>
      <c r="AJ129" s="422"/>
      <c r="AK129" s="686">
        <f t="shared" si="8"/>
        <v>6</v>
      </c>
      <c r="AL129" s="686"/>
      <c r="AM129" s="422" t="s">
        <v>804</v>
      </c>
      <c r="AN129" s="445"/>
      <c r="AO129" s="445"/>
      <c r="AP129" s="621"/>
      <c r="AQ129" s="622"/>
      <c r="AR129" s="359">
        <f t="shared" si="9"/>
        <v>-6</v>
      </c>
      <c r="AS129" s="437"/>
    </row>
    <row r="130" spans="1:46" ht="16.5" customHeight="1" x14ac:dyDescent="0.15">
      <c r="A130" s="436">
        <v>26</v>
      </c>
      <c r="B130" s="433" t="s">
        <v>4004</v>
      </c>
      <c r="C130" s="120" t="s">
        <v>3738</v>
      </c>
      <c r="D130" s="421"/>
      <c r="E130" s="418"/>
      <c r="F130" s="418"/>
      <c r="G130" s="421"/>
      <c r="H130" s="418"/>
      <c r="I130" s="418"/>
      <c r="J130" s="418"/>
      <c r="K130" s="419"/>
      <c r="L130" s="789"/>
      <c r="M130" s="767"/>
      <c r="N130" s="767"/>
      <c r="O130" s="767"/>
      <c r="P130" s="767"/>
      <c r="Q130" s="767"/>
      <c r="R130" s="767"/>
      <c r="S130" s="767"/>
      <c r="T130" s="767"/>
      <c r="U130" s="767"/>
      <c r="V130" s="767"/>
      <c r="W130" s="768"/>
      <c r="X130" s="42" t="s">
        <v>3332</v>
      </c>
      <c r="Y130" s="621"/>
      <c r="Z130" s="621"/>
      <c r="AA130" s="621"/>
      <c r="AB130" s="422"/>
      <c r="AC130" s="422"/>
      <c r="AD130" s="422"/>
      <c r="AE130" s="422"/>
      <c r="AF130" s="422"/>
      <c r="AG130" s="422"/>
      <c r="AH130" s="422"/>
      <c r="AI130" s="422"/>
      <c r="AJ130" s="422"/>
      <c r="AK130" s="686">
        <f t="shared" si="8"/>
        <v>8</v>
      </c>
      <c r="AL130" s="686"/>
      <c r="AM130" s="422" t="s">
        <v>804</v>
      </c>
      <c r="AN130" s="445"/>
      <c r="AO130" s="445"/>
      <c r="AP130" s="621"/>
      <c r="AQ130" s="622"/>
      <c r="AR130" s="359">
        <f t="shared" si="9"/>
        <v>-8</v>
      </c>
      <c r="AS130" s="437"/>
    </row>
    <row r="131" spans="1:46" ht="16.5" customHeight="1" x14ac:dyDescent="0.15">
      <c r="A131" s="436">
        <v>26</v>
      </c>
      <c r="B131" s="433" t="s">
        <v>4005</v>
      </c>
      <c r="C131" s="120" t="s">
        <v>3739</v>
      </c>
      <c r="D131" s="421"/>
      <c r="E131" s="418"/>
      <c r="F131" s="418"/>
      <c r="G131" s="421"/>
      <c r="H131" s="418"/>
      <c r="I131" s="418"/>
      <c r="J131" s="418"/>
      <c r="K131" s="419"/>
      <c r="L131" s="769" t="s">
        <v>3330</v>
      </c>
      <c r="M131" s="763"/>
      <c r="N131" s="763"/>
      <c r="O131" s="763"/>
      <c r="P131" s="763"/>
      <c r="Q131" s="763"/>
      <c r="R131" s="763"/>
      <c r="S131" s="763"/>
      <c r="T131" s="763"/>
      <c r="U131" s="763"/>
      <c r="V131" s="763"/>
      <c r="W131" s="764"/>
      <c r="X131" s="42" t="s">
        <v>3331</v>
      </c>
      <c r="Y131" s="621"/>
      <c r="Z131" s="621"/>
      <c r="AA131" s="621"/>
      <c r="AB131" s="422"/>
      <c r="AC131" s="422"/>
      <c r="AD131" s="422"/>
      <c r="AE131" s="422"/>
      <c r="AF131" s="422"/>
      <c r="AG131" s="422"/>
      <c r="AH131" s="422"/>
      <c r="AI131" s="422"/>
      <c r="AJ131" s="422"/>
      <c r="AK131" s="686">
        <f t="shared" si="8"/>
        <v>6</v>
      </c>
      <c r="AL131" s="686"/>
      <c r="AM131" s="422" t="s">
        <v>804</v>
      </c>
      <c r="AN131" s="445"/>
      <c r="AO131" s="445"/>
      <c r="AP131" s="621"/>
      <c r="AQ131" s="622"/>
      <c r="AR131" s="359">
        <f t="shared" si="9"/>
        <v>-6</v>
      </c>
      <c r="AS131" s="437"/>
    </row>
    <row r="132" spans="1:46" ht="16.5" customHeight="1" x14ac:dyDescent="0.15">
      <c r="A132" s="436">
        <v>26</v>
      </c>
      <c r="B132" s="433" t="s">
        <v>4006</v>
      </c>
      <c r="C132" s="120" t="s">
        <v>3740</v>
      </c>
      <c r="D132" s="39"/>
      <c r="E132" s="417"/>
      <c r="F132" s="417"/>
      <c r="G132" s="39"/>
      <c r="H132" s="417"/>
      <c r="I132" s="417"/>
      <c r="J132" s="417"/>
      <c r="K132" s="420"/>
      <c r="L132" s="789"/>
      <c r="M132" s="767"/>
      <c r="N132" s="767"/>
      <c r="O132" s="767"/>
      <c r="P132" s="767"/>
      <c r="Q132" s="767"/>
      <c r="R132" s="767"/>
      <c r="S132" s="767"/>
      <c r="T132" s="767"/>
      <c r="U132" s="767"/>
      <c r="V132" s="767"/>
      <c r="W132" s="768"/>
      <c r="X132" s="42" t="s">
        <v>3332</v>
      </c>
      <c r="Y132" s="621"/>
      <c r="Z132" s="621"/>
      <c r="AA132" s="621"/>
      <c r="AB132" s="422"/>
      <c r="AC132" s="422"/>
      <c r="AD132" s="422"/>
      <c r="AE132" s="422"/>
      <c r="AF132" s="422"/>
      <c r="AG132" s="422"/>
      <c r="AH132" s="422"/>
      <c r="AI132" s="422"/>
      <c r="AJ132" s="422"/>
      <c r="AK132" s="686">
        <f t="shared" si="8"/>
        <v>8</v>
      </c>
      <c r="AL132" s="686"/>
      <c r="AM132" s="422" t="s">
        <v>804</v>
      </c>
      <c r="AN132" s="445"/>
      <c r="AO132" s="445"/>
      <c r="AP132" s="621"/>
      <c r="AQ132" s="622"/>
      <c r="AR132" s="359">
        <f t="shared" si="9"/>
        <v>-8</v>
      </c>
      <c r="AS132" s="10"/>
    </row>
    <row r="133" spans="1:46" ht="17.25" customHeight="1" x14ac:dyDescent="0.15">
      <c r="A133" s="16"/>
      <c r="B133" s="16"/>
      <c r="C133" s="128"/>
      <c r="D133" s="129"/>
      <c r="E133" s="129"/>
      <c r="F133" s="511"/>
      <c r="G133" s="511"/>
      <c r="H133" s="511"/>
      <c r="I133" s="511"/>
      <c r="J133" s="511"/>
      <c r="K133" s="77"/>
      <c r="L133" s="77"/>
      <c r="M133" s="77"/>
      <c r="N133" s="77"/>
      <c r="O133" s="77"/>
      <c r="P133" s="77"/>
      <c r="Q133" s="77"/>
      <c r="R133" s="77"/>
      <c r="S133" s="77"/>
      <c r="T133" s="77"/>
      <c r="U133" s="77"/>
      <c r="V133" s="245"/>
      <c r="W133" s="245"/>
      <c r="X133" s="245"/>
      <c r="Y133" s="14"/>
      <c r="Z133" s="14"/>
      <c r="AA133" s="245"/>
      <c r="AB133" s="245"/>
      <c r="AC133" s="245"/>
      <c r="AD133" s="245"/>
      <c r="AE133" s="245"/>
      <c r="AF133" s="245"/>
      <c r="AG133" s="245"/>
      <c r="AH133" s="245"/>
      <c r="AI133" s="245"/>
      <c r="AJ133" s="14"/>
      <c r="AK133" s="14"/>
      <c r="AL133" s="245"/>
      <c r="AM133" s="245"/>
      <c r="AN133" s="130"/>
      <c r="AO133" s="130"/>
    </row>
    <row r="134" spans="1:46" ht="17.25" customHeight="1" x14ac:dyDescent="0.15">
      <c r="A134" s="16"/>
      <c r="B134" s="16"/>
      <c r="C134" s="128"/>
      <c r="D134" s="129"/>
      <c r="E134" s="129"/>
      <c r="F134" s="511"/>
      <c r="G134" s="511"/>
      <c r="H134" s="511"/>
      <c r="I134" s="511"/>
      <c r="J134" s="511"/>
      <c r="K134" s="77"/>
      <c r="L134" s="77"/>
      <c r="M134" s="77"/>
      <c r="N134" s="77"/>
      <c r="O134" s="77"/>
      <c r="P134" s="77"/>
      <c r="Q134" s="77"/>
      <c r="R134" s="77"/>
      <c r="S134" s="77"/>
      <c r="T134" s="77"/>
      <c r="U134" s="77"/>
      <c r="V134" s="245"/>
      <c r="W134" s="245"/>
      <c r="X134" s="245"/>
      <c r="Y134" s="14"/>
      <c r="Z134" s="14"/>
      <c r="AA134" s="245"/>
      <c r="AB134" s="245"/>
      <c r="AC134" s="245"/>
      <c r="AD134" s="245"/>
      <c r="AE134" s="245"/>
      <c r="AF134" s="245"/>
      <c r="AG134" s="245"/>
      <c r="AH134" s="245"/>
      <c r="AI134" s="245"/>
      <c r="AJ134" s="14"/>
      <c r="AK134" s="14"/>
      <c r="AL134" s="245"/>
      <c r="AM134" s="245"/>
      <c r="AN134" s="130"/>
      <c r="AO134" s="130"/>
    </row>
    <row r="135" spans="1:46" ht="17.25" customHeight="1" x14ac:dyDescent="0.15">
      <c r="A135" s="405" t="s">
        <v>582</v>
      </c>
      <c r="B135" s="198"/>
      <c r="C135" s="1" t="s">
        <v>583</v>
      </c>
      <c r="D135" s="415"/>
      <c r="E135" s="633"/>
      <c r="F135" s="633"/>
      <c r="G135" s="633"/>
      <c r="H135" s="633"/>
      <c r="I135" s="633"/>
      <c r="J135" s="633"/>
      <c r="K135" s="633"/>
      <c r="L135" s="633"/>
      <c r="M135" s="633"/>
      <c r="N135" s="633"/>
      <c r="O135" s="633"/>
      <c r="P135" s="633"/>
      <c r="Q135" s="633"/>
      <c r="R135" s="633"/>
      <c r="S135" s="633"/>
      <c r="T135" s="633"/>
      <c r="U135" s="633"/>
      <c r="V135" s="633"/>
      <c r="W135" s="633"/>
      <c r="X135" s="633"/>
      <c r="Y135" s="2" t="s">
        <v>584</v>
      </c>
      <c r="Z135" s="633"/>
      <c r="AA135" s="633"/>
      <c r="AB135" s="633"/>
      <c r="AC135" s="633"/>
      <c r="AD135" s="633"/>
      <c r="AE135" s="633"/>
      <c r="AF135" s="633"/>
      <c r="AG135" s="633"/>
      <c r="AH135" s="633"/>
      <c r="AI135" s="633"/>
      <c r="AJ135" s="633"/>
      <c r="AK135" s="633"/>
      <c r="AL135" s="633"/>
      <c r="AM135" s="633"/>
      <c r="AN135" s="633"/>
      <c r="AO135" s="633"/>
      <c r="AP135" s="633"/>
      <c r="AQ135" s="634"/>
      <c r="AR135" s="31" t="s">
        <v>28</v>
      </c>
      <c r="AS135" s="31" t="s">
        <v>29</v>
      </c>
      <c r="AT135" s="637"/>
    </row>
    <row r="136" spans="1:46" ht="17.25" customHeight="1" x14ac:dyDescent="0.15">
      <c r="A136" s="406" t="s">
        <v>585</v>
      </c>
      <c r="B136" s="428" t="s">
        <v>586</v>
      </c>
      <c r="C136" s="638"/>
      <c r="D136" s="442"/>
      <c r="E136" s="637"/>
      <c r="F136" s="637"/>
      <c r="G136" s="637"/>
      <c r="H136" s="637"/>
      <c r="I136" s="637"/>
      <c r="J136" s="637"/>
      <c r="K136" s="637"/>
      <c r="L136" s="637"/>
      <c r="M136" s="637"/>
      <c r="N136" s="637"/>
      <c r="O136" s="637"/>
      <c r="P136" s="637"/>
      <c r="Q136" s="637"/>
      <c r="R136" s="637"/>
      <c r="S136" s="637"/>
      <c r="T136" s="637"/>
      <c r="U136" s="637"/>
      <c r="V136" s="637"/>
      <c r="W136" s="637"/>
      <c r="X136" s="637"/>
      <c r="Y136" s="637"/>
      <c r="Z136" s="637"/>
      <c r="AA136" s="637"/>
      <c r="AB136" s="637"/>
      <c r="AC136" s="637"/>
      <c r="AD136" s="637"/>
      <c r="AE136" s="637"/>
      <c r="AF136" s="637"/>
      <c r="AG136" s="637"/>
      <c r="AH136" s="637"/>
      <c r="AI136" s="637"/>
      <c r="AJ136" s="637"/>
      <c r="AK136" s="637"/>
      <c r="AL136" s="637"/>
      <c r="AM136" s="637"/>
      <c r="AN136" s="637"/>
      <c r="AO136" s="637"/>
      <c r="AP136" s="637"/>
      <c r="AQ136" s="638"/>
      <c r="AR136" s="266" t="s">
        <v>577</v>
      </c>
      <c r="AS136" s="266" t="s">
        <v>578</v>
      </c>
      <c r="AT136" s="637"/>
    </row>
    <row r="137" spans="1:46" ht="17.25" customHeight="1" x14ac:dyDescent="0.15">
      <c r="A137" s="436">
        <v>26</v>
      </c>
      <c r="B137" s="433">
        <v>3600</v>
      </c>
      <c r="C137" s="35" t="s">
        <v>277</v>
      </c>
      <c r="D137" s="296"/>
      <c r="E137" s="445" t="s">
        <v>19</v>
      </c>
      <c r="F137" s="632"/>
      <c r="G137" s="445"/>
      <c r="H137" s="445"/>
      <c r="I137" s="445"/>
      <c r="J137" s="445"/>
      <c r="K137" s="445"/>
      <c r="L137" s="445"/>
      <c r="M137" s="445"/>
      <c r="N137" s="445"/>
      <c r="O137" s="445"/>
      <c r="P137" s="445"/>
      <c r="Q137" s="445"/>
      <c r="R137" s="445"/>
      <c r="S137" s="422"/>
      <c r="T137" s="416"/>
      <c r="U137" s="416"/>
      <c r="V137" s="416"/>
      <c r="W137" s="633"/>
      <c r="X137" s="416"/>
      <c r="Y137" s="416"/>
      <c r="Z137" s="416"/>
      <c r="AA137" s="416"/>
      <c r="AB137" s="416"/>
      <c r="AC137" s="416"/>
      <c r="AD137" s="416"/>
      <c r="AE137" s="416"/>
      <c r="AF137" s="416"/>
      <c r="AG137" s="416"/>
      <c r="AH137" s="416"/>
      <c r="AI137" s="416"/>
      <c r="AJ137" s="37"/>
      <c r="AK137" s="37"/>
      <c r="AL137" s="685">
        <v>60</v>
      </c>
      <c r="AM137" s="685"/>
      <c r="AN137" s="422" t="s">
        <v>804</v>
      </c>
      <c r="AO137" s="422"/>
      <c r="AP137" s="422"/>
      <c r="AQ137" s="38"/>
      <c r="AR137" s="401">
        <f>-AL137</f>
        <v>-60</v>
      </c>
      <c r="AS137" s="7" t="s">
        <v>821</v>
      </c>
    </row>
    <row r="138" spans="1:46" ht="17.25" customHeight="1" x14ac:dyDescent="0.15">
      <c r="A138" s="436">
        <v>26</v>
      </c>
      <c r="B138" s="433">
        <v>3610</v>
      </c>
      <c r="C138" s="120" t="s">
        <v>1654</v>
      </c>
      <c r="D138" s="296"/>
      <c r="E138" s="445" t="s">
        <v>1391</v>
      </c>
      <c r="F138" s="445"/>
      <c r="G138" s="445"/>
      <c r="H138" s="445"/>
      <c r="I138" s="445"/>
      <c r="J138" s="526"/>
      <c r="K138" s="526"/>
      <c r="L138" s="526"/>
      <c r="M138" s="445"/>
      <c r="N138" s="445"/>
      <c r="O138" s="445"/>
      <c r="P138" s="519"/>
      <c r="Q138" s="519"/>
      <c r="R138" s="519"/>
      <c r="S138" s="519"/>
      <c r="T138" s="519"/>
      <c r="U138" s="519"/>
      <c r="V138" s="519"/>
      <c r="W138" s="519"/>
      <c r="X138" s="519"/>
      <c r="Y138" s="519"/>
      <c r="Z138" s="519"/>
      <c r="AA138" s="519"/>
      <c r="AB138" s="519"/>
      <c r="AC138" s="519"/>
      <c r="AD138" s="519"/>
      <c r="AE138" s="519"/>
      <c r="AF138" s="519"/>
      <c r="AG138" s="519"/>
      <c r="AH138" s="519"/>
      <c r="AI138" s="519"/>
      <c r="AJ138" s="519"/>
      <c r="AK138" s="519"/>
      <c r="AL138" s="685">
        <v>25</v>
      </c>
      <c r="AM138" s="685"/>
      <c r="AN138" s="422" t="s">
        <v>1390</v>
      </c>
      <c r="AO138" s="422"/>
      <c r="AP138" s="422"/>
      <c r="AQ138" s="38"/>
      <c r="AR138" s="401">
        <f>-AL138</f>
        <v>-25</v>
      </c>
      <c r="AS138" s="402"/>
    </row>
    <row r="139" spans="1:46" ht="17.25" customHeight="1" x14ac:dyDescent="0.15">
      <c r="A139" s="436">
        <v>26</v>
      </c>
      <c r="B139" s="433">
        <v>3706</v>
      </c>
      <c r="C139" s="120" t="s">
        <v>270</v>
      </c>
      <c r="D139" s="296"/>
      <c r="E139" s="445" t="s">
        <v>648</v>
      </c>
      <c r="F139" s="445"/>
      <c r="G139" s="445"/>
      <c r="H139" s="445"/>
      <c r="I139" s="445"/>
      <c r="J139" s="526"/>
      <c r="K139" s="526"/>
      <c r="L139" s="526"/>
      <c r="M139" s="445"/>
      <c r="N139" s="445"/>
      <c r="O139" s="445"/>
      <c r="P139" s="519"/>
      <c r="Q139" s="519"/>
      <c r="R139" s="519"/>
      <c r="S139" s="519"/>
      <c r="T139" s="519"/>
      <c r="U139" s="519"/>
      <c r="V139" s="519"/>
      <c r="W139" s="519"/>
      <c r="X139" s="519"/>
      <c r="Y139" s="519"/>
      <c r="Z139" s="519"/>
      <c r="AA139" s="519"/>
      <c r="AB139" s="519"/>
      <c r="AC139" s="519"/>
      <c r="AD139" s="519"/>
      <c r="AE139" s="519"/>
      <c r="AF139" s="519"/>
      <c r="AG139" s="519"/>
      <c r="AH139" s="519"/>
      <c r="AI139" s="519"/>
      <c r="AJ139" s="519"/>
      <c r="AK139" s="519"/>
      <c r="AL139" s="685">
        <v>200</v>
      </c>
      <c r="AM139" s="685"/>
      <c r="AN139" s="422" t="s">
        <v>274</v>
      </c>
      <c r="AO139" s="422"/>
      <c r="AP139" s="422"/>
      <c r="AQ139" s="38"/>
      <c r="AR139" s="401">
        <f t="shared" ref="AR139:AR143" si="10">AL139</f>
        <v>200</v>
      </c>
      <c r="AS139" s="402"/>
    </row>
    <row r="140" spans="1:46" ht="17.25" customHeight="1" x14ac:dyDescent="0.15">
      <c r="A140" s="436">
        <v>26</v>
      </c>
      <c r="B140" s="436">
        <v>3704</v>
      </c>
      <c r="C140" s="120" t="s">
        <v>300</v>
      </c>
      <c r="D140" s="296"/>
      <c r="E140" s="445" t="s">
        <v>649</v>
      </c>
      <c r="F140" s="445"/>
      <c r="G140" s="445"/>
      <c r="H140" s="445"/>
      <c r="I140" s="445"/>
      <c r="J140" s="445"/>
      <c r="K140" s="445"/>
      <c r="L140" s="445"/>
      <c r="M140" s="445"/>
      <c r="N140" s="445"/>
      <c r="O140" s="445"/>
      <c r="P140" s="519"/>
      <c r="Q140" s="519"/>
      <c r="R140" s="519"/>
      <c r="S140" s="519"/>
      <c r="T140" s="519"/>
      <c r="U140" s="519"/>
      <c r="V140" s="519"/>
      <c r="W140" s="519"/>
      <c r="X140" s="519"/>
      <c r="Y140" s="519"/>
      <c r="Z140" s="519"/>
      <c r="AA140" s="519"/>
      <c r="AB140" s="519"/>
      <c r="AC140" s="519"/>
      <c r="AD140" s="519"/>
      <c r="AE140" s="519"/>
      <c r="AF140" s="519"/>
      <c r="AG140" s="519"/>
      <c r="AH140" s="519"/>
      <c r="AI140" s="519"/>
      <c r="AJ140" s="519"/>
      <c r="AK140" s="519"/>
      <c r="AL140" s="685">
        <v>120</v>
      </c>
      <c r="AM140" s="685"/>
      <c r="AN140" s="422" t="s">
        <v>274</v>
      </c>
      <c r="AO140" s="422"/>
      <c r="AP140" s="422"/>
      <c r="AQ140" s="38"/>
      <c r="AR140" s="401">
        <f t="shared" si="10"/>
        <v>120</v>
      </c>
      <c r="AS140" s="402"/>
    </row>
    <row r="141" spans="1:46" ht="17.25" customHeight="1" x14ac:dyDescent="0.15">
      <c r="A141" s="436">
        <v>26</v>
      </c>
      <c r="B141" s="433">
        <v>3920</v>
      </c>
      <c r="C141" s="35" t="s">
        <v>278</v>
      </c>
      <c r="D141" s="296"/>
      <c r="E141" s="422" t="s">
        <v>273</v>
      </c>
      <c r="F141" s="422"/>
      <c r="G141" s="422"/>
      <c r="H141" s="422"/>
      <c r="I141" s="422"/>
      <c r="J141" s="422"/>
      <c r="K141" s="422"/>
      <c r="L141" s="422"/>
      <c r="M141" s="422"/>
      <c r="N141" s="422"/>
      <c r="O141" s="422"/>
      <c r="P141" s="422"/>
      <c r="Q141" s="422"/>
      <c r="R141" s="422"/>
      <c r="S141" s="422"/>
      <c r="T141" s="422"/>
      <c r="U141" s="422"/>
      <c r="V141" s="422"/>
      <c r="W141" s="422"/>
      <c r="X141" s="422"/>
      <c r="Y141" s="422"/>
      <c r="Z141" s="422"/>
      <c r="AA141" s="422"/>
      <c r="AB141" s="422"/>
      <c r="AC141" s="422"/>
      <c r="AD141" s="422"/>
      <c r="AE141" s="443"/>
      <c r="AF141" s="422"/>
      <c r="AG141" s="422"/>
      <c r="AH141" s="422"/>
      <c r="AI141" s="422"/>
      <c r="AJ141" s="422"/>
      <c r="AK141" s="443"/>
      <c r="AL141" s="685">
        <v>184</v>
      </c>
      <c r="AM141" s="685"/>
      <c r="AN141" s="422" t="s">
        <v>274</v>
      </c>
      <c r="AO141" s="422"/>
      <c r="AP141" s="422"/>
      <c r="AQ141" s="38"/>
      <c r="AR141" s="13">
        <f t="shared" si="10"/>
        <v>184</v>
      </c>
      <c r="AS141" s="21" t="s">
        <v>275</v>
      </c>
    </row>
    <row r="142" spans="1:46" ht="17.25" customHeight="1" x14ac:dyDescent="0.15">
      <c r="A142" s="436">
        <v>26</v>
      </c>
      <c r="B142" s="433">
        <v>3192</v>
      </c>
      <c r="C142" s="120" t="s">
        <v>3118</v>
      </c>
      <c r="D142" s="444" t="s">
        <v>3361</v>
      </c>
      <c r="E142" s="422"/>
      <c r="F142" s="422"/>
      <c r="G142" s="422"/>
      <c r="H142" s="422"/>
      <c r="I142" s="422"/>
      <c r="J142" s="422"/>
      <c r="K142" s="422"/>
      <c r="L142" s="422"/>
      <c r="M142" s="422"/>
      <c r="N142" s="422"/>
      <c r="O142" s="422"/>
      <c r="P142" s="422"/>
      <c r="Q142" s="422"/>
      <c r="R142" s="422"/>
      <c r="S142" s="422"/>
      <c r="T142" s="422"/>
      <c r="U142" s="422"/>
      <c r="V142" s="422"/>
      <c r="W142" s="422"/>
      <c r="X142" s="422"/>
      <c r="Y142" s="422"/>
      <c r="Z142" s="422"/>
      <c r="AA142" s="422"/>
      <c r="AB142" s="422"/>
      <c r="AC142" s="422"/>
      <c r="AD142" s="422"/>
      <c r="AE142" s="443"/>
      <c r="AF142" s="422"/>
      <c r="AG142" s="422"/>
      <c r="AH142" s="422"/>
      <c r="AI142" s="422"/>
      <c r="AJ142" s="422"/>
      <c r="AK142" s="443"/>
      <c r="AL142" s="685">
        <v>50</v>
      </c>
      <c r="AM142" s="685"/>
      <c r="AN142" s="422" t="s">
        <v>210</v>
      </c>
      <c r="AO142" s="422"/>
      <c r="AP142" s="422"/>
      <c r="AQ142" s="38"/>
      <c r="AR142" s="13">
        <f>AL142</f>
        <v>50</v>
      </c>
      <c r="AS142" s="7" t="s">
        <v>3154</v>
      </c>
    </row>
    <row r="143" spans="1:46" ht="17.25" customHeight="1" x14ac:dyDescent="0.15">
      <c r="A143" s="436">
        <v>26</v>
      </c>
      <c r="B143" s="436">
        <v>3775</v>
      </c>
      <c r="C143" s="35" t="s">
        <v>279</v>
      </c>
      <c r="D143" s="422" t="s">
        <v>1788</v>
      </c>
      <c r="E143" s="422"/>
      <c r="F143" s="422"/>
      <c r="G143" s="422"/>
      <c r="H143" s="422"/>
      <c r="I143" s="422"/>
      <c r="J143" s="422"/>
      <c r="K143" s="422"/>
      <c r="L143" s="422"/>
      <c r="M143" s="422"/>
      <c r="N143" s="422"/>
      <c r="O143" s="422"/>
      <c r="P143" s="422"/>
      <c r="Q143" s="422"/>
      <c r="R143" s="422"/>
      <c r="S143" s="422"/>
      <c r="T143" s="422"/>
      <c r="U143" s="422"/>
      <c r="V143" s="422"/>
      <c r="W143" s="422"/>
      <c r="X143" s="422"/>
      <c r="Y143" s="422"/>
      <c r="Z143" s="422"/>
      <c r="AA143" s="422"/>
      <c r="AB143" s="422"/>
      <c r="AC143" s="422"/>
      <c r="AD143" s="422"/>
      <c r="AE143" s="443"/>
      <c r="AF143" s="422"/>
      <c r="AG143" s="422"/>
      <c r="AH143" s="422"/>
      <c r="AI143" s="422"/>
      <c r="AJ143" s="422"/>
      <c r="AK143" s="443"/>
      <c r="AL143" s="685">
        <v>8</v>
      </c>
      <c r="AM143" s="685"/>
      <c r="AN143" s="422" t="s">
        <v>210</v>
      </c>
      <c r="AO143" s="422"/>
      <c r="AP143" s="422"/>
      <c r="AQ143" s="38"/>
      <c r="AR143" s="401">
        <f t="shared" si="10"/>
        <v>8</v>
      </c>
      <c r="AS143" s="7" t="s">
        <v>1395</v>
      </c>
    </row>
    <row r="144" spans="1:46" ht="17.25" customHeight="1" x14ac:dyDescent="0.15">
      <c r="A144" s="436">
        <v>26</v>
      </c>
      <c r="B144" s="436">
        <v>6135</v>
      </c>
      <c r="C144" s="120" t="s">
        <v>1388</v>
      </c>
      <c r="D144" s="209" t="s">
        <v>3362</v>
      </c>
      <c r="E144" s="416"/>
      <c r="F144" s="416"/>
      <c r="G144" s="416"/>
      <c r="H144" s="416"/>
      <c r="I144" s="416"/>
      <c r="J144" s="416"/>
      <c r="K144" s="416"/>
      <c r="L144" s="416"/>
      <c r="M144" s="416"/>
      <c r="N144" s="416"/>
      <c r="O144" s="36"/>
      <c r="P144" s="422" t="s">
        <v>1387</v>
      </c>
      <c r="Q144" s="422"/>
      <c r="R144" s="422"/>
      <c r="S144" s="422"/>
      <c r="T144" s="422"/>
      <c r="U144" s="422"/>
      <c r="V144" s="422"/>
      <c r="W144" s="422"/>
      <c r="X144" s="422"/>
      <c r="Y144" s="422"/>
      <c r="Z144" s="422"/>
      <c r="AA144" s="422"/>
      <c r="AB144" s="443"/>
      <c r="AC144" s="422"/>
      <c r="AD144" s="422"/>
      <c r="AE144" s="422"/>
      <c r="AF144" s="422"/>
      <c r="AG144" s="422"/>
      <c r="AH144" s="422"/>
      <c r="AI144" s="422"/>
      <c r="AJ144" s="422"/>
      <c r="AK144" s="422"/>
      <c r="AL144" s="685">
        <v>3</v>
      </c>
      <c r="AM144" s="685"/>
      <c r="AN144" s="422" t="s">
        <v>210</v>
      </c>
      <c r="AO144" s="422"/>
      <c r="AP144" s="422"/>
      <c r="AQ144" s="422"/>
      <c r="AR144" s="401">
        <f t="shared" ref="AR144:AR150" si="11">AL144</f>
        <v>3</v>
      </c>
      <c r="AS144" s="7" t="s">
        <v>821</v>
      </c>
    </row>
    <row r="145" spans="1:45" ht="17.25" customHeight="1" x14ac:dyDescent="0.15">
      <c r="A145" s="436">
        <v>26</v>
      </c>
      <c r="B145" s="436">
        <v>6136</v>
      </c>
      <c r="C145" s="120" t="s">
        <v>1389</v>
      </c>
      <c r="D145" s="39"/>
      <c r="E145" s="417"/>
      <c r="F145" s="417"/>
      <c r="G145" s="417"/>
      <c r="H145" s="417"/>
      <c r="I145" s="417"/>
      <c r="J145" s="417"/>
      <c r="K145" s="417"/>
      <c r="L145" s="417"/>
      <c r="M145" s="417"/>
      <c r="N145" s="417"/>
      <c r="O145" s="420"/>
      <c r="P145" s="422" t="s">
        <v>1386</v>
      </c>
      <c r="Q145" s="422"/>
      <c r="R145" s="422"/>
      <c r="S145" s="422"/>
      <c r="T145" s="422"/>
      <c r="U145" s="422"/>
      <c r="V145" s="422"/>
      <c r="W145" s="417"/>
      <c r="X145" s="417"/>
      <c r="Y145" s="417"/>
      <c r="Z145" s="417"/>
      <c r="AA145" s="417"/>
      <c r="AB145" s="443"/>
      <c r="AC145" s="422"/>
      <c r="AD145" s="422"/>
      <c r="AE145" s="422"/>
      <c r="AF145" s="422"/>
      <c r="AG145" s="422"/>
      <c r="AH145" s="422"/>
      <c r="AI145" s="422"/>
      <c r="AJ145" s="422"/>
      <c r="AK145" s="422"/>
      <c r="AL145" s="685">
        <v>4</v>
      </c>
      <c r="AM145" s="685"/>
      <c r="AN145" s="422" t="s">
        <v>210</v>
      </c>
      <c r="AO145" s="422"/>
      <c r="AP145" s="422"/>
      <c r="AQ145" s="422"/>
      <c r="AR145" s="401">
        <f t="shared" si="11"/>
        <v>4</v>
      </c>
      <c r="AS145" s="402"/>
    </row>
    <row r="146" spans="1:45" ht="17.25" customHeight="1" x14ac:dyDescent="0.15">
      <c r="A146" s="436">
        <v>26</v>
      </c>
      <c r="B146" s="433">
        <v>3237</v>
      </c>
      <c r="C146" s="120" t="s">
        <v>3133</v>
      </c>
      <c r="D146" s="427" t="s">
        <v>3363</v>
      </c>
      <c r="E146" s="416"/>
      <c r="F146" s="338"/>
      <c r="G146" s="516"/>
      <c r="H146" s="339"/>
      <c r="I146" s="340"/>
      <c r="J146" s="340"/>
      <c r="K146" s="341"/>
      <c r="L146" s="340"/>
      <c r="M146" s="341"/>
      <c r="N146" s="342"/>
      <c r="O146" s="416"/>
      <c r="P146" s="423" t="s">
        <v>3188</v>
      </c>
      <c r="Q146" s="422"/>
      <c r="R146" s="422"/>
      <c r="S146" s="422"/>
      <c r="T146" s="422"/>
      <c r="U146" s="422"/>
      <c r="V146" s="422"/>
      <c r="W146" s="443"/>
      <c r="X146" s="422"/>
      <c r="Y146" s="422"/>
      <c r="Z146" s="422"/>
      <c r="AA146" s="422"/>
      <c r="AB146" s="422"/>
      <c r="AC146" s="443"/>
      <c r="AD146" s="422"/>
      <c r="AE146" s="422"/>
      <c r="AF146" s="443"/>
      <c r="AG146" s="422"/>
      <c r="AH146" s="422"/>
      <c r="AI146" s="422"/>
      <c r="AJ146" s="422"/>
      <c r="AK146" s="443"/>
      <c r="AL146" s="685">
        <v>100</v>
      </c>
      <c r="AM146" s="685"/>
      <c r="AN146" s="422" t="s">
        <v>210</v>
      </c>
      <c r="AO146" s="422"/>
      <c r="AP146" s="422"/>
      <c r="AQ146" s="38"/>
      <c r="AR146" s="13">
        <f t="shared" ref="AR146:AR147" si="12">AL146</f>
        <v>100</v>
      </c>
      <c r="AS146" s="7" t="s">
        <v>209</v>
      </c>
    </row>
    <row r="147" spans="1:45" ht="17.25" customHeight="1" x14ac:dyDescent="0.15">
      <c r="A147" s="436">
        <v>26</v>
      </c>
      <c r="B147" s="433">
        <v>3238</v>
      </c>
      <c r="C147" s="120" t="s">
        <v>3134</v>
      </c>
      <c r="D147" s="39"/>
      <c r="E147" s="417"/>
      <c r="F147" s="343"/>
      <c r="G147" s="517"/>
      <c r="H147" s="344"/>
      <c r="I147" s="345"/>
      <c r="J147" s="345"/>
      <c r="K147" s="346"/>
      <c r="L147" s="345"/>
      <c r="M147" s="346"/>
      <c r="N147" s="347"/>
      <c r="O147" s="417"/>
      <c r="P147" s="423" t="s">
        <v>3190</v>
      </c>
      <c r="Q147" s="422"/>
      <c r="R147" s="422"/>
      <c r="S147" s="422"/>
      <c r="T147" s="422"/>
      <c r="U147" s="422"/>
      <c r="V147" s="422"/>
      <c r="W147" s="443"/>
      <c r="X147" s="422"/>
      <c r="Y147" s="422"/>
      <c r="Z147" s="422"/>
      <c r="AA147" s="422"/>
      <c r="AB147" s="422"/>
      <c r="AC147" s="443"/>
      <c r="AD147" s="422"/>
      <c r="AE147" s="422"/>
      <c r="AF147" s="443"/>
      <c r="AG147" s="422"/>
      <c r="AH147" s="422"/>
      <c r="AI147" s="422"/>
      <c r="AJ147" s="422"/>
      <c r="AK147" s="443"/>
      <c r="AL147" s="685">
        <v>10</v>
      </c>
      <c r="AM147" s="685"/>
      <c r="AN147" s="422" t="s">
        <v>210</v>
      </c>
      <c r="AO147" s="422"/>
      <c r="AP147" s="422"/>
      <c r="AQ147" s="38"/>
      <c r="AR147" s="13">
        <f t="shared" si="12"/>
        <v>10</v>
      </c>
      <c r="AS147" s="402"/>
    </row>
    <row r="148" spans="1:45" ht="17.25" customHeight="1" x14ac:dyDescent="0.15">
      <c r="A148" s="436">
        <v>26</v>
      </c>
      <c r="B148" s="436">
        <v>3699</v>
      </c>
      <c r="C148" s="120" t="s">
        <v>2182</v>
      </c>
      <c r="D148" s="209" t="s">
        <v>1787</v>
      </c>
      <c r="E148" s="416"/>
      <c r="F148" s="416"/>
      <c r="G148" s="416"/>
      <c r="H148" s="416"/>
      <c r="I148" s="416"/>
      <c r="J148" s="416"/>
      <c r="K148" s="416"/>
      <c r="L148" s="416"/>
      <c r="M148" s="416"/>
      <c r="N148" s="416"/>
      <c r="O148" s="36"/>
      <c r="P148" s="423" t="s">
        <v>2125</v>
      </c>
      <c r="Q148" s="422"/>
      <c r="R148" s="422"/>
      <c r="S148" s="422"/>
      <c r="T148" s="422"/>
      <c r="U148" s="422"/>
      <c r="V148" s="422"/>
      <c r="W148" s="417"/>
      <c r="X148" s="417"/>
      <c r="Y148" s="417"/>
      <c r="Z148" s="417"/>
      <c r="AA148" s="417"/>
      <c r="AB148" s="443"/>
      <c r="AC148" s="422"/>
      <c r="AD148" s="422"/>
      <c r="AE148" s="422"/>
      <c r="AF148" s="422"/>
      <c r="AG148" s="422"/>
      <c r="AH148" s="422"/>
      <c r="AI148" s="422"/>
      <c r="AJ148" s="422"/>
      <c r="AK148" s="422"/>
      <c r="AL148" s="685">
        <v>22</v>
      </c>
      <c r="AM148" s="685"/>
      <c r="AN148" s="422" t="s">
        <v>210</v>
      </c>
      <c r="AO148" s="422"/>
      <c r="AP148" s="422"/>
      <c r="AQ148" s="38"/>
      <c r="AR148" s="401">
        <f t="shared" si="11"/>
        <v>22</v>
      </c>
      <c r="AS148" s="7" t="s">
        <v>821</v>
      </c>
    </row>
    <row r="149" spans="1:45" ht="17.25" customHeight="1" x14ac:dyDescent="0.15">
      <c r="A149" s="436">
        <v>26</v>
      </c>
      <c r="B149" s="436">
        <v>3700</v>
      </c>
      <c r="C149" s="120" t="s">
        <v>2183</v>
      </c>
      <c r="D149" s="637"/>
      <c r="E149" s="77"/>
      <c r="F149" s="77"/>
      <c r="G149" s="77"/>
      <c r="H149" s="77"/>
      <c r="I149" s="77"/>
      <c r="J149" s="77"/>
      <c r="K149" s="77"/>
      <c r="L149" s="77"/>
      <c r="M149" s="77"/>
      <c r="N149" s="245"/>
      <c r="O149" s="247"/>
      <c r="P149" s="423" t="s">
        <v>2121</v>
      </c>
      <c r="Q149" s="422"/>
      <c r="R149" s="422"/>
      <c r="S149" s="422"/>
      <c r="T149" s="422"/>
      <c r="U149" s="422"/>
      <c r="V149" s="422"/>
      <c r="W149" s="422"/>
      <c r="X149" s="422"/>
      <c r="Y149" s="422"/>
      <c r="Z149" s="422"/>
      <c r="AA149" s="422"/>
      <c r="AB149" s="422"/>
      <c r="AC149" s="422"/>
      <c r="AD149" s="422"/>
      <c r="AE149" s="443"/>
      <c r="AF149" s="422"/>
      <c r="AG149" s="422"/>
      <c r="AH149" s="422"/>
      <c r="AI149" s="422"/>
      <c r="AJ149" s="422"/>
      <c r="AK149" s="443"/>
      <c r="AL149" s="685">
        <v>18</v>
      </c>
      <c r="AM149" s="685"/>
      <c r="AN149" s="422" t="s">
        <v>210</v>
      </c>
      <c r="AO149" s="422"/>
      <c r="AP149" s="422"/>
      <c r="AQ149" s="38"/>
      <c r="AR149" s="401">
        <f t="shared" si="11"/>
        <v>18</v>
      </c>
      <c r="AS149" s="402"/>
    </row>
    <row r="150" spans="1:45" ht="17.25" customHeight="1" x14ac:dyDescent="0.15">
      <c r="A150" s="436">
        <v>26</v>
      </c>
      <c r="B150" s="436">
        <v>3703</v>
      </c>
      <c r="C150" s="120" t="s">
        <v>1159</v>
      </c>
      <c r="D150" s="136"/>
      <c r="E150" s="454"/>
      <c r="F150" s="454"/>
      <c r="G150" s="454"/>
      <c r="H150" s="454"/>
      <c r="I150" s="454"/>
      <c r="J150" s="454"/>
      <c r="K150" s="454"/>
      <c r="L150" s="417"/>
      <c r="M150" s="417"/>
      <c r="N150" s="417"/>
      <c r="O150" s="420"/>
      <c r="P150" s="423" t="s">
        <v>2122</v>
      </c>
      <c r="Q150" s="422"/>
      <c r="R150" s="422"/>
      <c r="S150" s="422"/>
      <c r="T150" s="422"/>
      <c r="U150" s="422"/>
      <c r="V150" s="422"/>
      <c r="W150" s="422"/>
      <c r="X150" s="422"/>
      <c r="Y150" s="422"/>
      <c r="Z150" s="422"/>
      <c r="AA150" s="422"/>
      <c r="AB150" s="422"/>
      <c r="AC150" s="422"/>
      <c r="AD150" s="422"/>
      <c r="AE150" s="443"/>
      <c r="AF150" s="422"/>
      <c r="AG150" s="422"/>
      <c r="AH150" s="422"/>
      <c r="AI150" s="422"/>
      <c r="AJ150" s="422"/>
      <c r="AK150" s="443"/>
      <c r="AL150" s="685">
        <v>6</v>
      </c>
      <c r="AM150" s="685"/>
      <c r="AN150" s="422" t="s">
        <v>210</v>
      </c>
      <c r="AO150" s="422"/>
      <c r="AP150" s="422"/>
      <c r="AQ150" s="38"/>
      <c r="AR150" s="401">
        <f t="shared" si="11"/>
        <v>6</v>
      </c>
      <c r="AS150" s="8"/>
    </row>
    <row r="151" spans="1:45" ht="17.25" customHeight="1" x14ac:dyDescent="0.15">
      <c r="A151" s="436">
        <v>26</v>
      </c>
      <c r="B151" s="436">
        <v>3709</v>
      </c>
      <c r="C151" s="49" t="s">
        <v>6008</v>
      </c>
      <c r="D151" s="427" t="s">
        <v>5945</v>
      </c>
      <c r="E151" s="416"/>
      <c r="F151" s="416"/>
      <c r="G151" s="416"/>
      <c r="H151" s="416"/>
      <c r="I151" s="416"/>
      <c r="J151" s="416"/>
      <c r="K151" s="416"/>
      <c r="L151" s="36"/>
      <c r="M151" s="422" t="s">
        <v>6003</v>
      </c>
      <c r="N151" s="422"/>
      <c r="O151" s="422"/>
      <c r="P151" s="422"/>
      <c r="Q151" s="422"/>
      <c r="R151" s="422"/>
      <c r="S151" s="422"/>
      <c r="T151" s="422"/>
      <c r="U151" s="422"/>
      <c r="V151" s="422"/>
      <c r="W151" s="422"/>
      <c r="X151" s="422"/>
      <c r="Y151" s="422"/>
      <c r="Z151" s="422"/>
      <c r="AA151" s="443"/>
      <c r="AB151" s="422"/>
      <c r="AC151" s="422"/>
      <c r="AD151" s="621"/>
      <c r="AE151" s="498"/>
      <c r="AF151" s="515"/>
      <c r="AG151" s="422"/>
      <c r="AH151" s="422"/>
      <c r="AI151" s="443"/>
      <c r="AJ151" s="422"/>
      <c r="AK151" s="443" t="s">
        <v>581</v>
      </c>
      <c r="AL151" s="674" t="s">
        <v>6047</v>
      </c>
      <c r="AM151" s="674"/>
      <c r="AN151" s="674"/>
      <c r="AO151" s="422" t="s">
        <v>741</v>
      </c>
      <c r="AP151" s="422"/>
      <c r="AQ151" s="38"/>
      <c r="AR151" s="401"/>
      <c r="AS151" s="7" t="s">
        <v>209</v>
      </c>
    </row>
    <row r="152" spans="1:45" ht="17.25" customHeight="1" x14ac:dyDescent="0.15">
      <c r="A152" s="436">
        <v>26</v>
      </c>
      <c r="B152" s="436">
        <v>3716</v>
      </c>
      <c r="C152" s="49" t="s">
        <v>5976</v>
      </c>
      <c r="D152" s="421"/>
      <c r="E152" s="418"/>
      <c r="F152" s="418"/>
      <c r="G152" s="418"/>
      <c r="H152" s="418"/>
      <c r="I152" s="418"/>
      <c r="J152" s="418"/>
      <c r="K152" s="418"/>
      <c r="L152" s="419"/>
      <c r="M152" s="422" t="s">
        <v>5974</v>
      </c>
      <c r="N152" s="422"/>
      <c r="O152" s="422"/>
      <c r="P152" s="422"/>
      <c r="Q152" s="422"/>
      <c r="R152" s="422"/>
      <c r="S152" s="422"/>
      <c r="T152" s="422"/>
      <c r="U152" s="422"/>
      <c r="V152" s="422"/>
      <c r="W152" s="422"/>
      <c r="X152" s="422"/>
      <c r="Y152" s="422"/>
      <c r="Z152" s="422"/>
      <c r="AA152" s="443"/>
      <c r="AB152" s="422"/>
      <c r="AC152" s="422"/>
      <c r="AD152" s="621"/>
      <c r="AE152" s="498"/>
      <c r="AF152" s="515"/>
      <c r="AG152" s="422"/>
      <c r="AH152" s="422"/>
      <c r="AI152" s="443"/>
      <c r="AJ152" s="422"/>
      <c r="AK152" s="443" t="s">
        <v>581</v>
      </c>
      <c r="AL152" s="674" t="s">
        <v>6048</v>
      </c>
      <c r="AM152" s="674"/>
      <c r="AN152" s="674"/>
      <c r="AO152" s="422" t="s">
        <v>741</v>
      </c>
      <c r="AP152" s="422"/>
      <c r="AQ152" s="38"/>
      <c r="AR152" s="401"/>
      <c r="AS152" s="402"/>
    </row>
    <row r="153" spans="1:45" ht="17.25" customHeight="1" x14ac:dyDescent="0.15">
      <c r="A153" s="436">
        <v>26</v>
      </c>
      <c r="B153" s="436">
        <v>3710</v>
      </c>
      <c r="C153" s="49" t="s">
        <v>6009</v>
      </c>
      <c r="D153" s="421"/>
      <c r="E153" s="418"/>
      <c r="F153" s="418"/>
      <c r="G153" s="418"/>
      <c r="H153" s="418"/>
      <c r="I153" s="418"/>
      <c r="J153" s="418"/>
      <c r="K153" s="418"/>
      <c r="L153" s="419"/>
      <c r="M153" s="422" t="s">
        <v>6005</v>
      </c>
      <c r="N153" s="422"/>
      <c r="O153" s="422"/>
      <c r="P153" s="422"/>
      <c r="Q153" s="422"/>
      <c r="R153" s="422"/>
      <c r="S153" s="422"/>
      <c r="T153" s="422"/>
      <c r="U153" s="422"/>
      <c r="V153" s="422"/>
      <c r="W153" s="422"/>
      <c r="X153" s="422"/>
      <c r="Y153" s="422"/>
      <c r="Z153" s="422"/>
      <c r="AA153" s="443"/>
      <c r="AB153" s="422"/>
      <c r="AC153" s="422"/>
      <c r="AD153" s="621"/>
      <c r="AE153" s="498"/>
      <c r="AF153" s="515"/>
      <c r="AG153" s="422"/>
      <c r="AH153" s="422"/>
      <c r="AI153" s="443"/>
      <c r="AJ153" s="422"/>
      <c r="AK153" s="443" t="s">
        <v>581</v>
      </c>
      <c r="AL153" s="674" t="s">
        <v>6049</v>
      </c>
      <c r="AM153" s="674"/>
      <c r="AN153" s="674"/>
      <c r="AO153" s="422" t="s">
        <v>741</v>
      </c>
      <c r="AP153" s="422"/>
      <c r="AQ153" s="38"/>
      <c r="AR153" s="401"/>
      <c r="AS153" s="402"/>
    </row>
    <row r="154" spans="1:45" ht="17.25" customHeight="1" x14ac:dyDescent="0.15">
      <c r="A154" s="436">
        <v>26</v>
      </c>
      <c r="B154" s="436">
        <v>3717</v>
      </c>
      <c r="C154" s="49" t="s">
        <v>5977</v>
      </c>
      <c r="D154" s="421"/>
      <c r="E154" s="418"/>
      <c r="F154" s="418"/>
      <c r="G154" s="418"/>
      <c r="H154" s="418"/>
      <c r="I154" s="418"/>
      <c r="J154" s="418"/>
      <c r="K154" s="418"/>
      <c r="L154" s="419"/>
      <c r="M154" s="422" t="s">
        <v>5975</v>
      </c>
      <c r="N154" s="422"/>
      <c r="O154" s="422"/>
      <c r="P154" s="422"/>
      <c r="Q154" s="422"/>
      <c r="R154" s="422"/>
      <c r="S154" s="422"/>
      <c r="T154" s="422"/>
      <c r="U154" s="422"/>
      <c r="V154" s="422"/>
      <c r="W154" s="422"/>
      <c r="X154" s="422"/>
      <c r="Y154" s="422"/>
      <c r="Z154" s="422"/>
      <c r="AA154" s="443"/>
      <c r="AB154" s="422"/>
      <c r="AC154" s="422"/>
      <c r="AD154" s="621"/>
      <c r="AE154" s="498"/>
      <c r="AF154" s="515"/>
      <c r="AG154" s="422"/>
      <c r="AH154" s="422"/>
      <c r="AI154" s="443"/>
      <c r="AJ154" s="422"/>
      <c r="AK154" s="443" t="s">
        <v>581</v>
      </c>
      <c r="AL154" s="674" t="s">
        <v>6047</v>
      </c>
      <c r="AM154" s="674"/>
      <c r="AN154" s="674"/>
      <c r="AO154" s="422" t="s">
        <v>741</v>
      </c>
      <c r="AP154" s="422"/>
      <c r="AQ154" s="38"/>
      <c r="AR154" s="401"/>
      <c r="AS154" s="402"/>
    </row>
    <row r="155" spans="1:45" ht="17.25" customHeight="1" x14ac:dyDescent="0.15">
      <c r="A155" s="436">
        <v>26</v>
      </c>
      <c r="B155" s="436">
        <v>3711</v>
      </c>
      <c r="C155" s="49" t="s">
        <v>5946</v>
      </c>
      <c r="D155" s="421"/>
      <c r="E155" s="418"/>
      <c r="F155" s="418"/>
      <c r="G155" s="418"/>
      <c r="H155" s="418"/>
      <c r="I155" s="418"/>
      <c r="J155" s="418"/>
      <c r="K155" s="418"/>
      <c r="L155" s="419"/>
      <c r="M155" s="422" t="s">
        <v>6006</v>
      </c>
      <c r="N155" s="422"/>
      <c r="O155" s="422"/>
      <c r="P155" s="422"/>
      <c r="Q155" s="422"/>
      <c r="R155" s="422"/>
      <c r="S155" s="422"/>
      <c r="T155" s="422"/>
      <c r="U155" s="422"/>
      <c r="V155" s="422"/>
      <c r="W155" s="422"/>
      <c r="X155" s="422"/>
      <c r="Y155" s="422"/>
      <c r="Z155" s="422"/>
      <c r="AA155" s="443"/>
      <c r="AB155" s="422"/>
      <c r="AC155" s="422"/>
      <c r="AD155" s="621"/>
      <c r="AE155" s="498"/>
      <c r="AF155" s="515"/>
      <c r="AG155" s="422"/>
      <c r="AH155" s="422"/>
      <c r="AI155" s="443"/>
      <c r="AJ155" s="422"/>
      <c r="AK155" s="443" t="s">
        <v>581</v>
      </c>
      <c r="AL155" s="674" t="s">
        <v>6050</v>
      </c>
      <c r="AM155" s="674"/>
      <c r="AN155" s="674"/>
      <c r="AO155" s="422" t="s">
        <v>741</v>
      </c>
      <c r="AP155" s="422"/>
      <c r="AQ155" s="38"/>
      <c r="AR155" s="401"/>
      <c r="AS155" s="402"/>
    </row>
    <row r="156" spans="1:45" ht="17.25" customHeight="1" x14ac:dyDescent="0.15">
      <c r="A156" s="436">
        <v>26</v>
      </c>
      <c r="B156" s="433">
        <v>3680</v>
      </c>
      <c r="C156" s="49" t="s">
        <v>5947</v>
      </c>
      <c r="D156" s="57"/>
      <c r="E156" s="417"/>
      <c r="F156" s="417"/>
      <c r="G156" s="417"/>
      <c r="H156" s="417"/>
      <c r="I156" s="417"/>
      <c r="J156" s="417"/>
      <c r="K156" s="417"/>
      <c r="L156" s="420"/>
      <c r="M156" s="422" t="s">
        <v>6010</v>
      </c>
      <c r="N156" s="422"/>
      <c r="O156" s="422"/>
      <c r="P156" s="422"/>
      <c r="Q156" s="422"/>
      <c r="R156" s="422"/>
      <c r="S156" s="422"/>
      <c r="T156" s="422"/>
      <c r="U156" s="422"/>
      <c r="V156" s="422"/>
      <c r="W156" s="422"/>
      <c r="X156" s="422"/>
      <c r="Y156" s="422"/>
      <c r="Z156" s="422"/>
      <c r="AA156" s="422"/>
      <c r="AB156" s="422"/>
      <c r="AC156" s="422"/>
      <c r="AD156" s="422"/>
      <c r="AE156" s="443"/>
      <c r="AF156" s="422"/>
      <c r="AG156" s="422"/>
      <c r="AH156" s="422"/>
      <c r="AI156" s="422"/>
      <c r="AJ156" s="422"/>
      <c r="AK156" s="443" t="s">
        <v>581</v>
      </c>
      <c r="AL156" s="674" t="s">
        <v>6051</v>
      </c>
      <c r="AM156" s="674"/>
      <c r="AN156" s="674"/>
      <c r="AO156" s="422" t="s">
        <v>741</v>
      </c>
      <c r="AP156" s="422"/>
      <c r="AQ156" s="38"/>
      <c r="AR156" s="401"/>
      <c r="AS156" s="8"/>
    </row>
    <row r="157" spans="1:45" x14ac:dyDescent="0.15">
      <c r="A157" s="637"/>
      <c r="B157" s="637"/>
      <c r="C157" s="637"/>
      <c r="D157" s="637"/>
      <c r="E157" s="637"/>
      <c r="F157" s="637"/>
      <c r="G157" s="637"/>
      <c r="H157" s="637"/>
      <c r="I157" s="637"/>
      <c r="J157" s="637"/>
      <c r="K157" s="637"/>
      <c r="L157" s="637"/>
      <c r="M157" s="637"/>
      <c r="N157" s="637"/>
      <c r="O157" s="637"/>
      <c r="P157" s="637"/>
      <c r="Q157" s="637"/>
      <c r="R157" s="637"/>
      <c r="S157" s="637"/>
      <c r="T157" s="637"/>
      <c r="U157" s="637"/>
      <c r="V157" s="637"/>
      <c r="W157" s="637"/>
      <c r="X157" s="637"/>
      <c r="Y157" s="637"/>
      <c r="Z157" s="637"/>
      <c r="AA157" s="637"/>
      <c r="AB157" s="637"/>
      <c r="AC157" s="637"/>
      <c r="AD157" s="637"/>
      <c r="AE157" s="637"/>
      <c r="AF157" s="637"/>
      <c r="AG157" s="637"/>
      <c r="AH157" s="637"/>
      <c r="AI157" s="637"/>
      <c r="AJ157" s="637"/>
      <c r="AK157" s="637"/>
      <c r="AL157" s="637"/>
      <c r="AM157" s="637"/>
      <c r="AN157" s="637"/>
      <c r="AO157" s="637"/>
      <c r="AP157" s="637"/>
      <c r="AQ157" s="637"/>
      <c r="AR157" s="637"/>
      <c r="AS157" s="637"/>
    </row>
    <row r="158" spans="1:45" ht="17.25" x14ac:dyDescent="0.2">
      <c r="A158" s="637"/>
      <c r="B158" s="300" t="s">
        <v>801</v>
      </c>
      <c r="C158" s="637"/>
      <c r="D158" s="637"/>
      <c r="E158" s="637"/>
      <c r="F158" s="637"/>
      <c r="G158" s="637"/>
      <c r="H158" s="637"/>
      <c r="I158" s="637"/>
      <c r="J158" s="637"/>
      <c r="K158" s="637"/>
      <c r="L158" s="637"/>
      <c r="M158" s="637"/>
      <c r="N158" s="637"/>
      <c r="O158" s="637"/>
      <c r="P158" s="637"/>
      <c r="Q158" s="637"/>
      <c r="R158" s="637"/>
      <c r="S158" s="637"/>
      <c r="T158" s="637"/>
      <c r="U158" s="637"/>
      <c r="V158" s="637"/>
      <c r="W158" s="637"/>
      <c r="X158" s="637"/>
      <c r="Y158" s="637"/>
      <c r="Z158" s="637"/>
      <c r="AA158" s="637"/>
      <c r="AB158" s="637"/>
      <c r="AC158" s="637"/>
      <c r="AD158" s="637"/>
      <c r="AE158" s="637"/>
      <c r="AF158" s="637"/>
      <c r="AG158" s="637"/>
      <c r="AH158" s="637"/>
      <c r="AI158" s="637"/>
      <c r="AJ158" s="637"/>
      <c r="AK158" s="637"/>
      <c r="AL158" s="637"/>
      <c r="AM158" s="637"/>
      <c r="AN158" s="637"/>
      <c r="AO158" s="637"/>
      <c r="AP158" s="637"/>
      <c r="AQ158" s="637"/>
      <c r="AR158" s="637"/>
      <c r="AS158" s="637"/>
    </row>
    <row r="159" spans="1:45" ht="9" customHeight="1" x14ac:dyDescent="0.2">
      <c r="A159" s="300"/>
      <c r="B159" s="637"/>
      <c r="C159" s="637"/>
      <c r="D159" s="637"/>
      <c r="E159" s="637"/>
      <c r="F159" s="637"/>
      <c r="G159" s="637"/>
      <c r="H159" s="637"/>
      <c r="I159" s="637"/>
      <c r="J159" s="637"/>
      <c r="K159" s="637"/>
      <c r="L159" s="637"/>
      <c r="M159" s="637"/>
      <c r="N159" s="637"/>
      <c r="O159" s="637"/>
      <c r="P159" s="637"/>
      <c r="Q159" s="637"/>
      <c r="R159" s="637"/>
      <c r="S159" s="637"/>
      <c r="T159" s="637"/>
      <c r="U159" s="637"/>
      <c r="V159" s="637"/>
      <c r="W159" s="637"/>
      <c r="X159" s="637"/>
      <c r="Y159" s="637"/>
      <c r="Z159" s="637"/>
      <c r="AA159" s="637"/>
      <c r="AB159" s="637"/>
      <c r="AC159" s="637"/>
      <c r="AD159" s="637"/>
      <c r="AE159" s="637"/>
      <c r="AF159" s="637"/>
      <c r="AG159" s="637"/>
      <c r="AH159" s="637"/>
      <c r="AI159" s="637"/>
      <c r="AJ159" s="637"/>
      <c r="AK159" s="637"/>
      <c r="AL159" s="637"/>
      <c r="AM159" s="637"/>
      <c r="AN159" s="637"/>
      <c r="AO159" s="637"/>
      <c r="AP159" s="637"/>
      <c r="AQ159" s="637"/>
      <c r="AR159" s="637"/>
      <c r="AS159" s="637"/>
    </row>
    <row r="160" spans="1:45" ht="16.5" customHeight="1" x14ac:dyDescent="0.15">
      <c r="A160" s="405" t="s">
        <v>582</v>
      </c>
      <c r="B160" s="198"/>
      <c r="C160" s="1" t="s">
        <v>583</v>
      </c>
      <c r="D160" s="415"/>
      <c r="E160" s="633"/>
      <c r="F160" s="633"/>
      <c r="G160" s="633"/>
      <c r="H160" s="633"/>
      <c r="I160" s="633"/>
      <c r="J160" s="633"/>
      <c r="K160" s="633"/>
      <c r="L160" s="633"/>
      <c r="M160" s="633"/>
      <c r="N160" s="633"/>
      <c r="O160" s="633"/>
      <c r="P160" s="633"/>
      <c r="Q160" s="633"/>
      <c r="R160" s="633"/>
      <c r="S160" s="633"/>
      <c r="T160" s="633"/>
      <c r="U160" s="633"/>
      <c r="V160" s="633"/>
      <c r="W160" s="633"/>
      <c r="X160" s="633"/>
      <c r="Y160" s="633"/>
      <c r="Z160" s="2" t="s">
        <v>584</v>
      </c>
      <c r="AA160" s="633"/>
      <c r="AB160" s="633"/>
      <c r="AC160" s="633"/>
      <c r="AD160" s="633"/>
      <c r="AE160" s="633"/>
      <c r="AF160" s="633"/>
      <c r="AG160" s="633"/>
      <c r="AH160" s="633"/>
      <c r="AI160" s="633"/>
      <c r="AJ160" s="633"/>
      <c r="AK160" s="633"/>
      <c r="AL160" s="633"/>
      <c r="AM160" s="633"/>
      <c r="AN160" s="633"/>
      <c r="AO160" s="633"/>
      <c r="AP160" s="633"/>
      <c r="AQ160" s="634"/>
      <c r="AR160" s="31" t="s">
        <v>1140</v>
      </c>
      <c r="AS160" s="31" t="s">
        <v>1141</v>
      </c>
    </row>
    <row r="161" spans="1:45" ht="16.5" customHeight="1" x14ac:dyDescent="0.15">
      <c r="A161" s="3" t="s">
        <v>585</v>
      </c>
      <c r="B161" s="4" t="s">
        <v>586</v>
      </c>
      <c r="C161" s="432"/>
      <c r="D161" s="446"/>
      <c r="E161" s="607"/>
      <c r="F161" s="607"/>
      <c r="G161" s="607"/>
      <c r="H161" s="607"/>
      <c r="I161" s="607"/>
      <c r="J161" s="607"/>
      <c r="K161" s="607"/>
      <c r="L161" s="607"/>
      <c r="M161" s="607"/>
      <c r="N161" s="607"/>
      <c r="O161" s="607"/>
      <c r="P161" s="607"/>
      <c r="Q161" s="607"/>
      <c r="R161" s="607"/>
      <c r="S161" s="607"/>
      <c r="T161" s="607"/>
      <c r="U161" s="607"/>
      <c r="V161" s="607"/>
      <c r="W161" s="607"/>
      <c r="X161" s="607"/>
      <c r="Y161" s="607"/>
      <c r="Z161" s="607"/>
      <c r="AA161" s="607"/>
      <c r="AB161" s="607"/>
      <c r="AC161" s="607"/>
      <c r="AD161" s="607"/>
      <c r="AE161" s="607"/>
      <c r="AF161" s="607"/>
      <c r="AG161" s="607"/>
      <c r="AH161" s="607"/>
      <c r="AI161" s="607"/>
      <c r="AJ161" s="607"/>
      <c r="AK161" s="607"/>
      <c r="AL161" s="607"/>
      <c r="AM161" s="607"/>
      <c r="AN161" s="607"/>
      <c r="AO161" s="607"/>
      <c r="AP161" s="607"/>
      <c r="AQ161" s="432"/>
      <c r="AR161" s="32" t="s">
        <v>577</v>
      </c>
      <c r="AS161" s="32" t="s">
        <v>578</v>
      </c>
    </row>
    <row r="162" spans="1:45" ht="17.25" customHeight="1" x14ac:dyDescent="0.15">
      <c r="A162" s="436">
        <v>26</v>
      </c>
      <c r="B162" s="433">
        <v>8311</v>
      </c>
      <c r="C162" s="35" t="s">
        <v>1001</v>
      </c>
      <c r="D162" s="769" t="s">
        <v>1142</v>
      </c>
      <c r="E162" s="763"/>
      <c r="F162" s="763"/>
      <c r="G162" s="764"/>
      <c r="H162" s="677" t="s">
        <v>17</v>
      </c>
      <c r="I162" s="678"/>
      <c r="J162" s="678"/>
      <c r="K162" s="678"/>
      <c r="L162" s="679"/>
      <c r="M162" s="779" t="s">
        <v>1973</v>
      </c>
      <c r="N162" s="926"/>
      <c r="O162" s="926"/>
      <c r="P162" s="926"/>
      <c r="Q162" s="926"/>
      <c r="R162" s="926"/>
      <c r="S162" s="926"/>
      <c r="T162" s="926"/>
      <c r="U162" s="926"/>
      <c r="V162" s="926"/>
      <c r="W162" s="927"/>
      <c r="X162" s="444" t="s">
        <v>129</v>
      </c>
      <c r="Y162" s="445"/>
      <c r="Z162" s="445"/>
      <c r="AA162" s="445"/>
      <c r="AB162" s="443"/>
      <c r="AC162" s="443"/>
      <c r="AD162" s="685">
        <f t="shared" ref="AD162:AD189" si="13">AD5</f>
        <v>530</v>
      </c>
      <c r="AE162" s="685"/>
      <c r="AF162" s="445" t="s">
        <v>578</v>
      </c>
      <c r="AG162" s="621"/>
      <c r="AH162" s="445"/>
      <c r="AI162" s="621"/>
      <c r="AJ162" s="622"/>
      <c r="AK162" s="931" t="s">
        <v>159</v>
      </c>
      <c r="AL162" s="932"/>
      <c r="AM162" s="932"/>
      <c r="AN162" s="932"/>
      <c r="AO162" s="932"/>
      <c r="AP162" s="932"/>
      <c r="AQ162" s="933"/>
      <c r="AR162" s="12">
        <f t="shared" ref="AR162:AR189" si="14">ROUND(AD162*$AN$178,0)</f>
        <v>371</v>
      </c>
      <c r="AS162" s="7" t="s">
        <v>821</v>
      </c>
    </row>
    <row r="163" spans="1:45" ht="17.25" customHeight="1" x14ac:dyDescent="0.15">
      <c r="A163" s="436">
        <v>26</v>
      </c>
      <c r="B163" s="433">
        <v>8321</v>
      </c>
      <c r="C163" s="35" t="s">
        <v>1000</v>
      </c>
      <c r="D163" s="770"/>
      <c r="E163" s="765"/>
      <c r="F163" s="765"/>
      <c r="G163" s="766"/>
      <c r="H163" s="680"/>
      <c r="I163" s="681"/>
      <c r="J163" s="681"/>
      <c r="K163" s="681"/>
      <c r="L163" s="682"/>
      <c r="M163" s="928"/>
      <c r="N163" s="926"/>
      <c r="O163" s="926"/>
      <c r="P163" s="926"/>
      <c r="Q163" s="926"/>
      <c r="R163" s="926"/>
      <c r="S163" s="926"/>
      <c r="T163" s="926"/>
      <c r="U163" s="926"/>
      <c r="V163" s="926"/>
      <c r="W163" s="927"/>
      <c r="X163" s="444" t="s">
        <v>130</v>
      </c>
      <c r="Y163" s="445"/>
      <c r="Z163" s="445"/>
      <c r="AA163" s="445"/>
      <c r="AB163" s="443"/>
      <c r="AC163" s="443"/>
      <c r="AD163" s="685">
        <f t="shared" si="13"/>
        <v>666</v>
      </c>
      <c r="AE163" s="685"/>
      <c r="AF163" s="445" t="s">
        <v>578</v>
      </c>
      <c r="AG163" s="621"/>
      <c r="AH163" s="445"/>
      <c r="AI163" s="621"/>
      <c r="AJ163" s="622"/>
      <c r="AK163" s="934"/>
      <c r="AL163" s="935"/>
      <c r="AM163" s="935"/>
      <c r="AN163" s="935"/>
      <c r="AO163" s="935"/>
      <c r="AP163" s="935"/>
      <c r="AQ163" s="936"/>
      <c r="AR163" s="12">
        <f t="shared" si="14"/>
        <v>466</v>
      </c>
      <c r="AS163" s="6"/>
    </row>
    <row r="164" spans="1:45" ht="17.25" customHeight="1" x14ac:dyDescent="0.15">
      <c r="A164" s="436">
        <v>26</v>
      </c>
      <c r="B164" s="433">
        <v>8313</v>
      </c>
      <c r="C164" s="35" t="s">
        <v>1143</v>
      </c>
      <c r="D164" s="770"/>
      <c r="E164" s="765"/>
      <c r="F164" s="765"/>
      <c r="G164" s="766"/>
      <c r="H164" s="680"/>
      <c r="I164" s="681"/>
      <c r="J164" s="681"/>
      <c r="K164" s="681"/>
      <c r="L164" s="682"/>
      <c r="M164" s="779" t="s">
        <v>1982</v>
      </c>
      <c r="N164" s="926"/>
      <c r="O164" s="926"/>
      <c r="P164" s="926"/>
      <c r="Q164" s="926"/>
      <c r="R164" s="926"/>
      <c r="S164" s="926"/>
      <c r="T164" s="926"/>
      <c r="U164" s="926"/>
      <c r="V164" s="926"/>
      <c r="W164" s="927"/>
      <c r="X164" s="444" t="s">
        <v>129</v>
      </c>
      <c r="Y164" s="445"/>
      <c r="Z164" s="445"/>
      <c r="AA164" s="445"/>
      <c r="AB164" s="443"/>
      <c r="AC164" s="443"/>
      <c r="AD164" s="685">
        <f t="shared" si="13"/>
        <v>559</v>
      </c>
      <c r="AE164" s="685"/>
      <c r="AF164" s="445" t="s">
        <v>578</v>
      </c>
      <c r="AG164" s="621"/>
      <c r="AH164" s="445"/>
      <c r="AI164" s="621"/>
      <c r="AJ164" s="622"/>
      <c r="AK164" s="934"/>
      <c r="AL164" s="935"/>
      <c r="AM164" s="935"/>
      <c r="AN164" s="935"/>
      <c r="AO164" s="935"/>
      <c r="AP164" s="935"/>
      <c r="AQ164" s="936"/>
      <c r="AR164" s="12">
        <f t="shared" si="14"/>
        <v>391</v>
      </c>
      <c r="AS164" s="402"/>
    </row>
    <row r="165" spans="1:45" ht="17.25" customHeight="1" x14ac:dyDescent="0.15">
      <c r="A165" s="436">
        <v>26</v>
      </c>
      <c r="B165" s="433">
        <v>8323</v>
      </c>
      <c r="C165" s="35" t="s">
        <v>1144</v>
      </c>
      <c r="D165" s="770"/>
      <c r="E165" s="765"/>
      <c r="F165" s="765"/>
      <c r="G165" s="766"/>
      <c r="H165" s="680"/>
      <c r="I165" s="681"/>
      <c r="J165" s="681"/>
      <c r="K165" s="681"/>
      <c r="L165" s="682"/>
      <c r="M165" s="928"/>
      <c r="N165" s="926"/>
      <c r="O165" s="926"/>
      <c r="P165" s="926"/>
      <c r="Q165" s="926"/>
      <c r="R165" s="926"/>
      <c r="S165" s="926"/>
      <c r="T165" s="926"/>
      <c r="U165" s="926"/>
      <c r="V165" s="926"/>
      <c r="W165" s="927"/>
      <c r="X165" s="444" t="s">
        <v>130</v>
      </c>
      <c r="Y165" s="445"/>
      <c r="Z165" s="445"/>
      <c r="AA165" s="445"/>
      <c r="AB165" s="443"/>
      <c r="AC165" s="443"/>
      <c r="AD165" s="685">
        <f t="shared" si="13"/>
        <v>693</v>
      </c>
      <c r="AE165" s="685"/>
      <c r="AF165" s="445" t="s">
        <v>578</v>
      </c>
      <c r="AG165" s="621"/>
      <c r="AH165" s="445"/>
      <c r="AI165" s="621"/>
      <c r="AJ165" s="622"/>
      <c r="AK165" s="934"/>
      <c r="AL165" s="935"/>
      <c r="AM165" s="935"/>
      <c r="AN165" s="935"/>
      <c r="AO165" s="935"/>
      <c r="AP165" s="935"/>
      <c r="AQ165" s="936"/>
      <c r="AR165" s="12">
        <f t="shared" si="14"/>
        <v>485</v>
      </c>
      <c r="AS165" s="6"/>
    </row>
    <row r="166" spans="1:45" ht="17.25" customHeight="1" x14ac:dyDescent="0.15">
      <c r="A166" s="436">
        <v>26</v>
      </c>
      <c r="B166" s="433">
        <v>8314</v>
      </c>
      <c r="C166" s="35" t="s">
        <v>1145</v>
      </c>
      <c r="D166" s="770"/>
      <c r="E166" s="765"/>
      <c r="F166" s="765"/>
      <c r="G166" s="766"/>
      <c r="H166" s="680"/>
      <c r="I166" s="681"/>
      <c r="J166" s="681"/>
      <c r="K166" s="681"/>
      <c r="L166" s="682"/>
      <c r="M166" s="779" t="s">
        <v>1983</v>
      </c>
      <c r="N166" s="780"/>
      <c r="O166" s="780"/>
      <c r="P166" s="780"/>
      <c r="Q166" s="780"/>
      <c r="R166" s="780"/>
      <c r="S166" s="780"/>
      <c r="T166" s="780"/>
      <c r="U166" s="780"/>
      <c r="V166" s="780"/>
      <c r="W166" s="781"/>
      <c r="X166" s="444" t="s">
        <v>129</v>
      </c>
      <c r="Y166" s="445"/>
      <c r="Z166" s="445"/>
      <c r="AA166" s="445"/>
      <c r="AB166" s="443"/>
      <c r="AC166" s="443"/>
      <c r="AD166" s="685">
        <f t="shared" si="13"/>
        <v>549</v>
      </c>
      <c r="AE166" s="685"/>
      <c r="AF166" s="445" t="s">
        <v>578</v>
      </c>
      <c r="AG166" s="621"/>
      <c r="AH166" s="445"/>
      <c r="AI166" s="621"/>
      <c r="AJ166" s="622"/>
      <c r="AK166" s="934"/>
      <c r="AL166" s="935"/>
      <c r="AM166" s="935"/>
      <c r="AN166" s="935"/>
      <c r="AO166" s="935"/>
      <c r="AP166" s="935"/>
      <c r="AQ166" s="936"/>
      <c r="AR166" s="12">
        <f t="shared" si="14"/>
        <v>384</v>
      </c>
      <c r="AS166" s="402"/>
    </row>
    <row r="167" spans="1:45" ht="17.25" customHeight="1" x14ac:dyDescent="0.15">
      <c r="A167" s="436">
        <v>26</v>
      </c>
      <c r="B167" s="433">
        <v>8324</v>
      </c>
      <c r="C167" s="35" t="s">
        <v>1146</v>
      </c>
      <c r="D167" s="770"/>
      <c r="E167" s="765"/>
      <c r="F167" s="765"/>
      <c r="G167" s="766"/>
      <c r="H167" s="680"/>
      <c r="I167" s="681"/>
      <c r="J167" s="681"/>
      <c r="K167" s="681"/>
      <c r="L167" s="682"/>
      <c r="M167" s="779"/>
      <c r="N167" s="780"/>
      <c r="O167" s="780"/>
      <c r="P167" s="780"/>
      <c r="Q167" s="780"/>
      <c r="R167" s="780"/>
      <c r="S167" s="780"/>
      <c r="T167" s="780"/>
      <c r="U167" s="780"/>
      <c r="V167" s="780"/>
      <c r="W167" s="781"/>
      <c r="X167" s="444" t="s">
        <v>130</v>
      </c>
      <c r="Y167" s="445"/>
      <c r="Z167" s="445"/>
      <c r="AA167" s="445"/>
      <c r="AB167" s="443"/>
      <c r="AC167" s="443"/>
      <c r="AD167" s="685">
        <f t="shared" si="13"/>
        <v>684</v>
      </c>
      <c r="AE167" s="685"/>
      <c r="AF167" s="445" t="s">
        <v>578</v>
      </c>
      <c r="AG167" s="621"/>
      <c r="AH167" s="445"/>
      <c r="AI167" s="621"/>
      <c r="AJ167" s="622"/>
      <c r="AK167" s="934"/>
      <c r="AL167" s="935"/>
      <c r="AM167" s="935"/>
      <c r="AN167" s="935"/>
      <c r="AO167" s="935"/>
      <c r="AP167" s="935"/>
      <c r="AQ167" s="936"/>
      <c r="AR167" s="12">
        <f t="shared" si="14"/>
        <v>479</v>
      </c>
      <c r="AS167" s="6"/>
    </row>
    <row r="168" spans="1:45" ht="17.25" customHeight="1" x14ac:dyDescent="0.15">
      <c r="A168" s="436">
        <v>26</v>
      </c>
      <c r="B168" s="433">
        <v>8312</v>
      </c>
      <c r="C168" s="35" t="s">
        <v>1147</v>
      </c>
      <c r="D168" s="770"/>
      <c r="E168" s="765"/>
      <c r="F168" s="765"/>
      <c r="G168" s="766"/>
      <c r="H168" s="680"/>
      <c r="I168" s="681"/>
      <c r="J168" s="681"/>
      <c r="K168" s="681"/>
      <c r="L168" s="682"/>
      <c r="M168" s="779" t="s">
        <v>1984</v>
      </c>
      <c r="N168" s="922"/>
      <c r="O168" s="922"/>
      <c r="P168" s="922"/>
      <c r="Q168" s="922"/>
      <c r="R168" s="922"/>
      <c r="S168" s="922"/>
      <c r="T168" s="922"/>
      <c r="U168" s="922"/>
      <c r="V168" s="922"/>
      <c r="W168" s="923"/>
      <c r="X168" s="444" t="s">
        <v>129</v>
      </c>
      <c r="Y168" s="445"/>
      <c r="Z168" s="445"/>
      <c r="AA168" s="445"/>
      <c r="AB168" s="443"/>
      <c r="AC168" s="443"/>
      <c r="AD168" s="685">
        <f t="shared" si="13"/>
        <v>589</v>
      </c>
      <c r="AE168" s="685"/>
      <c r="AF168" s="445" t="s">
        <v>578</v>
      </c>
      <c r="AG168" s="621"/>
      <c r="AH168" s="445"/>
      <c r="AI168" s="621"/>
      <c r="AJ168" s="622"/>
      <c r="AK168" s="934"/>
      <c r="AL168" s="935"/>
      <c r="AM168" s="935"/>
      <c r="AN168" s="935"/>
      <c r="AO168" s="935"/>
      <c r="AP168" s="935"/>
      <c r="AQ168" s="936"/>
      <c r="AR168" s="12">
        <f t="shared" si="14"/>
        <v>412</v>
      </c>
      <c r="AS168" s="6"/>
    </row>
    <row r="169" spans="1:45" ht="17.25" customHeight="1" x14ac:dyDescent="0.15">
      <c r="A169" s="436">
        <v>26</v>
      </c>
      <c r="B169" s="433">
        <v>8322</v>
      </c>
      <c r="C169" s="35" t="s">
        <v>1148</v>
      </c>
      <c r="D169" s="770"/>
      <c r="E169" s="765"/>
      <c r="F169" s="765"/>
      <c r="G169" s="766"/>
      <c r="H169" s="680"/>
      <c r="I169" s="681"/>
      <c r="J169" s="681"/>
      <c r="K169" s="681"/>
      <c r="L169" s="682"/>
      <c r="M169" s="924"/>
      <c r="N169" s="922"/>
      <c r="O169" s="922"/>
      <c r="P169" s="922"/>
      <c r="Q169" s="922"/>
      <c r="R169" s="922"/>
      <c r="S169" s="922"/>
      <c r="T169" s="922"/>
      <c r="U169" s="922"/>
      <c r="V169" s="922"/>
      <c r="W169" s="923"/>
      <c r="X169" s="444" t="s">
        <v>130</v>
      </c>
      <c r="Y169" s="445"/>
      <c r="Z169" s="445"/>
      <c r="AA169" s="445"/>
      <c r="AB169" s="443"/>
      <c r="AC169" s="443"/>
      <c r="AD169" s="685">
        <f t="shared" si="13"/>
        <v>747</v>
      </c>
      <c r="AE169" s="685"/>
      <c r="AF169" s="445" t="s">
        <v>578</v>
      </c>
      <c r="AG169" s="621"/>
      <c r="AH169" s="445"/>
      <c r="AI169" s="621"/>
      <c r="AJ169" s="622"/>
      <c r="AK169" s="934"/>
      <c r="AL169" s="935"/>
      <c r="AM169" s="935"/>
      <c r="AN169" s="935"/>
      <c r="AO169" s="935"/>
      <c r="AP169" s="935"/>
      <c r="AQ169" s="936"/>
      <c r="AR169" s="12">
        <f t="shared" si="14"/>
        <v>523</v>
      </c>
      <c r="AS169" s="6"/>
    </row>
    <row r="170" spans="1:45" ht="17.25" customHeight="1" x14ac:dyDescent="0.15">
      <c r="A170" s="436">
        <v>26</v>
      </c>
      <c r="B170" s="433">
        <v>8315</v>
      </c>
      <c r="C170" s="35" t="s">
        <v>1149</v>
      </c>
      <c r="D170" s="770"/>
      <c r="E170" s="765"/>
      <c r="F170" s="765"/>
      <c r="G170" s="766"/>
      <c r="H170" s="680"/>
      <c r="I170" s="681"/>
      <c r="J170" s="681"/>
      <c r="K170" s="681"/>
      <c r="L170" s="682"/>
      <c r="M170" s="779" t="s">
        <v>1978</v>
      </c>
      <c r="N170" s="922"/>
      <c r="O170" s="922"/>
      <c r="P170" s="922"/>
      <c r="Q170" s="922"/>
      <c r="R170" s="922"/>
      <c r="S170" s="922"/>
      <c r="T170" s="922"/>
      <c r="U170" s="922"/>
      <c r="V170" s="922"/>
      <c r="W170" s="923"/>
      <c r="X170" s="444" t="s">
        <v>129</v>
      </c>
      <c r="Y170" s="445"/>
      <c r="Z170" s="445"/>
      <c r="AA170" s="445"/>
      <c r="AB170" s="443"/>
      <c r="AC170" s="443"/>
      <c r="AD170" s="685">
        <f t="shared" si="13"/>
        <v>623</v>
      </c>
      <c r="AE170" s="685"/>
      <c r="AF170" s="445" t="s">
        <v>578</v>
      </c>
      <c r="AG170" s="621"/>
      <c r="AH170" s="445"/>
      <c r="AI170" s="621"/>
      <c r="AJ170" s="622"/>
      <c r="AK170" s="934"/>
      <c r="AL170" s="935"/>
      <c r="AM170" s="935"/>
      <c r="AN170" s="935"/>
      <c r="AO170" s="935"/>
      <c r="AP170" s="935"/>
      <c r="AQ170" s="936"/>
      <c r="AR170" s="12">
        <f t="shared" si="14"/>
        <v>436</v>
      </c>
      <c r="AS170" s="6"/>
    </row>
    <row r="171" spans="1:45" ht="17.25" customHeight="1" x14ac:dyDescent="0.15">
      <c r="A171" s="436">
        <v>26</v>
      </c>
      <c r="B171" s="433">
        <v>8325</v>
      </c>
      <c r="C171" s="35" t="s">
        <v>1150</v>
      </c>
      <c r="D171" s="770"/>
      <c r="E171" s="765"/>
      <c r="F171" s="765"/>
      <c r="G171" s="766"/>
      <c r="H171" s="680"/>
      <c r="I171" s="681"/>
      <c r="J171" s="681"/>
      <c r="K171" s="681"/>
      <c r="L171" s="682"/>
      <c r="M171" s="924"/>
      <c r="N171" s="922"/>
      <c r="O171" s="922"/>
      <c r="P171" s="922"/>
      <c r="Q171" s="922"/>
      <c r="R171" s="922"/>
      <c r="S171" s="922"/>
      <c r="T171" s="922"/>
      <c r="U171" s="922"/>
      <c r="V171" s="922"/>
      <c r="W171" s="923"/>
      <c r="X171" s="444" t="s">
        <v>130</v>
      </c>
      <c r="Y171" s="445"/>
      <c r="Z171" s="445"/>
      <c r="AA171" s="445"/>
      <c r="AB171" s="443"/>
      <c r="AC171" s="443"/>
      <c r="AD171" s="685">
        <f t="shared" si="13"/>
        <v>780</v>
      </c>
      <c r="AE171" s="685"/>
      <c r="AF171" s="445" t="s">
        <v>578</v>
      </c>
      <c r="AG171" s="621"/>
      <c r="AH171" s="445"/>
      <c r="AI171" s="621"/>
      <c r="AJ171" s="622"/>
      <c r="AK171" s="934"/>
      <c r="AL171" s="935"/>
      <c r="AM171" s="935"/>
      <c r="AN171" s="935"/>
      <c r="AO171" s="935"/>
      <c r="AP171" s="935"/>
      <c r="AQ171" s="936"/>
      <c r="AR171" s="12">
        <f t="shared" si="14"/>
        <v>546</v>
      </c>
      <c r="AS171" s="6"/>
    </row>
    <row r="172" spans="1:45" ht="17.25" customHeight="1" x14ac:dyDescent="0.15">
      <c r="A172" s="436">
        <v>26</v>
      </c>
      <c r="B172" s="433">
        <v>8316</v>
      </c>
      <c r="C172" s="35" t="s">
        <v>1151</v>
      </c>
      <c r="D172" s="770"/>
      <c r="E172" s="765"/>
      <c r="F172" s="765"/>
      <c r="G172" s="766"/>
      <c r="H172" s="680"/>
      <c r="I172" s="681"/>
      <c r="J172" s="681"/>
      <c r="K172" s="681"/>
      <c r="L172" s="682"/>
      <c r="M172" s="779" t="s">
        <v>1979</v>
      </c>
      <c r="N172" s="922"/>
      <c r="O172" s="922"/>
      <c r="P172" s="922"/>
      <c r="Q172" s="922"/>
      <c r="R172" s="922"/>
      <c r="S172" s="922"/>
      <c r="T172" s="922"/>
      <c r="U172" s="922"/>
      <c r="V172" s="922"/>
      <c r="W172" s="923"/>
      <c r="X172" s="444" t="s">
        <v>129</v>
      </c>
      <c r="Y172" s="445"/>
      <c r="Z172" s="445"/>
      <c r="AA172" s="445"/>
      <c r="AB172" s="443"/>
      <c r="AC172" s="443"/>
      <c r="AD172" s="685">
        <f t="shared" si="13"/>
        <v>612</v>
      </c>
      <c r="AE172" s="685"/>
      <c r="AF172" s="445" t="s">
        <v>578</v>
      </c>
      <c r="AG172" s="621"/>
      <c r="AH172" s="445"/>
      <c r="AI172" s="621"/>
      <c r="AJ172" s="622"/>
      <c r="AK172" s="934"/>
      <c r="AL172" s="935"/>
      <c r="AM172" s="935"/>
      <c r="AN172" s="935"/>
      <c r="AO172" s="935"/>
      <c r="AP172" s="935"/>
      <c r="AQ172" s="936"/>
      <c r="AR172" s="12">
        <f t="shared" si="14"/>
        <v>428</v>
      </c>
      <c r="AS172" s="6"/>
    </row>
    <row r="173" spans="1:45" ht="17.25" customHeight="1" x14ac:dyDescent="0.15">
      <c r="A173" s="436">
        <v>26</v>
      </c>
      <c r="B173" s="433">
        <v>8326</v>
      </c>
      <c r="C173" s="35" t="s">
        <v>1152</v>
      </c>
      <c r="D173" s="770"/>
      <c r="E173" s="765"/>
      <c r="F173" s="765"/>
      <c r="G173" s="766"/>
      <c r="H173" s="759"/>
      <c r="I173" s="760"/>
      <c r="J173" s="760"/>
      <c r="K173" s="760"/>
      <c r="L173" s="761"/>
      <c r="M173" s="924"/>
      <c r="N173" s="922"/>
      <c r="O173" s="922"/>
      <c r="P173" s="922"/>
      <c r="Q173" s="922"/>
      <c r="R173" s="922"/>
      <c r="S173" s="922"/>
      <c r="T173" s="922"/>
      <c r="U173" s="922"/>
      <c r="V173" s="922"/>
      <c r="W173" s="923"/>
      <c r="X173" s="444" t="s">
        <v>130</v>
      </c>
      <c r="Y173" s="445"/>
      <c r="Z173" s="445"/>
      <c r="AA173" s="445"/>
      <c r="AB173" s="443"/>
      <c r="AC173" s="443"/>
      <c r="AD173" s="685">
        <f t="shared" si="13"/>
        <v>769</v>
      </c>
      <c r="AE173" s="685"/>
      <c r="AF173" s="445" t="s">
        <v>578</v>
      </c>
      <c r="AG173" s="621"/>
      <c r="AH173" s="445"/>
      <c r="AI173" s="621"/>
      <c r="AJ173" s="622"/>
      <c r="AK173" s="934"/>
      <c r="AL173" s="935"/>
      <c r="AM173" s="935"/>
      <c r="AN173" s="935"/>
      <c r="AO173" s="935"/>
      <c r="AP173" s="935"/>
      <c r="AQ173" s="936"/>
      <c r="AR173" s="12">
        <f t="shared" si="14"/>
        <v>538</v>
      </c>
      <c r="AS173" s="6"/>
    </row>
    <row r="174" spans="1:45" ht="17.25" customHeight="1" x14ac:dyDescent="0.15">
      <c r="A174" s="436">
        <v>26</v>
      </c>
      <c r="B174" s="433">
        <v>8411</v>
      </c>
      <c r="C174" s="35" t="s">
        <v>280</v>
      </c>
      <c r="D174" s="770"/>
      <c r="E174" s="765"/>
      <c r="F174" s="765"/>
      <c r="G174" s="766"/>
      <c r="H174" s="769" t="s">
        <v>1153</v>
      </c>
      <c r="I174" s="763"/>
      <c r="J174" s="763"/>
      <c r="K174" s="763"/>
      <c r="L174" s="763"/>
      <c r="M174" s="763"/>
      <c r="N174" s="763"/>
      <c r="O174" s="769" t="s">
        <v>1972</v>
      </c>
      <c r="P174" s="763"/>
      <c r="Q174" s="763"/>
      <c r="R174" s="763"/>
      <c r="S174" s="763"/>
      <c r="T174" s="763"/>
      <c r="U174" s="763"/>
      <c r="V174" s="763"/>
      <c r="W174" s="764"/>
      <c r="X174" s="444" t="s">
        <v>129</v>
      </c>
      <c r="Y174" s="445"/>
      <c r="Z174" s="445"/>
      <c r="AA174" s="445"/>
      <c r="AB174" s="443"/>
      <c r="AC174" s="443"/>
      <c r="AD174" s="685">
        <f t="shared" si="13"/>
        <v>471</v>
      </c>
      <c r="AE174" s="685"/>
      <c r="AF174" s="445" t="s">
        <v>578</v>
      </c>
      <c r="AG174" s="621"/>
      <c r="AH174" s="445"/>
      <c r="AI174" s="621"/>
      <c r="AJ174" s="622"/>
      <c r="AK174" s="934"/>
      <c r="AL174" s="935"/>
      <c r="AM174" s="935"/>
      <c r="AN174" s="935"/>
      <c r="AO174" s="935"/>
      <c r="AP174" s="935"/>
      <c r="AQ174" s="936"/>
      <c r="AR174" s="12">
        <f t="shared" si="14"/>
        <v>330</v>
      </c>
      <c r="AS174" s="6"/>
    </row>
    <row r="175" spans="1:45" ht="17.25" customHeight="1" x14ac:dyDescent="0.15">
      <c r="A175" s="436">
        <v>26</v>
      </c>
      <c r="B175" s="433">
        <v>8421</v>
      </c>
      <c r="C175" s="35" t="s">
        <v>281</v>
      </c>
      <c r="D175" s="770"/>
      <c r="E175" s="765"/>
      <c r="F175" s="765"/>
      <c r="G175" s="766"/>
      <c r="H175" s="770"/>
      <c r="I175" s="765"/>
      <c r="J175" s="765"/>
      <c r="K175" s="765"/>
      <c r="L175" s="765"/>
      <c r="M175" s="765"/>
      <c r="N175" s="765"/>
      <c r="O175" s="770"/>
      <c r="P175" s="765"/>
      <c r="Q175" s="765"/>
      <c r="R175" s="765"/>
      <c r="S175" s="765"/>
      <c r="T175" s="765"/>
      <c r="U175" s="765"/>
      <c r="V175" s="765"/>
      <c r="W175" s="766"/>
      <c r="X175" s="444" t="s">
        <v>130</v>
      </c>
      <c r="Y175" s="445"/>
      <c r="Z175" s="445"/>
      <c r="AA175" s="445"/>
      <c r="AB175" s="443"/>
      <c r="AC175" s="443"/>
      <c r="AD175" s="685">
        <f t="shared" si="13"/>
        <v>588</v>
      </c>
      <c r="AE175" s="685"/>
      <c r="AF175" s="445" t="s">
        <v>578</v>
      </c>
      <c r="AG175" s="621"/>
      <c r="AH175" s="445"/>
      <c r="AI175" s="621"/>
      <c r="AJ175" s="622"/>
      <c r="AK175" s="934"/>
      <c r="AL175" s="935"/>
      <c r="AM175" s="935"/>
      <c r="AN175" s="935"/>
      <c r="AO175" s="935"/>
      <c r="AP175" s="935"/>
      <c r="AQ175" s="936"/>
      <c r="AR175" s="12">
        <f t="shared" si="14"/>
        <v>412</v>
      </c>
      <c r="AS175" s="6"/>
    </row>
    <row r="176" spans="1:45" ht="17.25" customHeight="1" x14ac:dyDescent="0.15">
      <c r="A176" s="436">
        <v>26</v>
      </c>
      <c r="B176" s="433">
        <v>8412</v>
      </c>
      <c r="C176" s="35" t="s">
        <v>1222</v>
      </c>
      <c r="D176" s="770"/>
      <c r="E176" s="765"/>
      <c r="F176" s="765"/>
      <c r="G176" s="766"/>
      <c r="H176" s="770"/>
      <c r="I176" s="765"/>
      <c r="J176" s="765"/>
      <c r="K176" s="765"/>
      <c r="L176" s="765"/>
      <c r="M176" s="765"/>
      <c r="N176" s="765"/>
      <c r="O176" s="769" t="s">
        <v>1980</v>
      </c>
      <c r="P176" s="763"/>
      <c r="Q176" s="763"/>
      <c r="R176" s="763"/>
      <c r="S176" s="763"/>
      <c r="T176" s="763"/>
      <c r="U176" s="763"/>
      <c r="V176" s="763"/>
      <c r="W176" s="764"/>
      <c r="X176" s="444" t="s">
        <v>129</v>
      </c>
      <c r="Y176" s="445"/>
      <c r="Z176" s="445"/>
      <c r="AA176" s="445"/>
      <c r="AB176" s="443"/>
      <c r="AC176" s="443"/>
      <c r="AD176" s="685">
        <f t="shared" si="13"/>
        <v>537</v>
      </c>
      <c r="AE176" s="685"/>
      <c r="AF176" s="445" t="s">
        <v>578</v>
      </c>
      <c r="AG176" s="621"/>
      <c r="AH176" s="439"/>
      <c r="AI176" s="621"/>
      <c r="AJ176" s="622"/>
      <c r="AK176" s="442"/>
      <c r="AL176" s="637"/>
      <c r="AM176" s="637"/>
      <c r="AN176" s="637"/>
      <c r="AO176" s="637"/>
      <c r="AP176" s="637"/>
      <c r="AQ176" s="247"/>
      <c r="AR176" s="12">
        <f t="shared" si="14"/>
        <v>376</v>
      </c>
      <c r="AS176" s="6"/>
    </row>
    <row r="177" spans="1:45" ht="17.25" customHeight="1" x14ac:dyDescent="0.15">
      <c r="A177" s="436">
        <v>26</v>
      </c>
      <c r="B177" s="433">
        <v>8422</v>
      </c>
      <c r="C177" s="35" t="s">
        <v>1223</v>
      </c>
      <c r="D177" s="770"/>
      <c r="E177" s="765"/>
      <c r="F177" s="765"/>
      <c r="G177" s="766"/>
      <c r="H177" s="770"/>
      <c r="I177" s="765"/>
      <c r="J177" s="765"/>
      <c r="K177" s="765"/>
      <c r="L177" s="765"/>
      <c r="M177" s="765"/>
      <c r="N177" s="765"/>
      <c r="O177" s="770"/>
      <c r="P177" s="765"/>
      <c r="Q177" s="765"/>
      <c r="R177" s="765"/>
      <c r="S177" s="765"/>
      <c r="T177" s="765"/>
      <c r="U177" s="765"/>
      <c r="V177" s="765"/>
      <c r="W177" s="766"/>
      <c r="X177" s="444" t="s">
        <v>130</v>
      </c>
      <c r="Y177" s="445"/>
      <c r="Z177" s="445"/>
      <c r="AA177" s="445"/>
      <c r="AB177" s="443"/>
      <c r="AC177" s="443"/>
      <c r="AD177" s="685">
        <f t="shared" si="13"/>
        <v>678</v>
      </c>
      <c r="AE177" s="685"/>
      <c r="AF177" s="445" t="s">
        <v>578</v>
      </c>
      <c r="AG177" s="621"/>
      <c r="AH177" s="439"/>
      <c r="AI177" s="621"/>
      <c r="AJ177" s="622"/>
      <c r="AK177" s="246"/>
      <c r="AL177" s="637"/>
      <c r="AM177" s="637"/>
      <c r="AN177" s="637"/>
      <c r="AO177" s="245"/>
      <c r="AP177" s="245"/>
      <c r="AQ177" s="247"/>
      <c r="AR177" s="12">
        <f t="shared" si="14"/>
        <v>475</v>
      </c>
      <c r="AS177" s="6"/>
    </row>
    <row r="178" spans="1:45" ht="17.25" customHeight="1" x14ac:dyDescent="0.15">
      <c r="A178" s="436">
        <v>26</v>
      </c>
      <c r="B178" s="433">
        <v>8413</v>
      </c>
      <c r="C178" s="35" t="s">
        <v>1173</v>
      </c>
      <c r="D178" s="912" t="s">
        <v>18</v>
      </c>
      <c r="E178" s="912"/>
      <c r="F178" s="912"/>
      <c r="G178" s="912"/>
      <c r="H178" s="712" t="s">
        <v>1160</v>
      </c>
      <c r="I178" s="713"/>
      <c r="J178" s="713"/>
      <c r="K178" s="713"/>
      <c r="L178" s="713"/>
      <c r="M178" s="713"/>
      <c r="N178" s="713"/>
      <c r="O178" s="713"/>
      <c r="P178" s="713"/>
      <c r="Q178" s="713"/>
      <c r="R178" s="713"/>
      <c r="S178" s="713"/>
      <c r="T178" s="713"/>
      <c r="U178" s="713"/>
      <c r="V178" s="713"/>
      <c r="W178" s="714"/>
      <c r="X178" s="444" t="s">
        <v>129</v>
      </c>
      <c r="Y178" s="445"/>
      <c r="Z178" s="445"/>
      <c r="AA178" s="445"/>
      <c r="AB178" s="443"/>
      <c r="AC178" s="443"/>
      <c r="AD178" s="685">
        <f t="shared" si="13"/>
        <v>616</v>
      </c>
      <c r="AE178" s="685"/>
      <c r="AF178" s="445" t="s">
        <v>578</v>
      </c>
      <c r="AG178" s="621"/>
      <c r="AH178" s="439"/>
      <c r="AI178" s="621"/>
      <c r="AJ178" s="622"/>
      <c r="AK178" s="246"/>
      <c r="AL178" s="245"/>
      <c r="AM178" s="449" t="s">
        <v>1154</v>
      </c>
      <c r="AN178" s="929">
        <v>0.7</v>
      </c>
      <c r="AO178" s="930"/>
      <c r="AP178" s="245"/>
      <c r="AQ178" s="247"/>
      <c r="AR178" s="12">
        <f t="shared" si="14"/>
        <v>431</v>
      </c>
      <c r="AS178" s="6"/>
    </row>
    <row r="179" spans="1:45" ht="17.25" customHeight="1" x14ac:dyDescent="0.15">
      <c r="A179" s="436">
        <v>26</v>
      </c>
      <c r="B179" s="433">
        <v>8423</v>
      </c>
      <c r="C179" s="35" t="s">
        <v>1174</v>
      </c>
      <c r="D179" s="912"/>
      <c r="E179" s="912"/>
      <c r="F179" s="912"/>
      <c r="G179" s="912"/>
      <c r="H179" s="858"/>
      <c r="I179" s="859"/>
      <c r="J179" s="859"/>
      <c r="K179" s="859"/>
      <c r="L179" s="859"/>
      <c r="M179" s="859"/>
      <c r="N179" s="859"/>
      <c r="O179" s="859"/>
      <c r="P179" s="859"/>
      <c r="Q179" s="859"/>
      <c r="R179" s="859"/>
      <c r="S179" s="859"/>
      <c r="T179" s="859"/>
      <c r="U179" s="859"/>
      <c r="V179" s="859"/>
      <c r="W179" s="860"/>
      <c r="X179" s="444" t="s">
        <v>130</v>
      </c>
      <c r="Y179" s="445"/>
      <c r="Z179" s="445"/>
      <c r="AA179" s="445"/>
      <c r="AB179" s="443"/>
      <c r="AC179" s="443"/>
      <c r="AD179" s="685">
        <f t="shared" si="13"/>
        <v>775</v>
      </c>
      <c r="AE179" s="685"/>
      <c r="AF179" s="445" t="s">
        <v>578</v>
      </c>
      <c r="AG179" s="621"/>
      <c r="AH179" s="439"/>
      <c r="AI179" s="621"/>
      <c r="AJ179" s="622"/>
      <c r="AK179" s="246"/>
      <c r="AL179" s="245"/>
      <c r="AM179" s="245"/>
      <c r="AN179" s="245"/>
      <c r="AO179" s="245"/>
      <c r="AP179" s="245"/>
      <c r="AQ179" s="247"/>
      <c r="AR179" s="12">
        <f t="shared" si="14"/>
        <v>543</v>
      </c>
      <c r="AS179" s="6"/>
    </row>
    <row r="180" spans="1:45" ht="17.25" customHeight="1" x14ac:dyDescent="0.15">
      <c r="A180" s="436">
        <v>26</v>
      </c>
      <c r="B180" s="433">
        <v>8431</v>
      </c>
      <c r="C180" s="35" t="s">
        <v>1177</v>
      </c>
      <c r="D180" s="912"/>
      <c r="E180" s="912"/>
      <c r="F180" s="912"/>
      <c r="G180" s="912"/>
      <c r="H180" s="712" t="s">
        <v>1976</v>
      </c>
      <c r="I180" s="713"/>
      <c r="J180" s="713"/>
      <c r="K180" s="713"/>
      <c r="L180" s="713"/>
      <c r="M180" s="713"/>
      <c r="N180" s="713"/>
      <c r="O180" s="713"/>
      <c r="P180" s="713"/>
      <c r="Q180" s="713"/>
      <c r="R180" s="713"/>
      <c r="S180" s="713"/>
      <c r="T180" s="713"/>
      <c r="U180" s="713"/>
      <c r="V180" s="713"/>
      <c r="W180" s="714"/>
      <c r="X180" s="444" t="s">
        <v>129</v>
      </c>
      <c r="Y180" s="445"/>
      <c r="Z180" s="445"/>
      <c r="AA180" s="445"/>
      <c r="AB180" s="443"/>
      <c r="AC180" s="443"/>
      <c r="AD180" s="685">
        <f t="shared" si="13"/>
        <v>643</v>
      </c>
      <c r="AE180" s="685"/>
      <c r="AF180" s="445" t="s">
        <v>578</v>
      </c>
      <c r="AG180" s="621"/>
      <c r="AH180" s="439"/>
      <c r="AI180" s="621"/>
      <c r="AJ180" s="622"/>
      <c r="AK180" s="246"/>
      <c r="AL180" s="245"/>
      <c r="AM180" s="245"/>
      <c r="AN180" s="245"/>
      <c r="AO180" s="245"/>
      <c r="AP180" s="245"/>
      <c r="AQ180" s="247"/>
      <c r="AR180" s="12">
        <f t="shared" si="14"/>
        <v>450</v>
      </c>
      <c r="AS180" s="6"/>
    </row>
    <row r="181" spans="1:45" ht="17.25" customHeight="1" x14ac:dyDescent="0.15">
      <c r="A181" s="436">
        <v>26</v>
      </c>
      <c r="B181" s="433">
        <v>8441</v>
      </c>
      <c r="C181" s="35" t="s">
        <v>1178</v>
      </c>
      <c r="D181" s="912"/>
      <c r="E181" s="912"/>
      <c r="F181" s="912"/>
      <c r="G181" s="912"/>
      <c r="H181" s="858"/>
      <c r="I181" s="859"/>
      <c r="J181" s="859"/>
      <c r="K181" s="859"/>
      <c r="L181" s="859"/>
      <c r="M181" s="859"/>
      <c r="N181" s="859"/>
      <c r="O181" s="859"/>
      <c r="P181" s="859"/>
      <c r="Q181" s="859"/>
      <c r="R181" s="859"/>
      <c r="S181" s="859"/>
      <c r="T181" s="859"/>
      <c r="U181" s="859"/>
      <c r="V181" s="859"/>
      <c r="W181" s="860"/>
      <c r="X181" s="444" t="s">
        <v>130</v>
      </c>
      <c r="Y181" s="445"/>
      <c r="Z181" s="445"/>
      <c r="AA181" s="445"/>
      <c r="AB181" s="443"/>
      <c r="AC181" s="443"/>
      <c r="AD181" s="685">
        <f t="shared" si="13"/>
        <v>804</v>
      </c>
      <c r="AE181" s="685"/>
      <c r="AF181" s="445" t="s">
        <v>578</v>
      </c>
      <c r="AG181" s="621"/>
      <c r="AH181" s="439"/>
      <c r="AI181" s="621"/>
      <c r="AJ181" s="622"/>
      <c r="AK181" s="246"/>
      <c r="AL181" s="245"/>
      <c r="AM181" s="245"/>
      <c r="AN181" s="245"/>
      <c r="AO181" s="245"/>
      <c r="AP181" s="245"/>
      <c r="AQ181" s="247"/>
      <c r="AR181" s="12">
        <f t="shared" si="14"/>
        <v>563</v>
      </c>
      <c r="AS181" s="6"/>
    </row>
    <row r="182" spans="1:45" ht="17.25" customHeight="1" x14ac:dyDescent="0.15">
      <c r="A182" s="436">
        <v>26</v>
      </c>
      <c r="B182" s="433">
        <v>8432</v>
      </c>
      <c r="C182" s="35" t="s">
        <v>1181</v>
      </c>
      <c r="D182" s="912"/>
      <c r="E182" s="912"/>
      <c r="F182" s="912"/>
      <c r="G182" s="912"/>
      <c r="H182" s="715" t="s">
        <v>1975</v>
      </c>
      <c r="I182" s="916"/>
      <c r="J182" s="916"/>
      <c r="K182" s="916"/>
      <c r="L182" s="916"/>
      <c r="M182" s="916"/>
      <c r="N182" s="916"/>
      <c r="O182" s="916"/>
      <c r="P182" s="916"/>
      <c r="Q182" s="916"/>
      <c r="R182" s="916"/>
      <c r="S182" s="916"/>
      <c r="T182" s="916"/>
      <c r="U182" s="916"/>
      <c r="V182" s="916"/>
      <c r="W182" s="917"/>
      <c r="X182" s="444" t="s">
        <v>129</v>
      </c>
      <c r="Y182" s="445"/>
      <c r="Z182" s="445"/>
      <c r="AA182" s="445"/>
      <c r="AB182" s="443"/>
      <c r="AC182" s="443"/>
      <c r="AD182" s="685">
        <f t="shared" si="13"/>
        <v>634</v>
      </c>
      <c r="AE182" s="685"/>
      <c r="AF182" s="445" t="s">
        <v>578</v>
      </c>
      <c r="AG182" s="621"/>
      <c r="AH182" s="439"/>
      <c r="AI182" s="621"/>
      <c r="AJ182" s="622"/>
      <c r="AK182" s="246"/>
      <c r="AL182" s="245"/>
      <c r="AM182" s="245"/>
      <c r="AN182" s="245"/>
      <c r="AO182" s="245"/>
      <c r="AP182" s="245"/>
      <c r="AQ182" s="247"/>
      <c r="AR182" s="12">
        <f t="shared" si="14"/>
        <v>444</v>
      </c>
      <c r="AS182" s="6"/>
    </row>
    <row r="183" spans="1:45" ht="17.25" customHeight="1" x14ac:dyDescent="0.15">
      <c r="A183" s="436">
        <v>26</v>
      </c>
      <c r="B183" s="433">
        <v>8442</v>
      </c>
      <c r="C183" s="35" t="s">
        <v>1182</v>
      </c>
      <c r="D183" s="912"/>
      <c r="E183" s="912"/>
      <c r="F183" s="912"/>
      <c r="G183" s="912"/>
      <c r="H183" s="918"/>
      <c r="I183" s="919"/>
      <c r="J183" s="919"/>
      <c r="K183" s="919"/>
      <c r="L183" s="919"/>
      <c r="M183" s="919"/>
      <c r="N183" s="919"/>
      <c r="O183" s="919"/>
      <c r="P183" s="919"/>
      <c r="Q183" s="919"/>
      <c r="R183" s="919"/>
      <c r="S183" s="919"/>
      <c r="T183" s="919"/>
      <c r="U183" s="919"/>
      <c r="V183" s="919"/>
      <c r="W183" s="920"/>
      <c r="X183" s="444" t="s">
        <v>130</v>
      </c>
      <c r="Y183" s="445"/>
      <c r="Z183" s="445"/>
      <c r="AA183" s="445"/>
      <c r="AB183" s="443"/>
      <c r="AC183" s="443"/>
      <c r="AD183" s="685">
        <f t="shared" si="13"/>
        <v>793</v>
      </c>
      <c r="AE183" s="685"/>
      <c r="AF183" s="445" t="s">
        <v>578</v>
      </c>
      <c r="AG183" s="621"/>
      <c r="AH183" s="439"/>
      <c r="AI183" s="621"/>
      <c r="AJ183" s="622"/>
      <c r="AK183" s="246"/>
      <c r="AL183" s="245"/>
      <c r="AM183" s="245"/>
      <c r="AN183" s="245"/>
      <c r="AO183" s="245"/>
      <c r="AP183" s="245"/>
      <c r="AQ183" s="247"/>
      <c r="AR183" s="12">
        <f t="shared" si="14"/>
        <v>555</v>
      </c>
      <c r="AS183" s="6"/>
    </row>
    <row r="184" spans="1:45" ht="17.25" customHeight="1" x14ac:dyDescent="0.15">
      <c r="A184" s="436">
        <v>26</v>
      </c>
      <c r="B184" s="433">
        <v>8414</v>
      </c>
      <c r="C184" s="35" t="s">
        <v>2906</v>
      </c>
      <c r="D184" s="912"/>
      <c r="E184" s="912"/>
      <c r="F184" s="912"/>
      <c r="G184" s="912"/>
      <c r="H184" s="913" t="s">
        <v>2327</v>
      </c>
      <c r="I184" s="914"/>
      <c r="J184" s="914"/>
      <c r="K184" s="914"/>
      <c r="L184" s="914"/>
      <c r="M184" s="914"/>
      <c r="N184" s="914"/>
      <c r="O184" s="914"/>
      <c r="P184" s="914"/>
      <c r="Q184" s="914"/>
      <c r="R184" s="914"/>
      <c r="S184" s="914"/>
      <c r="T184" s="914"/>
      <c r="U184" s="914"/>
      <c r="V184" s="914"/>
      <c r="W184" s="915"/>
      <c r="X184" s="444" t="s">
        <v>129</v>
      </c>
      <c r="Y184" s="445"/>
      <c r="Z184" s="445"/>
      <c r="AA184" s="445"/>
      <c r="AB184" s="443"/>
      <c r="AC184" s="443"/>
      <c r="AD184" s="685">
        <f t="shared" si="13"/>
        <v>616</v>
      </c>
      <c r="AE184" s="685"/>
      <c r="AF184" s="445" t="s">
        <v>578</v>
      </c>
      <c r="AG184" s="621"/>
      <c r="AH184" s="439"/>
      <c r="AI184" s="621"/>
      <c r="AJ184" s="622"/>
      <c r="AK184" s="246"/>
      <c r="AL184" s="245"/>
      <c r="AM184" s="245"/>
      <c r="AN184" s="245"/>
      <c r="AO184" s="245"/>
      <c r="AP184" s="245"/>
      <c r="AQ184" s="247"/>
      <c r="AR184" s="12">
        <f t="shared" si="14"/>
        <v>431</v>
      </c>
      <c r="AS184" s="6"/>
    </row>
    <row r="185" spans="1:45" ht="17.25" customHeight="1" x14ac:dyDescent="0.15">
      <c r="A185" s="436">
        <v>26</v>
      </c>
      <c r="B185" s="433">
        <v>8424</v>
      </c>
      <c r="C185" s="35" t="s">
        <v>2907</v>
      </c>
      <c r="D185" s="925"/>
      <c r="E185" s="925"/>
      <c r="F185" s="925"/>
      <c r="G185" s="925"/>
      <c r="H185" s="913"/>
      <c r="I185" s="914"/>
      <c r="J185" s="914"/>
      <c r="K185" s="914"/>
      <c r="L185" s="914"/>
      <c r="M185" s="914"/>
      <c r="N185" s="914"/>
      <c r="O185" s="914"/>
      <c r="P185" s="914"/>
      <c r="Q185" s="914"/>
      <c r="R185" s="914"/>
      <c r="S185" s="914"/>
      <c r="T185" s="914"/>
      <c r="U185" s="914"/>
      <c r="V185" s="914"/>
      <c r="W185" s="915"/>
      <c r="X185" s="444" t="s">
        <v>130</v>
      </c>
      <c r="Y185" s="445"/>
      <c r="Z185" s="445"/>
      <c r="AA185" s="445"/>
      <c r="AB185" s="443"/>
      <c r="AC185" s="443"/>
      <c r="AD185" s="685">
        <f t="shared" si="13"/>
        <v>775</v>
      </c>
      <c r="AE185" s="685"/>
      <c r="AF185" s="445" t="s">
        <v>578</v>
      </c>
      <c r="AG185" s="621"/>
      <c r="AH185" s="445"/>
      <c r="AI185" s="621"/>
      <c r="AJ185" s="622"/>
      <c r="AK185" s="246"/>
      <c r="AL185" s="245"/>
      <c r="AM185" s="245"/>
      <c r="AN185" s="245"/>
      <c r="AO185" s="245"/>
      <c r="AP185" s="245"/>
      <c r="AQ185" s="247"/>
      <c r="AR185" s="12">
        <f t="shared" si="14"/>
        <v>543</v>
      </c>
      <c r="AS185" s="6"/>
    </row>
    <row r="186" spans="1:45" ht="17.25" customHeight="1" x14ac:dyDescent="0.15">
      <c r="A186" s="436">
        <v>26</v>
      </c>
      <c r="B186" s="433">
        <v>8433</v>
      </c>
      <c r="C186" s="35" t="s">
        <v>2908</v>
      </c>
      <c r="D186" s="547"/>
      <c r="E186" s="548"/>
      <c r="F186" s="548"/>
      <c r="G186" s="549"/>
      <c r="H186" s="913" t="s">
        <v>2328</v>
      </c>
      <c r="I186" s="914"/>
      <c r="J186" s="914"/>
      <c r="K186" s="914"/>
      <c r="L186" s="914"/>
      <c r="M186" s="914"/>
      <c r="N186" s="914"/>
      <c r="O186" s="914"/>
      <c r="P186" s="914"/>
      <c r="Q186" s="914"/>
      <c r="R186" s="914"/>
      <c r="S186" s="914"/>
      <c r="T186" s="914"/>
      <c r="U186" s="914"/>
      <c r="V186" s="914"/>
      <c r="W186" s="915"/>
      <c r="X186" s="444" t="s">
        <v>129</v>
      </c>
      <c r="Y186" s="445"/>
      <c r="Z186" s="445"/>
      <c r="AA186" s="445"/>
      <c r="AB186" s="443"/>
      <c r="AC186" s="443"/>
      <c r="AD186" s="685">
        <f t="shared" si="13"/>
        <v>643</v>
      </c>
      <c r="AE186" s="685"/>
      <c r="AF186" s="445" t="s">
        <v>578</v>
      </c>
      <c r="AG186" s="621"/>
      <c r="AH186" s="439"/>
      <c r="AI186" s="621"/>
      <c r="AJ186" s="622"/>
      <c r="AK186" s="246"/>
      <c r="AL186" s="245"/>
      <c r="AM186" s="245"/>
      <c r="AN186" s="245"/>
      <c r="AO186" s="245"/>
      <c r="AP186" s="245"/>
      <c r="AQ186" s="247"/>
      <c r="AR186" s="12">
        <f t="shared" si="14"/>
        <v>450</v>
      </c>
      <c r="AS186" s="6"/>
    </row>
    <row r="187" spans="1:45" ht="17.25" customHeight="1" x14ac:dyDescent="0.15">
      <c r="A187" s="436">
        <v>26</v>
      </c>
      <c r="B187" s="433">
        <v>8443</v>
      </c>
      <c r="C187" s="35" t="s">
        <v>2909</v>
      </c>
      <c r="D187" s="547"/>
      <c r="E187" s="548"/>
      <c r="F187" s="548"/>
      <c r="G187" s="549"/>
      <c r="H187" s="913"/>
      <c r="I187" s="914"/>
      <c r="J187" s="914"/>
      <c r="K187" s="914"/>
      <c r="L187" s="914"/>
      <c r="M187" s="914"/>
      <c r="N187" s="914"/>
      <c r="O187" s="914"/>
      <c r="P187" s="914"/>
      <c r="Q187" s="914"/>
      <c r="R187" s="914"/>
      <c r="S187" s="914"/>
      <c r="T187" s="914"/>
      <c r="U187" s="914"/>
      <c r="V187" s="914"/>
      <c r="W187" s="915"/>
      <c r="X187" s="444" t="s">
        <v>130</v>
      </c>
      <c r="Y187" s="445"/>
      <c r="Z187" s="445"/>
      <c r="AA187" s="445"/>
      <c r="AB187" s="443"/>
      <c r="AC187" s="443"/>
      <c r="AD187" s="685">
        <f t="shared" si="13"/>
        <v>804</v>
      </c>
      <c r="AE187" s="685"/>
      <c r="AF187" s="445" t="s">
        <v>578</v>
      </c>
      <c r="AG187" s="621"/>
      <c r="AH187" s="445"/>
      <c r="AI187" s="621"/>
      <c r="AJ187" s="622"/>
      <c r="AK187" s="246"/>
      <c r="AL187" s="245"/>
      <c r="AM187" s="245"/>
      <c r="AN187" s="245"/>
      <c r="AO187" s="245"/>
      <c r="AP187" s="245"/>
      <c r="AQ187" s="247"/>
      <c r="AR187" s="12">
        <f t="shared" si="14"/>
        <v>563</v>
      </c>
      <c r="AS187" s="6"/>
    </row>
    <row r="188" spans="1:45" ht="17.25" customHeight="1" x14ac:dyDescent="0.15">
      <c r="A188" s="436">
        <v>26</v>
      </c>
      <c r="B188" s="433">
        <v>8434</v>
      </c>
      <c r="C188" s="35" t="s">
        <v>2910</v>
      </c>
      <c r="D188" s="547"/>
      <c r="E188" s="548"/>
      <c r="F188" s="548"/>
      <c r="G188" s="549"/>
      <c r="H188" s="913" t="s">
        <v>2329</v>
      </c>
      <c r="I188" s="914"/>
      <c r="J188" s="914"/>
      <c r="K188" s="914"/>
      <c r="L188" s="914"/>
      <c r="M188" s="914"/>
      <c r="N188" s="914"/>
      <c r="O188" s="914"/>
      <c r="P188" s="914"/>
      <c r="Q188" s="914"/>
      <c r="R188" s="914"/>
      <c r="S188" s="914"/>
      <c r="T188" s="914"/>
      <c r="U188" s="914"/>
      <c r="V188" s="914"/>
      <c r="W188" s="915"/>
      <c r="X188" s="444" t="s">
        <v>129</v>
      </c>
      <c r="Y188" s="445"/>
      <c r="Z188" s="445"/>
      <c r="AA188" s="445"/>
      <c r="AB188" s="443"/>
      <c r="AC188" s="443"/>
      <c r="AD188" s="685">
        <f t="shared" si="13"/>
        <v>634</v>
      </c>
      <c r="AE188" s="685"/>
      <c r="AF188" s="445" t="s">
        <v>578</v>
      </c>
      <c r="AG188" s="621"/>
      <c r="AH188" s="439"/>
      <c r="AI188" s="621"/>
      <c r="AJ188" s="622"/>
      <c r="AK188" s="246"/>
      <c r="AL188" s="245"/>
      <c r="AM188" s="245"/>
      <c r="AN188" s="245"/>
      <c r="AO188" s="245"/>
      <c r="AP188" s="245"/>
      <c r="AQ188" s="247"/>
      <c r="AR188" s="12">
        <f t="shared" si="14"/>
        <v>444</v>
      </c>
      <c r="AS188" s="6"/>
    </row>
    <row r="189" spans="1:45" ht="17.25" customHeight="1" x14ac:dyDescent="0.15">
      <c r="A189" s="436">
        <v>26</v>
      </c>
      <c r="B189" s="433">
        <v>8444</v>
      </c>
      <c r="C189" s="35" t="s">
        <v>2911</v>
      </c>
      <c r="D189" s="547"/>
      <c r="E189" s="548"/>
      <c r="F189" s="548"/>
      <c r="G189" s="549"/>
      <c r="H189" s="913"/>
      <c r="I189" s="914"/>
      <c r="J189" s="914"/>
      <c r="K189" s="914"/>
      <c r="L189" s="914"/>
      <c r="M189" s="914"/>
      <c r="N189" s="914"/>
      <c r="O189" s="914"/>
      <c r="P189" s="914"/>
      <c r="Q189" s="914"/>
      <c r="R189" s="914"/>
      <c r="S189" s="914"/>
      <c r="T189" s="914"/>
      <c r="U189" s="914"/>
      <c r="V189" s="914"/>
      <c r="W189" s="915"/>
      <c r="X189" s="444" t="s">
        <v>130</v>
      </c>
      <c r="Y189" s="445"/>
      <c r="Z189" s="445"/>
      <c r="AA189" s="445"/>
      <c r="AB189" s="443"/>
      <c r="AC189" s="443"/>
      <c r="AD189" s="685">
        <f t="shared" si="13"/>
        <v>793</v>
      </c>
      <c r="AE189" s="685"/>
      <c r="AF189" s="445" t="s">
        <v>578</v>
      </c>
      <c r="AG189" s="621"/>
      <c r="AH189" s="445"/>
      <c r="AI189" s="621"/>
      <c r="AJ189" s="622"/>
      <c r="AK189" s="57"/>
      <c r="AL189" s="426"/>
      <c r="AM189" s="426"/>
      <c r="AN189" s="426"/>
      <c r="AO189" s="426"/>
      <c r="AP189" s="426"/>
      <c r="AQ189" s="58"/>
      <c r="AR189" s="12">
        <f t="shared" si="14"/>
        <v>555</v>
      </c>
      <c r="AS189" s="6"/>
    </row>
    <row r="190" spans="1:45" ht="17.25" customHeight="1" x14ac:dyDescent="0.15">
      <c r="A190" s="436">
        <v>26</v>
      </c>
      <c r="B190" s="433">
        <v>8415</v>
      </c>
      <c r="C190" s="35" t="s">
        <v>1175</v>
      </c>
      <c r="D190" s="213"/>
      <c r="E190" s="238"/>
      <c r="F190" s="238"/>
      <c r="G190" s="214"/>
      <c r="H190" s="712" t="s">
        <v>1160</v>
      </c>
      <c r="I190" s="713"/>
      <c r="J190" s="713"/>
      <c r="K190" s="713"/>
      <c r="L190" s="713"/>
      <c r="M190" s="713"/>
      <c r="N190" s="713"/>
      <c r="O190" s="713"/>
      <c r="P190" s="713"/>
      <c r="Q190" s="713"/>
      <c r="R190" s="713"/>
      <c r="S190" s="713"/>
      <c r="T190" s="713"/>
      <c r="U190" s="713"/>
      <c r="V190" s="713"/>
      <c r="W190" s="714"/>
      <c r="X190" s="444" t="s">
        <v>129</v>
      </c>
      <c r="Y190" s="445"/>
      <c r="Z190" s="445"/>
      <c r="AA190" s="445"/>
      <c r="AB190" s="443"/>
      <c r="AC190" s="443"/>
      <c r="AD190" s="685">
        <f t="shared" ref="AD190:AD201" si="15">AD21</f>
        <v>616</v>
      </c>
      <c r="AE190" s="685"/>
      <c r="AF190" s="445" t="s">
        <v>578</v>
      </c>
      <c r="AG190" s="621"/>
      <c r="AH190" s="439"/>
      <c r="AI190" s="445"/>
      <c r="AJ190" s="55"/>
      <c r="AK190" s="769" t="s">
        <v>2068</v>
      </c>
      <c r="AL190" s="763"/>
      <c r="AM190" s="764"/>
      <c r="AN190" s="677" t="s">
        <v>1041</v>
      </c>
      <c r="AO190" s="678"/>
      <c r="AP190" s="678"/>
      <c r="AQ190" s="247"/>
      <c r="AR190" s="12">
        <f t="shared" ref="AR190:AR201" si="16">ROUND(ROUND(AD190*$AN$178,0)*$AO$197,0)</f>
        <v>418</v>
      </c>
      <c r="AS190" s="6"/>
    </row>
    <row r="191" spans="1:45" ht="17.25" customHeight="1" x14ac:dyDescent="0.15">
      <c r="A191" s="436">
        <v>26</v>
      </c>
      <c r="B191" s="433">
        <v>8425</v>
      </c>
      <c r="C191" s="35" t="s">
        <v>1176</v>
      </c>
      <c r="D191" s="213"/>
      <c r="E191" s="238"/>
      <c r="F191" s="238"/>
      <c r="G191" s="214"/>
      <c r="H191" s="858"/>
      <c r="I191" s="859"/>
      <c r="J191" s="859"/>
      <c r="K191" s="859"/>
      <c r="L191" s="859"/>
      <c r="M191" s="859"/>
      <c r="N191" s="859"/>
      <c r="O191" s="859"/>
      <c r="P191" s="859"/>
      <c r="Q191" s="859"/>
      <c r="R191" s="859"/>
      <c r="S191" s="859"/>
      <c r="T191" s="859"/>
      <c r="U191" s="859"/>
      <c r="V191" s="859"/>
      <c r="W191" s="860"/>
      <c r="X191" s="444" t="s">
        <v>130</v>
      </c>
      <c r="Y191" s="445"/>
      <c r="Z191" s="445"/>
      <c r="AA191" s="445"/>
      <c r="AB191" s="443"/>
      <c r="AC191" s="443"/>
      <c r="AD191" s="685">
        <f t="shared" si="15"/>
        <v>775</v>
      </c>
      <c r="AE191" s="685"/>
      <c r="AF191" s="445" t="s">
        <v>578</v>
      </c>
      <c r="AG191" s="621"/>
      <c r="AH191" s="439"/>
      <c r="AI191" s="445"/>
      <c r="AJ191" s="55"/>
      <c r="AK191" s="770"/>
      <c r="AL191" s="765"/>
      <c r="AM191" s="766"/>
      <c r="AN191" s="680"/>
      <c r="AO191" s="681"/>
      <c r="AP191" s="681"/>
      <c r="AQ191" s="247"/>
      <c r="AR191" s="12">
        <f t="shared" si="16"/>
        <v>527</v>
      </c>
      <c r="AS191" s="6"/>
    </row>
    <row r="192" spans="1:45" ht="17.25" customHeight="1" x14ac:dyDescent="0.15">
      <c r="A192" s="436">
        <v>26</v>
      </c>
      <c r="B192" s="433">
        <v>8435</v>
      </c>
      <c r="C192" s="35" t="s">
        <v>1179</v>
      </c>
      <c r="D192" s="213"/>
      <c r="E192" s="238"/>
      <c r="F192" s="238"/>
      <c r="G192" s="214"/>
      <c r="H192" s="712" t="s">
        <v>1976</v>
      </c>
      <c r="I192" s="713"/>
      <c r="J192" s="713"/>
      <c r="K192" s="713"/>
      <c r="L192" s="713"/>
      <c r="M192" s="713"/>
      <c r="N192" s="713"/>
      <c r="O192" s="713"/>
      <c r="P192" s="713"/>
      <c r="Q192" s="713"/>
      <c r="R192" s="713"/>
      <c r="S192" s="713"/>
      <c r="T192" s="713"/>
      <c r="U192" s="713"/>
      <c r="V192" s="713"/>
      <c r="W192" s="714"/>
      <c r="X192" s="444" t="s">
        <v>129</v>
      </c>
      <c r="Y192" s="445"/>
      <c r="Z192" s="445"/>
      <c r="AA192" s="445"/>
      <c r="AB192" s="443"/>
      <c r="AC192" s="443"/>
      <c r="AD192" s="685">
        <f t="shared" si="15"/>
        <v>643</v>
      </c>
      <c r="AE192" s="685"/>
      <c r="AF192" s="445" t="s">
        <v>578</v>
      </c>
      <c r="AG192" s="621"/>
      <c r="AH192" s="439"/>
      <c r="AI192" s="445"/>
      <c r="AJ192" s="55"/>
      <c r="AK192" s="770"/>
      <c r="AL192" s="765"/>
      <c r="AM192" s="766"/>
      <c r="AN192" s="680"/>
      <c r="AO192" s="681"/>
      <c r="AP192" s="681"/>
      <c r="AQ192" s="247"/>
      <c r="AR192" s="12">
        <f t="shared" si="16"/>
        <v>437</v>
      </c>
      <c r="AS192" s="6"/>
    </row>
    <row r="193" spans="1:45" ht="17.25" customHeight="1" x14ac:dyDescent="0.15">
      <c r="A193" s="436">
        <v>26</v>
      </c>
      <c r="B193" s="433">
        <v>8445</v>
      </c>
      <c r="C193" s="35" t="s">
        <v>1180</v>
      </c>
      <c r="D193" s="213"/>
      <c r="E193" s="238"/>
      <c r="F193" s="238"/>
      <c r="G193" s="214"/>
      <c r="H193" s="858"/>
      <c r="I193" s="859"/>
      <c r="J193" s="859"/>
      <c r="K193" s="859"/>
      <c r="L193" s="859"/>
      <c r="M193" s="859"/>
      <c r="N193" s="859"/>
      <c r="O193" s="859"/>
      <c r="P193" s="859"/>
      <c r="Q193" s="859"/>
      <c r="R193" s="859"/>
      <c r="S193" s="859"/>
      <c r="T193" s="859"/>
      <c r="U193" s="859"/>
      <c r="V193" s="859"/>
      <c r="W193" s="860"/>
      <c r="X193" s="444" t="s">
        <v>130</v>
      </c>
      <c r="Y193" s="445"/>
      <c r="Z193" s="445"/>
      <c r="AA193" s="445"/>
      <c r="AB193" s="443"/>
      <c r="AC193" s="443"/>
      <c r="AD193" s="685">
        <f t="shared" si="15"/>
        <v>804</v>
      </c>
      <c r="AE193" s="685"/>
      <c r="AF193" s="445" t="s">
        <v>578</v>
      </c>
      <c r="AG193" s="621"/>
      <c r="AH193" s="439"/>
      <c r="AI193" s="445"/>
      <c r="AJ193" s="55"/>
      <c r="AK193" s="770"/>
      <c r="AL193" s="765"/>
      <c r="AM193" s="766"/>
      <c r="AN193" s="680"/>
      <c r="AO193" s="681"/>
      <c r="AP193" s="681"/>
      <c r="AQ193" s="247"/>
      <c r="AR193" s="12">
        <f t="shared" si="16"/>
        <v>546</v>
      </c>
      <c r="AS193" s="6"/>
    </row>
    <row r="194" spans="1:45" ht="17.25" customHeight="1" x14ac:dyDescent="0.15">
      <c r="A194" s="436">
        <v>26</v>
      </c>
      <c r="B194" s="433">
        <v>8436</v>
      </c>
      <c r="C194" s="35" t="s">
        <v>1183</v>
      </c>
      <c r="D194" s="213"/>
      <c r="E194" s="238"/>
      <c r="F194" s="238"/>
      <c r="G194" s="214"/>
      <c r="H194" s="715" t="s">
        <v>1975</v>
      </c>
      <c r="I194" s="916"/>
      <c r="J194" s="916"/>
      <c r="K194" s="916"/>
      <c r="L194" s="916"/>
      <c r="M194" s="916"/>
      <c r="N194" s="916"/>
      <c r="O194" s="916"/>
      <c r="P194" s="916"/>
      <c r="Q194" s="916"/>
      <c r="R194" s="916"/>
      <c r="S194" s="916"/>
      <c r="T194" s="916"/>
      <c r="U194" s="916"/>
      <c r="V194" s="916"/>
      <c r="W194" s="917"/>
      <c r="X194" s="444" t="s">
        <v>129</v>
      </c>
      <c r="Y194" s="445"/>
      <c r="Z194" s="445"/>
      <c r="AA194" s="445"/>
      <c r="AB194" s="443"/>
      <c r="AC194" s="443"/>
      <c r="AD194" s="685">
        <f t="shared" si="15"/>
        <v>634</v>
      </c>
      <c r="AE194" s="685"/>
      <c r="AF194" s="445" t="s">
        <v>578</v>
      </c>
      <c r="AG194" s="621"/>
      <c r="AH194" s="439"/>
      <c r="AI194" s="445"/>
      <c r="AJ194" s="55"/>
      <c r="AK194" s="770"/>
      <c r="AL194" s="765"/>
      <c r="AM194" s="766"/>
      <c r="AN194" s="680"/>
      <c r="AO194" s="681"/>
      <c r="AP194" s="681"/>
      <c r="AQ194" s="247"/>
      <c r="AR194" s="12">
        <f t="shared" si="16"/>
        <v>431</v>
      </c>
      <c r="AS194" s="6"/>
    </row>
    <row r="195" spans="1:45" ht="17.25" customHeight="1" x14ac:dyDescent="0.15">
      <c r="A195" s="436">
        <v>26</v>
      </c>
      <c r="B195" s="433">
        <v>8446</v>
      </c>
      <c r="C195" s="35" t="s">
        <v>1184</v>
      </c>
      <c r="D195" s="213"/>
      <c r="E195" s="238"/>
      <c r="F195" s="238"/>
      <c r="G195" s="214"/>
      <c r="H195" s="918"/>
      <c r="I195" s="919"/>
      <c r="J195" s="919"/>
      <c r="K195" s="919"/>
      <c r="L195" s="919"/>
      <c r="M195" s="919"/>
      <c r="N195" s="919"/>
      <c r="O195" s="919"/>
      <c r="P195" s="919"/>
      <c r="Q195" s="919"/>
      <c r="R195" s="919"/>
      <c r="S195" s="919"/>
      <c r="T195" s="919"/>
      <c r="U195" s="919"/>
      <c r="V195" s="919"/>
      <c r="W195" s="920"/>
      <c r="X195" s="444" t="s">
        <v>130</v>
      </c>
      <c r="Y195" s="445"/>
      <c r="Z195" s="445"/>
      <c r="AA195" s="445"/>
      <c r="AB195" s="443"/>
      <c r="AC195" s="443"/>
      <c r="AD195" s="685">
        <f t="shared" si="15"/>
        <v>793</v>
      </c>
      <c r="AE195" s="685"/>
      <c r="AF195" s="445" t="s">
        <v>578</v>
      </c>
      <c r="AG195" s="621"/>
      <c r="AH195" s="439"/>
      <c r="AI195" s="445"/>
      <c r="AJ195" s="55"/>
      <c r="AK195" s="770"/>
      <c r="AL195" s="765"/>
      <c r="AM195" s="766"/>
      <c r="AN195" s="680"/>
      <c r="AO195" s="681"/>
      <c r="AP195" s="681"/>
      <c r="AQ195" s="247"/>
      <c r="AR195" s="12">
        <f t="shared" si="16"/>
        <v>538</v>
      </c>
      <c r="AS195" s="6"/>
    </row>
    <row r="196" spans="1:45" ht="17.25" customHeight="1" x14ac:dyDescent="0.15">
      <c r="A196" s="436">
        <v>26</v>
      </c>
      <c r="B196" s="433">
        <v>8416</v>
      </c>
      <c r="C196" s="35" t="s">
        <v>2912</v>
      </c>
      <c r="D196" s="213"/>
      <c r="E196" s="238"/>
      <c r="F196" s="238"/>
      <c r="G196" s="214"/>
      <c r="H196" s="913" t="s">
        <v>2327</v>
      </c>
      <c r="I196" s="914"/>
      <c r="J196" s="914"/>
      <c r="K196" s="914"/>
      <c r="L196" s="914"/>
      <c r="M196" s="914"/>
      <c r="N196" s="914"/>
      <c r="O196" s="914"/>
      <c r="P196" s="914"/>
      <c r="Q196" s="914"/>
      <c r="R196" s="914"/>
      <c r="S196" s="914"/>
      <c r="T196" s="914"/>
      <c r="U196" s="914"/>
      <c r="V196" s="914"/>
      <c r="W196" s="915"/>
      <c r="X196" s="444" t="s">
        <v>129</v>
      </c>
      <c r="Y196" s="445"/>
      <c r="Z196" s="445"/>
      <c r="AA196" s="445"/>
      <c r="AB196" s="443"/>
      <c r="AC196" s="443"/>
      <c r="AD196" s="685">
        <f t="shared" si="15"/>
        <v>616</v>
      </c>
      <c r="AE196" s="685"/>
      <c r="AF196" s="445" t="s">
        <v>578</v>
      </c>
      <c r="AG196" s="621"/>
      <c r="AH196" s="439"/>
      <c r="AI196" s="445"/>
      <c r="AJ196" s="55"/>
      <c r="AK196" s="770"/>
      <c r="AL196" s="765"/>
      <c r="AM196" s="766"/>
      <c r="AN196" s="680"/>
      <c r="AO196" s="681"/>
      <c r="AP196" s="681"/>
      <c r="AQ196" s="247"/>
      <c r="AR196" s="12">
        <f t="shared" si="16"/>
        <v>418</v>
      </c>
      <c r="AS196" s="6"/>
    </row>
    <row r="197" spans="1:45" ht="17.25" customHeight="1" x14ac:dyDescent="0.15">
      <c r="A197" s="436">
        <v>26</v>
      </c>
      <c r="B197" s="433">
        <v>8426</v>
      </c>
      <c r="C197" s="35" t="s">
        <v>2913</v>
      </c>
      <c r="D197" s="213"/>
      <c r="E197" s="238"/>
      <c r="F197" s="238"/>
      <c r="G197" s="214"/>
      <c r="H197" s="913"/>
      <c r="I197" s="914"/>
      <c r="J197" s="914"/>
      <c r="K197" s="914"/>
      <c r="L197" s="914"/>
      <c r="M197" s="914"/>
      <c r="N197" s="914"/>
      <c r="O197" s="914"/>
      <c r="P197" s="914"/>
      <c r="Q197" s="914"/>
      <c r="R197" s="914"/>
      <c r="S197" s="914"/>
      <c r="T197" s="914"/>
      <c r="U197" s="914"/>
      <c r="V197" s="914"/>
      <c r="W197" s="915"/>
      <c r="X197" s="444" t="s">
        <v>130</v>
      </c>
      <c r="Y197" s="445"/>
      <c r="Z197" s="445"/>
      <c r="AA197" s="445"/>
      <c r="AB197" s="443"/>
      <c r="AC197" s="443"/>
      <c r="AD197" s="685">
        <f t="shared" si="15"/>
        <v>775</v>
      </c>
      <c r="AE197" s="685"/>
      <c r="AF197" s="445" t="s">
        <v>578</v>
      </c>
      <c r="AG197" s="621"/>
      <c r="AH197" s="445"/>
      <c r="AI197" s="445"/>
      <c r="AJ197" s="55"/>
      <c r="AK197" s="127" t="s">
        <v>27</v>
      </c>
      <c r="AL197" s="921">
        <v>0.7</v>
      </c>
      <c r="AM197" s="921"/>
      <c r="AN197" s="259" t="s">
        <v>248</v>
      </c>
      <c r="AO197" s="844">
        <v>0.97</v>
      </c>
      <c r="AP197" s="844"/>
      <c r="AQ197" s="247"/>
      <c r="AR197" s="12">
        <f t="shared" si="16"/>
        <v>527</v>
      </c>
      <c r="AS197" s="6"/>
    </row>
    <row r="198" spans="1:45" ht="17.25" customHeight="1" x14ac:dyDescent="0.15">
      <c r="A198" s="436">
        <v>26</v>
      </c>
      <c r="B198" s="433">
        <v>8437</v>
      </c>
      <c r="C198" s="35" t="s">
        <v>2914</v>
      </c>
      <c r="D198" s="213"/>
      <c r="E198" s="238"/>
      <c r="F198" s="238"/>
      <c r="G198" s="214"/>
      <c r="H198" s="913" t="s">
        <v>2328</v>
      </c>
      <c r="I198" s="914"/>
      <c r="J198" s="914"/>
      <c r="K198" s="914"/>
      <c r="L198" s="914"/>
      <c r="M198" s="914"/>
      <c r="N198" s="914"/>
      <c r="O198" s="914"/>
      <c r="P198" s="914"/>
      <c r="Q198" s="914"/>
      <c r="R198" s="914"/>
      <c r="S198" s="914"/>
      <c r="T198" s="914"/>
      <c r="U198" s="914"/>
      <c r="V198" s="914"/>
      <c r="W198" s="915"/>
      <c r="X198" s="444" t="s">
        <v>129</v>
      </c>
      <c r="Y198" s="445"/>
      <c r="Z198" s="445"/>
      <c r="AA198" s="445"/>
      <c r="AB198" s="443"/>
      <c r="AC198" s="443"/>
      <c r="AD198" s="685">
        <f t="shared" si="15"/>
        <v>643</v>
      </c>
      <c r="AE198" s="685"/>
      <c r="AF198" s="445" t="s">
        <v>578</v>
      </c>
      <c r="AG198" s="621"/>
      <c r="AH198" s="439"/>
      <c r="AI198" s="445"/>
      <c r="AJ198" s="55"/>
      <c r="AK198" s="246"/>
      <c r="AL198" s="245"/>
      <c r="AM198" s="247"/>
      <c r="AN198" s="14"/>
      <c r="AO198" s="581"/>
      <c r="AP198" s="581"/>
      <c r="AQ198" s="247"/>
      <c r="AR198" s="12">
        <f t="shared" si="16"/>
        <v>437</v>
      </c>
      <c r="AS198" s="6"/>
    </row>
    <row r="199" spans="1:45" ht="17.25" customHeight="1" x14ac:dyDescent="0.15">
      <c r="A199" s="436">
        <v>26</v>
      </c>
      <c r="B199" s="433">
        <v>8447</v>
      </c>
      <c r="C199" s="35" t="s">
        <v>2915</v>
      </c>
      <c r="D199" s="213"/>
      <c r="E199" s="238"/>
      <c r="F199" s="238"/>
      <c r="G199" s="214"/>
      <c r="H199" s="913"/>
      <c r="I199" s="914"/>
      <c r="J199" s="914"/>
      <c r="K199" s="914"/>
      <c r="L199" s="914"/>
      <c r="M199" s="914"/>
      <c r="N199" s="914"/>
      <c r="O199" s="914"/>
      <c r="P199" s="914"/>
      <c r="Q199" s="914"/>
      <c r="R199" s="914"/>
      <c r="S199" s="914"/>
      <c r="T199" s="914"/>
      <c r="U199" s="914"/>
      <c r="V199" s="914"/>
      <c r="W199" s="915"/>
      <c r="X199" s="444" t="s">
        <v>130</v>
      </c>
      <c r="Y199" s="445"/>
      <c r="Z199" s="445"/>
      <c r="AA199" s="445"/>
      <c r="AB199" s="443"/>
      <c r="AC199" s="443"/>
      <c r="AD199" s="685">
        <f t="shared" si="15"/>
        <v>804</v>
      </c>
      <c r="AE199" s="685"/>
      <c r="AF199" s="445" t="s">
        <v>578</v>
      </c>
      <c r="AG199" s="621"/>
      <c r="AH199" s="445"/>
      <c r="AI199" s="445"/>
      <c r="AJ199" s="55"/>
      <c r="AK199" s="246"/>
      <c r="AL199" s="245"/>
      <c r="AM199" s="247"/>
      <c r="AN199" s="165"/>
      <c r="AO199" s="844"/>
      <c r="AP199" s="844"/>
      <c r="AQ199" s="247"/>
      <c r="AR199" s="12">
        <f t="shared" si="16"/>
        <v>546</v>
      </c>
      <c r="AS199" s="6"/>
    </row>
    <row r="200" spans="1:45" ht="17.25" customHeight="1" x14ac:dyDescent="0.15">
      <c r="A200" s="436">
        <v>26</v>
      </c>
      <c r="B200" s="433">
        <v>8438</v>
      </c>
      <c r="C200" s="35" t="s">
        <v>2916</v>
      </c>
      <c r="D200" s="213"/>
      <c r="E200" s="238"/>
      <c r="F200" s="238"/>
      <c r="G200" s="214"/>
      <c r="H200" s="913" t="s">
        <v>2329</v>
      </c>
      <c r="I200" s="914"/>
      <c r="J200" s="914"/>
      <c r="K200" s="914"/>
      <c r="L200" s="914"/>
      <c r="M200" s="914"/>
      <c r="N200" s="914"/>
      <c r="O200" s="914"/>
      <c r="P200" s="914"/>
      <c r="Q200" s="914"/>
      <c r="R200" s="914"/>
      <c r="S200" s="914"/>
      <c r="T200" s="914"/>
      <c r="U200" s="914"/>
      <c r="V200" s="914"/>
      <c r="W200" s="915"/>
      <c r="X200" s="444" t="s">
        <v>129</v>
      </c>
      <c r="Y200" s="445"/>
      <c r="Z200" s="445"/>
      <c r="AA200" s="445"/>
      <c r="AB200" s="443"/>
      <c r="AC200" s="443"/>
      <c r="AD200" s="685">
        <f t="shared" si="15"/>
        <v>634</v>
      </c>
      <c r="AE200" s="685"/>
      <c r="AF200" s="445" t="s">
        <v>578</v>
      </c>
      <c r="AG200" s="621"/>
      <c r="AH200" s="439"/>
      <c r="AI200" s="445"/>
      <c r="AJ200" s="55"/>
      <c r="AK200" s="246"/>
      <c r="AL200" s="245"/>
      <c r="AM200" s="247"/>
      <c r="AN200" s="14"/>
      <c r="AO200" s="581"/>
      <c r="AP200" s="581"/>
      <c r="AQ200" s="247"/>
      <c r="AR200" s="12">
        <f t="shared" si="16"/>
        <v>431</v>
      </c>
      <c r="AS200" s="6"/>
    </row>
    <row r="201" spans="1:45" ht="17.25" customHeight="1" x14ac:dyDescent="0.15">
      <c r="A201" s="436">
        <v>26</v>
      </c>
      <c r="B201" s="433">
        <v>8448</v>
      </c>
      <c r="C201" s="35" t="s">
        <v>2917</v>
      </c>
      <c r="D201" s="215"/>
      <c r="E201" s="236"/>
      <c r="F201" s="236"/>
      <c r="G201" s="216"/>
      <c r="H201" s="913"/>
      <c r="I201" s="914"/>
      <c r="J201" s="914"/>
      <c r="K201" s="914"/>
      <c r="L201" s="914"/>
      <c r="M201" s="914"/>
      <c r="N201" s="914"/>
      <c r="O201" s="914"/>
      <c r="P201" s="914"/>
      <c r="Q201" s="914"/>
      <c r="R201" s="914"/>
      <c r="S201" s="914"/>
      <c r="T201" s="914"/>
      <c r="U201" s="914"/>
      <c r="V201" s="914"/>
      <c r="W201" s="915"/>
      <c r="X201" s="444" t="s">
        <v>130</v>
      </c>
      <c r="Y201" s="445"/>
      <c r="Z201" s="445"/>
      <c r="AA201" s="445"/>
      <c r="AB201" s="443"/>
      <c r="AC201" s="443"/>
      <c r="AD201" s="685">
        <f t="shared" si="15"/>
        <v>793</v>
      </c>
      <c r="AE201" s="685"/>
      <c r="AF201" s="445" t="s">
        <v>578</v>
      </c>
      <c r="AG201" s="621"/>
      <c r="AH201" s="445"/>
      <c r="AI201" s="445"/>
      <c r="AJ201" s="55"/>
      <c r="AK201" s="57"/>
      <c r="AL201" s="426"/>
      <c r="AM201" s="58"/>
      <c r="AN201" s="114"/>
      <c r="AO201" s="911"/>
      <c r="AP201" s="911"/>
      <c r="AQ201" s="58"/>
      <c r="AR201" s="12">
        <f t="shared" si="16"/>
        <v>538</v>
      </c>
      <c r="AS201" s="11"/>
    </row>
  </sheetData>
  <mergeCells count="304">
    <mergeCell ref="D5:G20"/>
    <mergeCell ref="H17:L20"/>
    <mergeCell ref="AD10:AE10"/>
    <mergeCell ref="AD39:AE39"/>
    <mergeCell ref="AD40:AE40"/>
    <mergeCell ref="D21:G28"/>
    <mergeCell ref="AD21:AE21"/>
    <mergeCell ref="AD22:AE22"/>
    <mergeCell ref="AD23:AE23"/>
    <mergeCell ref="AD24:AE24"/>
    <mergeCell ref="AD25:AE25"/>
    <mergeCell ref="AD26:AE26"/>
    <mergeCell ref="AD27:AE27"/>
    <mergeCell ref="AD28:AE28"/>
    <mergeCell ref="H23:W24"/>
    <mergeCell ref="H25:W26"/>
    <mergeCell ref="H27:W28"/>
    <mergeCell ref="H21:W22"/>
    <mergeCell ref="M17:W18"/>
    <mergeCell ref="AD17:AE17"/>
    <mergeCell ref="AD18:AE18"/>
    <mergeCell ref="M13:W14"/>
    <mergeCell ref="AD13:AE13"/>
    <mergeCell ref="AD14:AE14"/>
    <mergeCell ref="M19:W20"/>
    <mergeCell ref="AD19:AE19"/>
    <mergeCell ref="AD20:AE20"/>
    <mergeCell ref="H5:L16"/>
    <mergeCell ref="M5:W6"/>
    <mergeCell ref="AD5:AE5"/>
    <mergeCell ref="AD6:AE6"/>
    <mergeCell ref="M7:W8"/>
    <mergeCell ref="AD7:AE7"/>
    <mergeCell ref="AD8:AE8"/>
    <mergeCell ref="M9:W10"/>
    <mergeCell ref="AD9:AE9"/>
    <mergeCell ref="M15:W16"/>
    <mergeCell ref="AD15:AE15"/>
    <mergeCell ref="AD16:AE16"/>
    <mergeCell ref="M11:W12"/>
    <mergeCell ref="AD11:AE11"/>
    <mergeCell ref="AD12:AE12"/>
    <mergeCell ref="AD32:AE32"/>
    <mergeCell ref="AD33:AE33"/>
    <mergeCell ref="AK33:AP35"/>
    <mergeCell ref="AD34:AE34"/>
    <mergeCell ref="AD35:AE35"/>
    <mergeCell ref="AD36:AE36"/>
    <mergeCell ref="H29:W30"/>
    <mergeCell ref="H31:W32"/>
    <mergeCell ref="H33:W34"/>
    <mergeCell ref="H35:W36"/>
    <mergeCell ref="AD29:AE29"/>
    <mergeCell ref="AD30:AE30"/>
    <mergeCell ref="AD31:AE31"/>
    <mergeCell ref="AO43:AP43"/>
    <mergeCell ref="AD44:AE44"/>
    <mergeCell ref="H41:W42"/>
    <mergeCell ref="H43:W44"/>
    <mergeCell ref="AL137:AM137"/>
    <mergeCell ref="AD37:AE37"/>
    <mergeCell ref="AN37:AO37"/>
    <mergeCell ref="AD38:AE38"/>
    <mergeCell ref="AD41:AE41"/>
    <mergeCell ref="AO41:AP41"/>
    <mergeCell ref="H37:W38"/>
    <mergeCell ref="H39:W40"/>
    <mergeCell ref="AK77:AL77"/>
    <mergeCell ref="AK78:AL78"/>
    <mergeCell ref="G93:K95"/>
    <mergeCell ref="L92:P92"/>
    <mergeCell ref="AK96:AL96"/>
    <mergeCell ref="AK97:AL97"/>
    <mergeCell ref="AK98:AL98"/>
    <mergeCell ref="L95:W96"/>
    <mergeCell ref="L97:W98"/>
    <mergeCell ref="AK91:AL91"/>
    <mergeCell ref="AK92:AL92"/>
    <mergeCell ref="AK93:AL93"/>
    <mergeCell ref="AD42:AE42"/>
    <mergeCell ref="AD43:AE43"/>
    <mergeCell ref="AK83:AL83"/>
    <mergeCell ref="AK86:AL86"/>
    <mergeCell ref="AK79:AL79"/>
    <mergeCell ref="AK80:AL80"/>
    <mergeCell ref="AK81:AL81"/>
    <mergeCell ref="AK82:AL82"/>
    <mergeCell ref="AL138:AM138"/>
    <mergeCell ref="AK94:AL94"/>
    <mergeCell ref="AK104:AL104"/>
    <mergeCell ref="AK103:AL103"/>
    <mergeCell ref="AK113:AL113"/>
    <mergeCell ref="AK114:AL114"/>
    <mergeCell ref="AN178:AO178"/>
    <mergeCell ref="AD177:AE177"/>
    <mergeCell ref="AL143:AM143"/>
    <mergeCell ref="AL139:AM139"/>
    <mergeCell ref="AL140:AM140"/>
    <mergeCell ref="AL141:AM141"/>
    <mergeCell ref="AD163:AE163"/>
    <mergeCell ref="AD164:AE164"/>
    <mergeCell ref="AD165:AE165"/>
    <mergeCell ref="AD170:AE170"/>
    <mergeCell ref="AD171:AE171"/>
    <mergeCell ref="AD172:AE172"/>
    <mergeCell ref="AD173:AE173"/>
    <mergeCell ref="AL144:AM144"/>
    <mergeCell ref="AL145:AM145"/>
    <mergeCell ref="AK162:AQ175"/>
    <mergeCell ref="AL142:AM142"/>
    <mergeCell ref="AL151:AN151"/>
    <mergeCell ref="AL152:AN152"/>
    <mergeCell ref="AL153:AN153"/>
    <mergeCell ref="AL154:AN154"/>
    <mergeCell ref="AL155:AN155"/>
    <mergeCell ref="AL156:AN156"/>
    <mergeCell ref="M162:W163"/>
    <mergeCell ref="AD162:AE162"/>
    <mergeCell ref="L93:W94"/>
    <mergeCell ref="AK88:AL88"/>
    <mergeCell ref="AK89:AL89"/>
    <mergeCell ref="AK87:AL87"/>
    <mergeCell ref="AK90:AL90"/>
    <mergeCell ref="AK84:AL84"/>
    <mergeCell ref="AK85:AL85"/>
    <mergeCell ref="AK95:AL95"/>
    <mergeCell ref="L103:W104"/>
    <mergeCell ref="AK99:AL99"/>
    <mergeCell ref="AK100:AL100"/>
    <mergeCell ref="AK101:AL101"/>
    <mergeCell ref="AK102:AL102"/>
    <mergeCell ref="L99:W100"/>
    <mergeCell ref="L101:W102"/>
    <mergeCell ref="Q109:W110"/>
    <mergeCell ref="AK109:AL109"/>
    <mergeCell ref="AK110:AL110"/>
    <mergeCell ref="Q111:W112"/>
    <mergeCell ref="AK111:AL111"/>
    <mergeCell ref="AK112:AL112"/>
    <mergeCell ref="Q113:W114"/>
    <mergeCell ref="H198:W199"/>
    <mergeCell ref="H200:W201"/>
    <mergeCell ref="AD167:AE167"/>
    <mergeCell ref="M168:W169"/>
    <mergeCell ref="D178:G185"/>
    <mergeCell ref="AD178:AE178"/>
    <mergeCell ref="AD179:AE179"/>
    <mergeCell ref="AD180:AE180"/>
    <mergeCell ref="AD181:AE181"/>
    <mergeCell ref="H184:W185"/>
    <mergeCell ref="O174:W175"/>
    <mergeCell ref="AD174:AE174"/>
    <mergeCell ref="AD175:AE175"/>
    <mergeCell ref="O176:W177"/>
    <mergeCell ref="AD176:AE176"/>
    <mergeCell ref="D162:G177"/>
    <mergeCell ref="H174:N177"/>
    <mergeCell ref="H178:W179"/>
    <mergeCell ref="H180:W181"/>
    <mergeCell ref="H182:W183"/>
    <mergeCell ref="M164:W165"/>
    <mergeCell ref="M170:W171"/>
    <mergeCell ref="M172:W173"/>
    <mergeCell ref="H162:L173"/>
    <mergeCell ref="AO201:AP201"/>
    <mergeCell ref="AD196:AE196"/>
    <mergeCell ref="AD197:AE197"/>
    <mergeCell ref="AO197:AP197"/>
    <mergeCell ref="AD198:AE198"/>
    <mergeCell ref="AD199:AE199"/>
    <mergeCell ref="AO199:AP199"/>
    <mergeCell ref="AN190:AP196"/>
    <mergeCell ref="AD191:AE191"/>
    <mergeCell ref="AD192:AE192"/>
    <mergeCell ref="AD193:AE193"/>
    <mergeCell ref="AD194:AE194"/>
    <mergeCell ref="AD195:AE195"/>
    <mergeCell ref="AD190:AE190"/>
    <mergeCell ref="AL197:AM197"/>
    <mergeCell ref="AK190:AM196"/>
    <mergeCell ref="AD200:AE200"/>
    <mergeCell ref="H190:W191"/>
    <mergeCell ref="AD188:AE188"/>
    <mergeCell ref="AD201:AE201"/>
    <mergeCell ref="AD168:AE168"/>
    <mergeCell ref="AD169:AE169"/>
    <mergeCell ref="AL149:AM149"/>
    <mergeCell ref="AL150:AM150"/>
    <mergeCell ref="AL148:AM148"/>
    <mergeCell ref="AL146:AM146"/>
    <mergeCell ref="AL147:AM147"/>
    <mergeCell ref="AD189:AE189"/>
    <mergeCell ref="AD182:AE182"/>
    <mergeCell ref="AD183:AE183"/>
    <mergeCell ref="AD184:AE184"/>
    <mergeCell ref="AD185:AE185"/>
    <mergeCell ref="AD186:AE186"/>
    <mergeCell ref="AD187:AE187"/>
    <mergeCell ref="H186:W187"/>
    <mergeCell ref="H188:W189"/>
    <mergeCell ref="M166:W167"/>
    <mergeCell ref="AD166:AE166"/>
    <mergeCell ref="H192:W193"/>
    <mergeCell ref="H194:W195"/>
    <mergeCell ref="H196:W197"/>
    <mergeCell ref="D77:F79"/>
    <mergeCell ref="G77:K79"/>
    <mergeCell ref="L77:P79"/>
    <mergeCell ref="L89:P91"/>
    <mergeCell ref="Q77:W78"/>
    <mergeCell ref="Q79:W80"/>
    <mergeCell ref="Q81:W82"/>
    <mergeCell ref="Q83:W84"/>
    <mergeCell ref="Q85:W86"/>
    <mergeCell ref="Q87:W88"/>
    <mergeCell ref="Q89:W90"/>
    <mergeCell ref="Q91:W92"/>
    <mergeCell ref="D105:F107"/>
    <mergeCell ref="G105:K107"/>
    <mergeCell ref="L105:P107"/>
    <mergeCell ref="Q105:W106"/>
    <mergeCell ref="AK105:AL105"/>
    <mergeCell ref="AK106:AL106"/>
    <mergeCell ref="Q107:W108"/>
    <mergeCell ref="AK107:AL107"/>
    <mergeCell ref="AK108:AL108"/>
    <mergeCell ref="Q115:W116"/>
    <mergeCell ref="AK115:AL115"/>
    <mergeCell ref="AK116:AL116"/>
    <mergeCell ref="L117:P119"/>
    <mergeCell ref="Q117:W118"/>
    <mergeCell ref="AK117:AL117"/>
    <mergeCell ref="AK118:AL118"/>
    <mergeCell ref="Q119:W120"/>
    <mergeCell ref="AK119:AL119"/>
    <mergeCell ref="L120:P120"/>
    <mergeCell ref="AK120:AL120"/>
    <mergeCell ref="G121:K123"/>
    <mergeCell ref="L121:W122"/>
    <mergeCell ref="AK121:AL121"/>
    <mergeCell ref="AK122:AL122"/>
    <mergeCell ref="L123:W124"/>
    <mergeCell ref="AK123:AL123"/>
    <mergeCell ref="AK124:AL124"/>
    <mergeCell ref="L125:W126"/>
    <mergeCell ref="AK125:AL125"/>
    <mergeCell ref="AK126:AL126"/>
    <mergeCell ref="L127:W128"/>
    <mergeCell ref="AK127:AL127"/>
    <mergeCell ref="AK128:AL128"/>
    <mergeCell ref="L129:W130"/>
    <mergeCell ref="AK129:AL129"/>
    <mergeCell ref="AK130:AL130"/>
    <mergeCell ref="L131:W132"/>
    <mergeCell ref="AK131:AL131"/>
    <mergeCell ref="AK132:AL132"/>
    <mergeCell ref="D45:F47"/>
    <mergeCell ref="G45:K47"/>
    <mergeCell ref="L45:P47"/>
    <mergeCell ref="Q45:W46"/>
    <mergeCell ref="AK45:AL45"/>
    <mergeCell ref="AK46:AL46"/>
    <mergeCell ref="Q47:W48"/>
    <mergeCell ref="AK47:AL47"/>
    <mergeCell ref="AK48:AL48"/>
    <mergeCell ref="Q49:W50"/>
    <mergeCell ref="AK49:AL49"/>
    <mergeCell ref="AK50:AL50"/>
    <mergeCell ref="Q51:W52"/>
    <mergeCell ref="AK51:AL51"/>
    <mergeCell ref="AK52:AL52"/>
    <mergeCell ref="Q53:W54"/>
    <mergeCell ref="AK53:AL53"/>
    <mergeCell ref="AK54:AL54"/>
    <mergeCell ref="Q55:W56"/>
    <mergeCell ref="AK55:AL55"/>
    <mergeCell ref="AK56:AL56"/>
    <mergeCell ref="L57:P59"/>
    <mergeCell ref="Q57:W58"/>
    <mergeCell ref="AK57:AL57"/>
    <mergeCell ref="AK58:AL58"/>
    <mergeCell ref="Q59:W60"/>
    <mergeCell ref="AK59:AL59"/>
    <mergeCell ref="L60:P60"/>
    <mergeCell ref="AK60:AL60"/>
    <mergeCell ref="G61:K63"/>
    <mergeCell ref="L61:W62"/>
    <mergeCell ref="AK61:AL61"/>
    <mergeCell ref="AK62:AL62"/>
    <mergeCell ref="L63:W64"/>
    <mergeCell ref="AK63:AL63"/>
    <mergeCell ref="AK64:AL64"/>
    <mergeCell ref="L65:W66"/>
    <mergeCell ref="AK65:AL65"/>
    <mergeCell ref="AK66:AL66"/>
    <mergeCell ref="L67:W68"/>
    <mergeCell ref="AK67:AL67"/>
    <mergeCell ref="AK68:AL68"/>
    <mergeCell ref="L69:W70"/>
    <mergeCell ref="AK69:AL69"/>
    <mergeCell ref="AK70:AL70"/>
    <mergeCell ref="L71:W72"/>
    <mergeCell ref="AK71:AL71"/>
    <mergeCell ref="AK72:AL72"/>
  </mergeCells>
  <phoneticPr fontId="3"/>
  <printOptions horizontalCentered="1"/>
  <pageMargins left="0.39370078740157483" right="0.39370078740157483" top="0.78740157480314965" bottom="0.59055118110236227" header="0.51181102362204722" footer="0.31496062992125984"/>
  <pageSetup paperSize="9" scale="61" firstPageNumber="63" orientation="portrait" useFirstPageNumber="1" r:id="rId1"/>
  <headerFooter alignWithMargins="0">
    <oddHeader>&amp;R&amp;9介護予防短期入所療養介護</oddHeader>
    <oddFooter>&amp;C&amp;14&amp;P</oddFooter>
  </headerFooter>
  <rowBreaks count="3" manualBreakCount="3">
    <brk id="72" max="44" man="1"/>
    <brk id="132" max="44" man="1"/>
    <brk id="156" max="4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0"/>
  <dimension ref="A1:AP330"/>
  <sheetViews>
    <sheetView view="pageBreakPreview" zoomScaleNormal="80" zoomScaleSheetLayoutView="100" workbookViewId="0"/>
  </sheetViews>
  <sheetFormatPr defaultColWidth="9" defaultRowHeight="13.5" x14ac:dyDescent="0.15"/>
  <cols>
    <col min="1" max="1" width="4.625" style="251" customWidth="1"/>
    <col min="2" max="2" width="7.5" style="251" customWidth="1"/>
    <col min="3" max="3" width="28.625" style="251" customWidth="1"/>
    <col min="4" max="5" width="2.875" style="251" customWidth="1"/>
    <col min="6" max="15" width="2.375" style="251" customWidth="1"/>
    <col min="16" max="16" width="2.625" style="251" customWidth="1"/>
    <col min="17" max="17" width="2.375" style="251" customWidth="1"/>
    <col min="18" max="18" width="1.875" style="251" customWidth="1"/>
    <col min="19" max="19" width="2.375" style="251" customWidth="1"/>
    <col min="20" max="20" width="2.875" style="251" customWidth="1"/>
    <col min="21" max="21" width="2.375" style="251" customWidth="1"/>
    <col min="22" max="22" width="1.5" style="251" customWidth="1"/>
    <col min="23" max="28" width="2.375" style="251" customWidth="1"/>
    <col min="29" max="29" width="2.875" style="251" customWidth="1"/>
    <col min="30" max="35" width="2.375" style="251" customWidth="1"/>
    <col min="36" max="36" width="3.875" style="251" customWidth="1"/>
    <col min="37" max="37" width="2.375" style="33" customWidth="1"/>
    <col min="38" max="39" width="2.375" style="251" customWidth="1"/>
    <col min="40" max="40" width="7.625" style="251" customWidth="1"/>
    <col min="41" max="41" width="8.125" style="251" bestFit="1" customWidth="1"/>
    <col min="42" max="42" width="2.875" style="251" customWidth="1"/>
    <col min="43" max="16384" width="9" style="251"/>
  </cols>
  <sheetData>
    <row r="1" spans="1:42" ht="17.25" x14ac:dyDescent="0.2">
      <c r="A1" s="15" t="s">
        <v>1432</v>
      </c>
      <c r="AK1" s="24"/>
    </row>
    <row r="3" spans="1:42" ht="17.25" customHeight="1" x14ac:dyDescent="0.15">
      <c r="A3" s="405" t="s">
        <v>582</v>
      </c>
      <c r="B3" s="622"/>
      <c r="C3" s="428" t="s">
        <v>583</v>
      </c>
      <c r="D3" s="145"/>
      <c r="E3" s="633"/>
      <c r="F3" s="633"/>
      <c r="G3" s="633"/>
      <c r="H3" s="633"/>
      <c r="I3" s="633"/>
      <c r="J3" s="633"/>
      <c r="K3" s="633"/>
      <c r="L3" s="633"/>
      <c r="M3" s="633"/>
      <c r="N3" s="633"/>
      <c r="O3" s="633"/>
      <c r="P3" s="633"/>
      <c r="Q3" s="633"/>
      <c r="R3" s="633"/>
      <c r="S3" s="633"/>
      <c r="T3" s="2" t="s">
        <v>584</v>
      </c>
      <c r="U3" s="633"/>
      <c r="V3" s="633"/>
      <c r="W3" s="633"/>
      <c r="X3" s="633"/>
      <c r="Y3" s="633"/>
      <c r="Z3" s="633"/>
      <c r="AA3" s="633"/>
      <c r="AB3" s="633"/>
      <c r="AC3" s="633"/>
      <c r="AD3" s="633"/>
      <c r="AE3" s="633"/>
      <c r="AF3" s="633"/>
      <c r="AG3" s="633"/>
      <c r="AH3" s="633"/>
      <c r="AI3" s="633"/>
      <c r="AJ3" s="633"/>
      <c r="AK3" s="2"/>
      <c r="AL3" s="633"/>
      <c r="AM3" s="634"/>
      <c r="AN3" s="31" t="s">
        <v>28</v>
      </c>
      <c r="AO3" s="31" t="s">
        <v>29</v>
      </c>
      <c r="AP3" s="637"/>
    </row>
    <row r="4" spans="1:42" ht="17.25" customHeight="1" x14ac:dyDescent="0.15">
      <c r="A4" s="406" t="s">
        <v>585</v>
      </c>
      <c r="B4" s="428" t="s">
        <v>586</v>
      </c>
      <c r="C4" s="638"/>
      <c r="D4" s="442"/>
      <c r="E4" s="637"/>
      <c r="F4" s="637"/>
      <c r="G4" s="637"/>
      <c r="H4" s="637"/>
      <c r="I4" s="637"/>
      <c r="J4" s="637"/>
      <c r="K4" s="637"/>
      <c r="L4" s="637"/>
      <c r="M4" s="637"/>
      <c r="N4" s="637"/>
      <c r="O4" s="637"/>
      <c r="P4" s="637"/>
      <c r="Q4" s="637"/>
      <c r="R4" s="637"/>
      <c r="S4" s="637"/>
      <c r="T4" s="637"/>
      <c r="U4" s="637"/>
      <c r="V4" s="637"/>
      <c r="W4" s="637"/>
      <c r="X4" s="637"/>
      <c r="Y4" s="637"/>
      <c r="Z4" s="637"/>
      <c r="AA4" s="637"/>
      <c r="AB4" s="637"/>
      <c r="AC4" s="637"/>
      <c r="AD4" s="637"/>
      <c r="AE4" s="637"/>
      <c r="AF4" s="637"/>
      <c r="AG4" s="637"/>
      <c r="AH4" s="637"/>
      <c r="AI4" s="637"/>
      <c r="AJ4" s="637"/>
      <c r="AK4" s="34"/>
      <c r="AL4" s="637"/>
      <c r="AM4" s="638"/>
      <c r="AN4" s="266" t="s">
        <v>577</v>
      </c>
      <c r="AO4" s="266" t="s">
        <v>578</v>
      </c>
      <c r="AP4" s="637"/>
    </row>
    <row r="5" spans="1:42" ht="17.25" customHeight="1" x14ac:dyDescent="0.15">
      <c r="A5" s="436" t="s">
        <v>1254</v>
      </c>
      <c r="B5" s="433">
        <v>1001</v>
      </c>
      <c r="C5" s="120" t="s">
        <v>1468</v>
      </c>
      <c r="D5" s="710" t="s">
        <v>1436</v>
      </c>
      <c r="E5" s="677" t="s">
        <v>1437</v>
      </c>
      <c r="F5" s="782"/>
      <c r="G5" s="782"/>
      <c r="H5" s="782"/>
      <c r="I5" s="783"/>
      <c r="J5" s="769" t="s">
        <v>1438</v>
      </c>
      <c r="K5" s="664"/>
      <c r="L5" s="664"/>
      <c r="M5" s="664"/>
      <c r="N5" s="665"/>
      <c r="O5" s="453" t="s">
        <v>1563</v>
      </c>
      <c r="P5" s="439"/>
      <c r="Q5" s="439"/>
      <c r="R5" s="439"/>
      <c r="S5" s="946">
        <v>603</v>
      </c>
      <c r="T5" s="946"/>
      <c r="U5" s="416" t="s">
        <v>578</v>
      </c>
      <c r="V5" s="60"/>
      <c r="W5" s="444"/>
      <c r="X5" s="422"/>
      <c r="Y5" s="422"/>
      <c r="Z5" s="422"/>
      <c r="AA5" s="422"/>
      <c r="AB5" s="41"/>
      <c r="AC5" s="41"/>
      <c r="AD5" s="422"/>
      <c r="AE5" s="422"/>
      <c r="AF5" s="422"/>
      <c r="AG5" s="422"/>
      <c r="AH5" s="422"/>
      <c r="AI5" s="422"/>
      <c r="AJ5" s="41"/>
      <c r="AK5" s="41"/>
      <c r="AL5" s="422"/>
      <c r="AM5" s="38"/>
      <c r="AN5" s="12">
        <f>S5</f>
        <v>603</v>
      </c>
      <c r="AO5" s="7" t="s">
        <v>0</v>
      </c>
    </row>
    <row r="6" spans="1:42" ht="17.25" customHeight="1" x14ac:dyDescent="0.15">
      <c r="A6" s="436" t="s">
        <v>1254</v>
      </c>
      <c r="B6" s="433">
        <v>1002</v>
      </c>
      <c r="C6" s="120" t="s">
        <v>1623</v>
      </c>
      <c r="D6" s="711"/>
      <c r="E6" s="796"/>
      <c r="F6" s="784"/>
      <c r="G6" s="784"/>
      <c r="H6" s="784"/>
      <c r="I6" s="785"/>
      <c r="J6" s="666"/>
      <c r="K6" s="667"/>
      <c r="L6" s="667"/>
      <c r="M6" s="667"/>
      <c r="N6" s="668"/>
      <c r="O6" s="57"/>
      <c r="P6" s="426"/>
      <c r="Q6" s="637"/>
      <c r="R6" s="637"/>
      <c r="S6" s="637"/>
      <c r="T6" s="637"/>
      <c r="U6" s="426"/>
      <c r="V6" s="58"/>
      <c r="W6" s="691" t="s">
        <v>301</v>
      </c>
      <c r="X6" s="692"/>
      <c r="Y6" s="692"/>
      <c r="Z6" s="692"/>
      <c r="AA6" s="692"/>
      <c r="AB6" s="692"/>
      <c r="AC6" s="692"/>
      <c r="AD6" s="692"/>
      <c r="AE6" s="692"/>
      <c r="AF6" s="692"/>
      <c r="AG6" s="692"/>
      <c r="AH6" s="692"/>
      <c r="AI6" s="692"/>
      <c r="AJ6" s="515" t="s">
        <v>806</v>
      </c>
      <c r="AK6" s="149">
        <v>25</v>
      </c>
      <c r="AL6" s="637"/>
      <c r="AM6" s="271" t="s">
        <v>578</v>
      </c>
      <c r="AN6" s="12">
        <f>ROUND(S5-AK6,0)</f>
        <v>578</v>
      </c>
      <c r="AO6" s="6"/>
    </row>
    <row r="7" spans="1:42" ht="17.25" customHeight="1" x14ac:dyDescent="0.15">
      <c r="A7" s="436" t="s">
        <v>1254</v>
      </c>
      <c r="B7" s="433">
        <v>1003</v>
      </c>
      <c r="C7" s="120" t="s">
        <v>1469</v>
      </c>
      <c r="D7" s="711"/>
      <c r="E7" s="796"/>
      <c r="F7" s="784"/>
      <c r="G7" s="784"/>
      <c r="H7" s="784"/>
      <c r="I7" s="785"/>
      <c r="J7" s="666"/>
      <c r="K7" s="667"/>
      <c r="L7" s="667"/>
      <c r="M7" s="667"/>
      <c r="N7" s="668"/>
      <c r="O7" s="453" t="s">
        <v>1564</v>
      </c>
      <c r="P7" s="439"/>
      <c r="Q7" s="439"/>
      <c r="R7" s="439"/>
      <c r="S7" s="946">
        <v>741</v>
      </c>
      <c r="T7" s="946"/>
      <c r="U7" s="416" t="s">
        <v>578</v>
      </c>
      <c r="V7" s="60"/>
      <c r="W7" s="444"/>
      <c r="X7" s="422"/>
      <c r="Y7" s="422"/>
      <c r="Z7" s="422"/>
      <c r="AA7" s="422"/>
      <c r="AB7" s="41"/>
      <c r="AC7" s="41"/>
      <c r="AD7" s="422"/>
      <c r="AE7" s="422"/>
      <c r="AF7" s="422"/>
      <c r="AG7" s="422"/>
      <c r="AH7" s="422"/>
      <c r="AI7" s="422"/>
      <c r="AJ7" s="41"/>
      <c r="AK7" s="41"/>
      <c r="AL7" s="422"/>
      <c r="AM7" s="38"/>
      <c r="AN7" s="12">
        <f t="shared" ref="AN7" si="0">S7</f>
        <v>741</v>
      </c>
      <c r="AO7" s="6"/>
    </row>
    <row r="8" spans="1:42" ht="17.25" customHeight="1" x14ac:dyDescent="0.15">
      <c r="A8" s="436" t="s">
        <v>1254</v>
      </c>
      <c r="B8" s="433">
        <v>1004</v>
      </c>
      <c r="C8" s="120" t="s">
        <v>1624</v>
      </c>
      <c r="D8" s="711"/>
      <c r="E8" s="207"/>
      <c r="F8" s="310"/>
      <c r="G8" s="310"/>
      <c r="H8" s="310"/>
      <c r="I8" s="311"/>
      <c r="J8" s="944" t="s">
        <v>1250</v>
      </c>
      <c r="K8" s="693"/>
      <c r="L8" s="693"/>
      <c r="M8" s="693"/>
      <c r="N8" s="945"/>
      <c r="O8" s="57"/>
      <c r="P8" s="426"/>
      <c r="Q8" s="426"/>
      <c r="R8" s="426"/>
      <c r="S8" s="146"/>
      <c r="T8" s="146"/>
      <c r="U8" s="426"/>
      <c r="V8" s="58"/>
      <c r="W8" s="691" t="s">
        <v>301</v>
      </c>
      <c r="X8" s="692"/>
      <c r="Y8" s="692"/>
      <c r="Z8" s="692"/>
      <c r="AA8" s="692"/>
      <c r="AB8" s="692"/>
      <c r="AC8" s="692"/>
      <c r="AD8" s="692"/>
      <c r="AE8" s="692"/>
      <c r="AF8" s="692"/>
      <c r="AG8" s="692"/>
      <c r="AH8" s="692"/>
      <c r="AI8" s="692"/>
      <c r="AJ8" s="515" t="s">
        <v>806</v>
      </c>
      <c r="AK8" s="149">
        <f>$AK$6</f>
        <v>25</v>
      </c>
      <c r="AL8" s="637"/>
      <c r="AM8" s="271" t="s">
        <v>578</v>
      </c>
      <c r="AN8" s="12">
        <f t="shared" ref="AN8" si="1">ROUND(S7-AK8,0)</f>
        <v>716</v>
      </c>
      <c r="AO8" s="6"/>
    </row>
    <row r="9" spans="1:42" ht="17.25" customHeight="1" x14ac:dyDescent="0.15">
      <c r="A9" s="436" t="s">
        <v>1254</v>
      </c>
      <c r="B9" s="433">
        <v>1005</v>
      </c>
      <c r="C9" s="120" t="s">
        <v>1470</v>
      </c>
      <c r="D9" s="711"/>
      <c r="E9" s="449"/>
      <c r="F9" s="449"/>
      <c r="G9" s="449"/>
      <c r="H9" s="449"/>
      <c r="I9" s="449"/>
      <c r="J9" s="769" t="s">
        <v>1439</v>
      </c>
      <c r="K9" s="664"/>
      <c r="L9" s="664"/>
      <c r="M9" s="664"/>
      <c r="N9" s="665"/>
      <c r="O9" s="453" t="s">
        <v>1563</v>
      </c>
      <c r="P9" s="439"/>
      <c r="Q9" s="439"/>
      <c r="R9" s="439"/>
      <c r="S9" s="946">
        <v>666</v>
      </c>
      <c r="T9" s="946"/>
      <c r="U9" s="416" t="s">
        <v>578</v>
      </c>
      <c r="V9" s="60"/>
      <c r="W9" s="444"/>
      <c r="X9" s="422"/>
      <c r="Y9" s="422"/>
      <c r="Z9" s="422"/>
      <c r="AA9" s="422"/>
      <c r="AB9" s="41"/>
      <c r="AC9" s="41"/>
      <c r="AD9" s="422"/>
      <c r="AE9" s="422"/>
      <c r="AF9" s="422"/>
      <c r="AG9" s="422"/>
      <c r="AH9" s="422"/>
      <c r="AI9" s="422"/>
      <c r="AJ9" s="41"/>
      <c r="AK9" s="41"/>
      <c r="AL9" s="422"/>
      <c r="AM9" s="38"/>
      <c r="AN9" s="12">
        <f t="shared" ref="AN9" si="2">S9</f>
        <v>666</v>
      </c>
      <c r="AO9" s="6"/>
    </row>
    <row r="10" spans="1:42" ht="17.25" customHeight="1" x14ac:dyDescent="0.15">
      <c r="A10" s="436" t="s">
        <v>1254</v>
      </c>
      <c r="B10" s="433">
        <v>1006</v>
      </c>
      <c r="C10" s="120" t="s">
        <v>1625</v>
      </c>
      <c r="D10" s="711"/>
      <c r="E10" s="637"/>
      <c r="F10" s="637"/>
      <c r="G10" s="637"/>
      <c r="H10" s="637"/>
      <c r="I10" s="637"/>
      <c r="J10" s="666"/>
      <c r="K10" s="667"/>
      <c r="L10" s="667"/>
      <c r="M10" s="667"/>
      <c r="N10" s="668"/>
      <c r="O10" s="57"/>
      <c r="P10" s="426"/>
      <c r="Q10" s="426"/>
      <c r="R10" s="426"/>
      <c r="S10" s="146"/>
      <c r="T10" s="146"/>
      <c r="U10" s="426"/>
      <c r="V10" s="58"/>
      <c r="W10" s="691" t="s">
        <v>301</v>
      </c>
      <c r="X10" s="692"/>
      <c r="Y10" s="692"/>
      <c r="Z10" s="692"/>
      <c r="AA10" s="692"/>
      <c r="AB10" s="692"/>
      <c r="AC10" s="692"/>
      <c r="AD10" s="692"/>
      <c r="AE10" s="692"/>
      <c r="AF10" s="692"/>
      <c r="AG10" s="692"/>
      <c r="AH10" s="692"/>
      <c r="AI10" s="692"/>
      <c r="AJ10" s="515" t="s">
        <v>806</v>
      </c>
      <c r="AK10" s="149">
        <f t="shared" ref="AK10" si="3">$AK$6</f>
        <v>25</v>
      </c>
      <c r="AL10" s="637"/>
      <c r="AM10" s="271" t="s">
        <v>578</v>
      </c>
      <c r="AN10" s="12">
        <f t="shared" ref="AN10" si="4">ROUND(S9-AK10,0)</f>
        <v>641</v>
      </c>
      <c r="AO10" s="6"/>
    </row>
    <row r="11" spans="1:42" ht="17.25" customHeight="1" x14ac:dyDescent="0.15">
      <c r="A11" s="436" t="s">
        <v>1254</v>
      </c>
      <c r="B11" s="433">
        <v>1007</v>
      </c>
      <c r="C11" s="120" t="s">
        <v>1471</v>
      </c>
      <c r="D11" s="711"/>
      <c r="E11" s="637"/>
      <c r="F11" s="637"/>
      <c r="G11" s="637"/>
      <c r="H11" s="637"/>
      <c r="I11" s="637"/>
      <c r="J11" s="666"/>
      <c r="K11" s="667"/>
      <c r="L11" s="667"/>
      <c r="M11" s="667"/>
      <c r="N11" s="668"/>
      <c r="O11" s="453" t="s">
        <v>1564</v>
      </c>
      <c r="P11" s="439"/>
      <c r="Q11" s="439"/>
      <c r="R11" s="439"/>
      <c r="S11" s="946">
        <v>827</v>
      </c>
      <c r="T11" s="946"/>
      <c r="U11" s="416" t="s">
        <v>578</v>
      </c>
      <c r="V11" s="60"/>
      <c r="W11" s="444"/>
      <c r="X11" s="422"/>
      <c r="Y11" s="422"/>
      <c r="Z11" s="422"/>
      <c r="AA11" s="422"/>
      <c r="AB11" s="41"/>
      <c r="AC11" s="41"/>
      <c r="AD11" s="422"/>
      <c r="AE11" s="422"/>
      <c r="AF11" s="422"/>
      <c r="AG11" s="422"/>
      <c r="AH11" s="422"/>
      <c r="AI11" s="422"/>
      <c r="AJ11" s="41"/>
      <c r="AK11" s="41"/>
      <c r="AL11" s="422"/>
      <c r="AM11" s="38"/>
      <c r="AN11" s="12">
        <f t="shared" ref="AN11" si="5">S11</f>
        <v>827</v>
      </c>
      <c r="AO11" s="6"/>
    </row>
    <row r="12" spans="1:42" ht="17.25" customHeight="1" x14ac:dyDescent="0.15">
      <c r="A12" s="436" t="s">
        <v>1254</v>
      </c>
      <c r="B12" s="433">
        <v>1008</v>
      </c>
      <c r="C12" s="120" t="s">
        <v>1626</v>
      </c>
      <c r="D12" s="711"/>
      <c r="E12" s="446"/>
      <c r="F12" s="607"/>
      <c r="G12" s="607"/>
      <c r="H12" s="607"/>
      <c r="I12" s="432"/>
      <c r="J12" s="944" t="s">
        <v>73</v>
      </c>
      <c r="K12" s="693"/>
      <c r="L12" s="693"/>
      <c r="M12" s="693"/>
      <c r="N12" s="945"/>
      <c r="O12" s="57"/>
      <c r="P12" s="426"/>
      <c r="Q12" s="426"/>
      <c r="R12" s="426"/>
      <c r="S12" s="146"/>
      <c r="T12" s="146"/>
      <c r="U12" s="426"/>
      <c r="V12" s="58"/>
      <c r="W12" s="691" t="s">
        <v>301</v>
      </c>
      <c r="X12" s="750"/>
      <c r="Y12" s="750"/>
      <c r="Z12" s="750"/>
      <c r="AA12" s="750"/>
      <c r="AB12" s="750"/>
      <c r="AC12" s="750"/>
      <c r="AD12" s="750"/>
      <c r="AE12" s="750"/>
      <c r="AF12" s="750"/>
      <c r="AG12" s="750"/>
      <c r="AH12" s="750"/>
      <c r="AI12" s="750"/>
      <c r="AJ12" s="515" t="s">
        <v>806</v>
      </c>
      <c r="AK12" s="149">
        <f t="shared" ref="AK12" si="6">$AK$6</f>
        <v>25</v>
      </c>
      <c r="AL12" s="637"/>
      <c r="AM12" s="271" t="s">
        <v>578</v>
      </c>
      <c r="AN12" s="12">
        <f t="shared" ref="AN12" si="7">ROUND(S11-AK12,0)</f>
        <v>802</v>
      </c>
      <c r="AO12" s="6"/>
    </row>
    <row r="13" spans="1:42" ht="17.25" customHeight="1" x14ac:dyDescent="0.15">
      <c r="A13" s="436" t="s">
        <v>1254</v>
      </c>
      <c r="B13" s="433">
        <v>1009</v>
      </c>
      <c r="C13" s="210" t="s">
        <v>1472</v>
      </c>
      <c r="D13" s="957"/>
      <c r="E13" s="680" t="s">
        <v>1440</v>
      </c>
      <c r="F13" s="784"/>
      <c r="G13" s="784"/>
      <c r="H13" s="784"/>
      <c r="I13" s="785"/>
      <c r="J13" s="769" t="s">
        <v>1438</v>
      </c>
      <c r="K13" s="664"/>
      <c r="L13" s="664"/>
      <c r="M13" s="664"/>
      <c r="N13" s="665"/>
      <c r="O13" s="453" t="s">
        <v>1563</v>
      </c>
      <c r="P13" s="439"/>
      <c r="Q13" s="439"/>
      <c r="R13" s="439"/>
      <c r="S13" s="946">
        <v>591</v>
      </c>
      <c r="T13" s="946"/>
      <c r="U13" s="416" t="s">
        <v>578</v>
      </c>
      <c r="V13" s="60"/>
      <c r="W13" s="444"/>
      <c r="X13" s="422"/>
      <c r="Y13" s="422"/>
      <c r="Z13" s="422"/>
      <c r="AA13" s="422"/>
      <c r="AB13" s="41"/>
      <c r="AC13" s="41"/>
      <c r="AD13" s="422"/>
      <c r="AE13" s="422"/>
      <c r="AF13" s="422"/>
      <c r="AG13" s="422"/>
      <c r="AH13" s="422"/>
      <c r="AI13" s="422"/>
      <c r="AJ13" s="41"/>
      <c r="AK13" s="41"/>
      <c r="AL13" s="422"/>
      <c r="AM13" s="38"/>
      <c r="AN13" s="12">
        <f t="shared" ref="AN13" si="8">S13</f>
        <v>591</v>
      </c>
      <c r="AO13" s="402"/>
    </row>
    <row r="14" spans="1:42" ht="17.25" customHeight="1" x14ac:dyDescent="0.15">
      <c r="A14" s="436" t="s">
        <v>1254</v>
      </c>
      <c r="B14" s="433">
        <v>1010</v>
      </c>
      <c r="C14" s="120" t="s">
        <v>1627</v>
      </c>
      <c r="D14" s="957"/>
      <c r="E14" s="796"/>
      <c r="F14" s="784"/>
      <c r="G14" s="784"/>
      <c r="H14" s="784"/>
      <c r="I14" s="785"/>
      <c r="J14" s="666"/>
      <c r="K14" s="667"/>
      <c r="L14" s="667"/>
      <c r="M14" s="667"/>
      <c r="N14" s="668"/>
      <c r="O14" s="57"/>
      <c r="P14" s="426"/>
      <c r="Q14" s="426"/>
      <c r="R14" s="426"/>
      <c r="S14" s="146"/>
      <c r="T14" s="146"/>
      <c r="U14" s="426"/>
      <c r="V14" s="58"/>
      <c r="W14" s="691" t="s">
        <v>301</v>
      </c>
      <c r="X14" s="750"/>
      <c r="Y14" s="750"/>
      <c r="Z14" s="750"/>
      <c r="AA14" s="750"/>
      <c r="AB14" s="750"/>
      <c r="AC14" s="750"/>
      <c r="AD14" s="750"/>
      <c r="AE14" s="750"/>
      <c r="AF14" s="750"/>
      <c r="AG14" s="750"/>
      <c r="AH14" s="750"/>
      <c r="AI14" s="750"/>
      <c r="AJ14" s="515" t="s">
        <v>806</v>
      </c>
      <c r="AK14" s="149">
        <f t="shared" ref="AK14" si="9">$AK$6</f>
        <v>25</v>
      </c>
      <c r="AL14" s="637"/>
      <c r="AM14" s="271" t="s">
        <v>578</v>
      </c>
      <c r="AN14" s="12">
        <f t="shared" ref="AN14" si="10">ROUND(S13-AK14,0)</f>
        <v>566</v>
      </c>
      <c r="AO14" s="6"/>
    </row>
    <row r="15" spans="1:42" ht="17.25" customHeight="1" x14ac:dyDescent="0.15">
      <c r="A15" s="436" t="s">
        <v>1254</v>
      </c>
      <c r="B15" s="433">
        <v>1011</v>
      </c>
      <c r="C15" s="120" t="s">
        <v>1473</v>
      </c>
      <c r="D15" s="957"/>
      <c r="E15" s="796"/>
      <c r="F15" s="784"/>
      <c r="G15" s="784"/>
      <c r="H15" s="784"/>
      <c r="I15" s="785"/>
      <c r="J15" s="666"/>
      <c r="K15" s="667"/>
      <c r="L15" s="667"/>
      <c r="M15" s="667"/>
      <c r="N15" s="668"/>
      <c r="O15" s="453" t="s">
        <v>1564</v>
      </c>
      <c r="P15" s="439"/>
      <c r="Q15" s="439"/>
      <c r="R15" s="439"/>
      <c r="S15" s="946">
        <v>731</v>
      </c>
      <c r="T15" s="946"/>
      <c r="U15" s="416" t="s">
        <v>578</v>
      </c>
      <c r="V15" s="60"/>
      <c r="W15" s="444"/>
      <c r="X15" s="422"/>
      <c r="Y15" s="422"/>
      <c r="Z15" s="422"/>
      <c r="AA15" s="422"/>
      <c r="AB15" s="41"/>
      <c r="AC15" s="41"/>
      <c r="AD15" s="422"/>
      <c r="AE15" s="422"/>
      <c r="AF15" s="422"/>
      <c r="AG15" s="422"/>
      <c r="AH15" s="422"/>
      <c r="AI15" s="422"/>
      <c r="AJ15" s="41"/>
      <c r="AK15" s="41"/>
      <c r="AL15" s="422"/>
      <c r="AM15" s="38"/>
      <c r="AN15" s="12">
        <f t="shared" ref="AN15" si="11">S15</f>
        <v>731</v>
      </c>
      <c r="AO15" s="6"/>
    </row>
    <row r="16" spans="1:42" ht="17.25" customHeight="1" x14ac:dyDescent="0.15">
      <c r="A16" s="436" t="s">
        <v>1254</v>
      </c>
      <c r="B16" s="433">
        <v>1012</v>
      </c>
      <c r="C16" s="120" t="s">
        <v>1628</v>
      </c>
      <c r="D16" s="957"/>
      <c r="E16" s="207"/>
      <c r="F16" s="310"/>
      <c r="G16" s="310"/>
      <c r="H16" s="310"/>
      <c r="I16" s="311"/>
      <c r="J16" s="944" t="s">
        <v>1250</v>
      </c>
      <c r="K16" s="693"/>
      <c r="L16" s="693"/>
      <c r="M16" s="693"/>
      <c r="N16" s="945"/>
      <c r="O16" s="57"/>
      <c r="P16" s="426"/>
      <c r="Q16" s="426"/>
      <c r="R16" s="426"/>
      <c r="S16" s="146"/>
      <c r="T16" s="146"/>
      <c r="U16" s="426"/>
      <c r="V16" s="58"/>
      <c r="W16" s="691" t="s">
        <v>301</v>
      </c>
      <c r="X16" s="750"/>
      <c r="Y16" s="750"/>
      <c r="Z16" s="750"/>
      <c r="AA16" s="750"/>
      <c r="AB16" s="750"/>
      <c r="AC16" s="750"/>
      <c r="AD16" s="750"/>
      <c r="AE16" s="750"/>
      <c r="AF16" s="750"/>
      <c r="AG16" s="750"/>
      <c r="AH16" s="750"/>
      <c r="AI16" s="750"/>
      <c r="AJ16" s="515" t="s">
        <v>806</v>
      </c>
      <c r="AK16" s="149">
        <f>$AK$6</f>
        <v>25</v>
      </c>
      <c r="AL16" s="637"/>
      <c r="AM16" s="271" t="s">
        <v>578</v>
      </c>
      <c r="AN16" s="12">
        <f t="shared" ref="AN16" si="12">ROUND(S15-AK16,0)</f>
        <v>706</v>
      </c>
      <c r="AO16" s="6"/>
    </row>
    <row r="17" spans="1:41" ht="17.25" customHeight="1" x14ac:dyDescent="0.15">
      <c r="A17" s="436" t="s">
        <v>1254</v>
      </c>
      <c r="B17" s="433">
        <v>1013</v>
      </c>
      <c r="C17" s="120" t="s">
        <v>1474</v>
      </c>
      <c r="D17" s="957"/>
      <c r="E17" s="207"/>
      <c r="F17" s="449"/>
      <c r="G17" s="449"/>
      <c r="H17" s="449"/>
      <c r="I17" s="450"/>
      <c r="J17" s="769" t="s">
        <v>1439</v>
      </c>
      <c r="K17" s="664"/>
      <c r="L17" s="664"/>
      <c r="M17" s="664"/>
      <c r="N17" s="665"/>
      <c r="O17" s="453" t="s">
        <v>1563</v>
      </c>
      <c r="P17" s="439"/>
      <c r="Q17" s="439"/>
      <c r="R17" s="439"/>
      <c r="S17" s="946">
        <v>654</v>
      </c>
      <c r="T17" s="946"/>
      <c r="U17" s="416" t="s">
        <v>578</v>
      </c>
      <c r="V17" s="60"/>
      <c r="W17" s="444"/>
      <c r="X17" s="422"/>
      <c r="Y17" s="422"/>
      <c r="Z17" s="422"/>
      <c r="AA17" s="422"/>
      <c r="AB17" s="41"/>
      <c r="AC17" s="41"/>
      <c r="AD17" s="422"/>
      <c r="AE17" s="422"/>
      <c r="AF17" s="422"/>
      <c r="AG17" s="422"/>
      <c r="AH17" s="422"/>
      <c r="AI17" s="422"/>
      <c r="AJ17" s="41"/>
      <c r="AK17" s="41"/>
      <c r="AL17" s="422"/>
      <c r="AM17" s="38"/>
      <c r="AN17" s="12">
        <f t="shared" ref="AN17" si="13">S17</f>
        <v>654</v>
      </c>
      <c r="AO17" s="6"/>
    </row>
    <row r="18" spans="1:41" ht="17.25" customHeight="1" x14ac:dyDescent="0.15">
      <c r="A18" s="436" t="s">
        <v>1254</v>
      </c>
      <c r="B18" s="433">
        <v>1014</v>
      </c>
      <c r="C18" s="120" t="s">
        <v>1629</v>
      </c>
      <c r="D18" s="957"/>
      <c r="E18" s="207"/>
      <c r="F18" s="449"/>
      <c r="G18" s="449"/>
      <c r="H18" s="449"/>
      <c r="I18" s="450"/>
      <c r="J18" s="666"/>
      <c r="K18" s="667"/>
      <c r="L18" s="667"/>
      <c r="M18" s="667"/>
      <c r="N18" s="668"/>
      <c r="O18" s="57"/>
      <c r="P18" s="426"/>
      <c r="Q18" s="426"/>
      <c r="R18" s="426"/>
      <c r="S18" s="146"/>
      <c r="T18" s="146"/>
      <c r="U18" s="426"/>
      <c r="V18" s="58"/>
      <c r="W18" s="691" t="s">
        <v>301</v>
      </c>
      <c r="X18" s="750"/>
      <c r="Y18" s="750"/>
      <c r="Z18" s="750"/>
      <c r="AA18" s="750"/>
      <c r="AB18" s="750"/>
      <c r="AC18" s="750"/>
      <c r="AD18" s="750"/>
      <c r="AE18" s="750"/>
      <c r="AF18" s="750"/>
      <c r="AG18" s="750"/>
      <c r="AH18" s="750"/>
      <c r="AI18" s="750"/>
      <c r="AJ18" s="515" t="s">
        <v>806</v>
      </c>
      <c r="AK18" s="149">
        <f t="shared" ref="AK18" si="14">$AK$6</f>
        <v>25</v>
      </c>
      <c r="AL18" s="637"/>
      <c r="AM18" s="271" t="s">
        <v>578</v>
      </c>
      <c r="AN18" s="12">
        <f t="shared" ref="AN18" si="15">ROUND(S17-AK18,0)</f>
        <v>629</v>
      </c>
      <c r="AO18" s="6"/>
    </row>
    <row r="19" spans="1:41" ht="17.25" customHeight="1" x14ac:dyDescent="0.15">
      <c r="A19" s="436" t="s">
        <v>1254</v>
      </c>
      <c r="B19" s="433">
        <v>1015</v>
      </c>
      <c r="C19" s="120" t="s">
        <v>1475</v>
      </c>
      <c r="D19" s="957"/>
      <c r="E19" s="207"/>
      <c r="F19" s="449"/>
      <c r="G19" s="449"/>
      <c r="H19" s="449"/>
      <c r="I19" s="450"/>
      <c r="J19" s="666"/>
      <c r="K19" s="667"/>
      <c r="L19" s="667"/>
      <c r="M19" s="667"/>
      <c r="N19" s="668"/>
      <c r="O19" s="453" t="s">
        <v>1564</v>
      </c>
      <c r="P19" s="439"/>
      <c r="Q19" s="439"/>
      <c r="R19" s="439"/>
      <c r="S19" s="946">
        <v>815</v>
      </c>
      <c r="T19" s="946"/>
      <c r="U19" s="416" t="s">
        <v>578</v>
      </c>
      <c r="V19" s="60"/>
      <c r="W19" s="444"/>
      <c r="X19" s="422"/>
      <c r="Y19" s="422"/>
      <c r="Z19" s="422"/>
      <c r="AA19" s="422"/>
      <c r="AB19" s="41"/>
      <c r="AC19" s="41"/>
      <c r="AD19" s="422"/>
      <c r="AE19" s="422"/>
      <c r="AF19" s="422"/>
      <c r="AG19" s="422"/>
      <c r="AH19" s="422"/>
      <c r="AI19" s="422"/>
      <c r="AJ19" s="41"/>
      <c r="AK19" s="41"/>
      <c r="AL19" s="422"/>
      <c r="AM19" s="38"/>
      <c r="AN19" s="12">
        <f t="shared" ref="AN19" si="16">S19</f>
        <v>815</v>
      </c>
      <c r="AO19" s="6"/>
    </row>
    <row r="20" spans="1:41" ht="17.25" customHeight="1" x14ac:dyDescent="0.15">
      <c r="A20" s="436" t="s">
        <v>1254</v>
      </c>
      <c r="B20" s="433">
        <v>1016</v>
      </c>
      <c r="C20" s="120" t="s">
        <v>1630</v>
      </c>
      <c r="D20" s="957"/>
      <c r="E20" s="312"/>
      <c r="F20" s="577"/>
      <c r="G20" s="577"/>
      <c r="H20" s="577"/>
      <c r="I20" s="578"/>
      <c r="J20" s="944" t="s">
        <v>73</v>
      </c>
      <c r="K20" s="693"/>
      <c r="L20" s="693"/>
      <c r="M20" s="693"/>
      <c r="N20" s="945"/>
      <c r="O20" s="57"/>
      <c r="P20" s="426"/>
      <c r="Q20" s="426"/>
      <c r="R20" s="426"/>
      <c r="S20" s="146"/>
      <c r="T20" s="146"/>
      <c r="U20" s="426"/>
      <c r="V20" s="58"/>
      <c r="W20" s="691" t="s">
        <v>301</v>
      </c>
      <c r="X20" s="750"/>
      <c r="Y20" s="750"/>
      <c r="Z20" s="750"/>
      <c r="AA20" s="750"/>
      <c r="AB20" s="750"/>
      <c r="AC20" s="750"/>
      <c r="AD20" s="750"/>
      <c r="AE20" s="750"/>
      <c r="AF20" s="750"/>
      <c r="AG20" s="750"/>
      <c r="AH20" s="750"/>
      <c r="AI20" s="750"/>
      <c r="AJ20" s="515" t="s">
        <v>806</v>
      </c>
      <c r="AK20" s="149">
        <f t="shared" ref="AK20:AK22" si="17">$AK$6</f>
        <v>25</v>
      </c>
      <c r="AL20" s="637"/>
      <c r="AM20" s="271" t="s">
        <v>578</v>
      </c>
      <c r="AN20" s="12">
        <f t="shared" ref="AN20" si="18">ROUND(S19-AK20,0)</f>
        <v>790</v>
      </c>
      <c r="AO20" s="6"/>
    </row>
    <row r="21" spans="1:41" ht="17.25" customHeight="1" x14ac:dyDescent="0.15">
      <c r="A21" s="436" t="s">
        <v>1254</v>
      </c>
      <c r="B21" s="433">
        <v>1017</v>
      </c>
      <c r="C21" s="120" t="s">
        <v>1476</v>
      </c>
      <c r="D21" s="957"/>
      <c r="E21" s="680" t="s">
        <v>1441</v>
      </c>
      <c r="F21" s="784"/>
      <c r="G21" s="784"/>
      <c r="H21" s="784"/>
      <c r="I21" s="785"/>
      <c r="J21" s="769" t="s">
        <v>1438</v>
      </c>
      <c r="K21" s="664"/>
      <c r="L21" s="664"/>
      <c r="M21" s="664"/>
      <c r="N21" s="665"/>
      <c r="O21" s="453" t="s">
        <v>1563</v>
      </c>
      <c r="P21" s="439"/>
      <c r="Q21" s="439"/>
      <c r="R21" s="439"/>
      <c r="S21" s="946">
        <v>575</v>
      </c>
      <c r="T21" s="946"/>
      <c r="U21" s="416" t="s">
        <v>578</v>
      </c>
      <c r="V21" s="60"/>
      <c r="W21" s="444"/>
      <c r="X21" s="422"/>
      <c r="Y21" s="422"/>
      <c r="Z21" s="422"/>
      <c r="AA21" s="422"/>
      <c r="AB21" s="41"/>
      <c r="AC21" s="41"/>
      <c r="AD21" s="422"/>
      <c r="AE21" s="422"/>
      <c r="AF21" s="422"/>
      <c r="AG21" s="422"/>
      <c r="AH21" s="422"/>
      <c r="AI21" s="422"/>
      <c r="AJ21" s="41"/>
      <c r="AK21" s="149"/>
      <c r="AL21" s="422"/>
      <c r="AM21" s="38"/>
      <c r="AN21" s="12">
        <f t="shared" ref="AN21" si="19">S21</f>
        <v>575</v>
      </c>
      <c r="AO21" s="6"/>
    </row>
    <row r="22" spans="1:41" ht="17.25" customHeight="1" x14ac:dyDescent="0.15">
      <c r="A22" s="436" t="s">
        <v>1254</v>
      </c>
      <c r="B22" s="433">
        <v>1018</v>
      </c>
      <c r="C22" s="120" t="s">
        <v>1631</v>
      </c>
      <c r="D22" s="957"/>
      <c r="E22" s="796"/>
      <c r="F22" s="784"/>
      <c r="G22" s="784"/>
      <c r="H22" s="784"/>
      <c r="I22" s="785"/>
      <c r="J22" s="666"/>
      <c r="K22" s="667"/>
      <c r="L22" s="667"/>
      <c r="M22" s="667"/>
      <c r="N22" s="668"/>
      <c r="O22" s="57"/>
      <c r="P22" s="426"/>
      <c r="Q22" s="426"/>
      <c r="R22" s="426"/>
      <c r="S22" s="146"/>
      <c r="T22" s="146"/>
      <c r="U22" s="426"/>
      <c r="V22" s="58"/>
      <c r="W22" s="691" t="s">
        <v>301</v>
      </c>
      <c r="X22" s="750"/>
      <c r="Y22" s="750"/>
      <c r="Z22" s="750"/>
      <c r="AA22" s="750"/>
      <c r="AB22" s="750"/>
      <c r="AC22" s="750"/>
      <c r="AD22" s="750"/>
      <c r="AE22" s="750"/>
      <c r="AF22" s="750"/>
      <c r="AG22" s="750"/>
      <c r="AH22" s="750"/>
      <c r="AI22" s="750"/>
      <c r="AJ22" s="515" t="s">
        <v>806</v>
      </c>
      <c r="AK22" s="149">
        <f t="shared" si="17"/>
        <v>25</v>
      </c>
      <c r="AL22" s="637"/>
      <c r="AM22" s="271" t="s">
        <v>578</v>
      </c>
      <c r="AN22" s="12">
        <f t="shared" ref="AN22" si="20">ROUND(S21-AK22,0)</f>
        <v>550</v>
      </c>
      <c r="AO22" s="6"/>
    </row>
    <row r="23" spans="1:41" ht="17.25" customHeight="1" x14ac:dyDescent="0.15">
      <c r="A23" s="436" t="s">
        <v>1254</v>
      </c>
      <c r="B23" s="433">
        <v>1019</v>
      </c>
      <c r="C23" s="120" t="s">
        <v>1477</v>
      </c>
      <c r="D23" s="957"/>
      <c r="E23" s="796"/>
      <c r="F23" s="784"/>
      <c r="G23" s="784"/>
      <c r="H23" s="784"/>
      <c r="I23" s="785"/>
      <c r="J23" s="666"/>
      <c r="K23" s="667"/>
      <c r="L23" s="667"/>
      <c r="M23" s="667"/>
      <c r="N23" s="668"/>
      <c r="O23" s="453" t="s">
        <v>1564</v>
      </c>
      <c r="P23" s="439"/>
      <c r="Q23" s="439"/>
      <c r="R23" s="439"/>
      <c r="S23" s="946">
        <v>715</v>
      </c>
      <c r="T23" s="946"/>
      <c r="U23" s="416" t="s">
        <v>578</v>
      </c>
      <c r="V23" s="60"/>
      <c r="W23" s="444"/>
      <c r="X23" s="422"/>
      <c r="Y23" s="422"/>
      <c r="Z23" s="422"/>
      <c r="AA23" s="422"/>
      <c r="AB23" s="41"/>
      <c r="AC23" s="41"/>
      <c r="AD23" s="422"/>
      <c r="AE23" s="422"/>
      <c r="AF23" s="422"/>
      <c r="AG23" s="422"/>
      <c r="AH23" s="422"/>
      <c r="AI23" s="422"/>
      <c r="AJ23" s="41"/>
      <c r="AK23" s="41"/>
      <c r="AL23" s="422"/>
      <c r="AM23" s="38"/>
      <c r="AN23" s="12">
        <f t="shared" ref="AN23" si="21">S23</f>
        <v>715</v>
      </c>
      <c r="AO23" s="6"/>
    </row>
    <row r="24" spans="1:41" ht="17.25" customHeight="1" x14ac:dyDescent="0.15">
      <c r="A24" s="436" t="s">
        <v>1254</v>
      </c>
      <c r="B24" s="433">
        <v>1020</v>
      </c>
      <c r="C24" s="120" t="s">
        <v>1632</v>
      </c>
      <c r="D24" s="957"/>
      <c r="E24" s="207"/>
      <c r="F24" s="310"/>
      <c r="G24" s="310"/>
      <c r="H24" s="310"/>
      <c r="I24" s="311"/>
      <c r="J24" s="944" t="s">
        <v>1250</v>
      </c>
      <c r="K24" s="693"/>
      <c r="L24" s="693"/>
      <c r="M24" s="693"/>
      <c r="N24" s="945"/>
      <c r="O24" s="57"/>
      <c r="P24" s="426"/>
      <c r="Q24" s="426"/>
      <c r="R24" s="426"/>
      <c r="S24" s="146"/>
      <c r="T24" s="146"/>
      <c r="U24" s="426"/>
      <c r="V24" s="58"/>
      <c r="W24" s="691" t="s">
        <v>301</v>
      </c>
      <c r="X24" s="750"/>
      <c r="Y24" s="750"/>
      <c r="Z24" s="750"/>
      <c r="AA24" s="750"/>
      <c r="AB24" s="750"/>
      <c r="AC24" s="750"/>
      <c r="AD24" s="750"/>
      <c r="AE24" s="750"/>
      <c r="AF24" s="750"/>
      <c r="AG24" s="750"/>
      <c r="AH24" s="750"/>
      <c r="AI24" s="750"/>
      <c r="AJ24" s="515" t="s">
        <v>806</v>
      </c>
      <c r="AK24" s="149">
        <f t="shared" ref="AK24" si="22">$AK$6</f>
        <v>25</v>
      </c>
      <c r="AL24" s="637"/>
      <c r="AM24" s="271" t="s">
        <v>578</v>
      </c>
      <c r="AN24" s="12">
        <f t="shared" ref="AN24" si="23">ROUND(S23-AK24,0)</f>
        <v>690</v>
      </c>
      <c r="AO24" s="6"/>
    </row>
    <row r="25" spans="1:41" ht="17.25" customHeight="1" x14ac:dyDescent="0.15">
      <c r="A25" s="436" t="s">
        <v>1254</v>
      </c>
      <c r="B25" s="433">
        <v>1021</v>
      </c>
      <c r="C25" s="120" t="s">
        <v>1478</v>
      </c>
      <c r="D25" s="957"/>
      <c r="E25" s="135"/>
      <c r="F25" s="238"/>
      <c r="G25" s="272"/>
      <c r="H25" s="272"/>
      <c r="I25" s="273"/>
      <c r="J25" s="769" t="s">
        <v>1439</v>
      </c>
      <c r="K25" s="664"/>
      <c r="L25" s="664"/>
      <c r="M25" s="664"/>
      <c r="N25" s="665"/>
      <c r="O25" s="453" t="s">
        <v>1563</v>
      </c>
      <c r="P25" s="439"/>
      <c r="Q25" s="439"/>
      <c r="R25" s="439"/>
      <c r="S25" s="946">
        <v>636</v>
      </c>
      <c r="T25" s="946"/>
      <c r="U25" s="416" t="s">
        <v>578</v>
      </c>
      <c r="V25" s="60"/>
      <c r="W25" s="444"/>
      <c r="X25" s="422"/>
      <c r="Y25" s="422"/>
      <c r="Z25" s="422"/>
      <c r="AA25" s="422"/>
      <c r="AB25" s="41"/>
      <c r="AC25" s="41"/>
      <c r="AD25" s="422"/>
      <c r="AE25" s="422"/>
      <c r="AF25" s="422"/>
      <c r="AG25" s="422"/>
      <c r="AH25" s="422"/>
      <c r="AI25" s="422"/>
      <c r="AJ25" s="41"/>
      <c r="AK25" s="41"/>
      <c r="AL25" s="422"/>
      <c r="AM25" s="38"/>
      <c r="AN25" s="12">
        <f t="shared" ref="AN25" si="24">S25</f>
        <v>636</v>
      </c>
      <c r="AO25" s="6"/>
    </row>
    <row r="26" spans="1:41" ht="17.25" customHeight="1" x14ac:dyDescent="0.15">
      <c r="A26" s="436" t="s">
        <v>1254</v>
      </c>
      <c r="B26" s="433">
        <v>1022</v>
      </c>
      <c r="C26" s="120" t="s">
        <v>1633</v>
      </c>
      <c r="D26" s="957"/>
      <c r="E26" s="135"/>
      <c r="F26" s="449"/>
      <c r="G26" s="449"/>
      <c r="H26" s="449"/>
      <c r="I26" s="450"/>
      <c r="J26" s="666"/>
      <c r="K26" s="667"/>
      <c r="L26" s="667"/>
      <c r="M26" s="667"/>
      <c r="N26" s="668"/>
      <c r="O26" s="57"/>
      <c r="P26" s="426"/>
      <c r="Q26" s="426"/>
      <c r="R26" s="426"/>
      <c r="S26" s="146"/>
      <c r="T26" s="146"/>
      <c r="U26" s="426"/>
      <c r="V26" s="58"/>
      <c r="W26" s="691" t="s">
        <v>301</v>
      </c>
      <c r="X26" s="750"/>
      <c r="Y26" s="750"/>
      <c r="Z26" s="750"/>
      <c r="AA26" s="750"/>
      <c r="AB26" s="750"/>
      <c r="AC26" s="750"/>
      <c r="AD26" s="750"/>
      <c r="AE26" s="750"/>
      <c r="AF26" s="750"/>
      <c r="AG26" s="750"/>
      <c r="AH26" s="750"/>
      <c r="AI26" s="750"/>
      <c r="AJ26" s="515" t="s">
        <v>806</v>
      </c>
      <c r="AK26" s="149">
        <f>$AK$6</f>
        <v>25</v>
      </c>
      <c r="AL26" s="637"/>
      <c r="AM26" s="271" t="s">
        <v>578</v>
      </c>
      <c r="AN26" s="12">
        <f t="shared" ref="AN26" si="25">ROUND(S25-AK26,0)</f>
        <v>611</v>
      </c>
      <c r="AO26" s="6"/>
    </row>
    <row r="27" spans="1:41" ht="17.25" customHeight="1" x14ac:dyDescent="0.15">
      <c r="A27" s="436" t="s">
        <v>1254</v>
      </c>
      <c r="B27" s="433">
        <v>1023</v>
      </c>
      <c r="C27" s="120" t="s">
        <v>1479</v>
      </c>
      <c r="D27" s="957"/>
      <c r="E27" s="135"/>
      <c r="F27" s="449"/>
      <c r="G27" s="449"/>
      <c r="H27" s="449"/>
      <c r="I27" s="450"/>
      <c r="J27" s="666"/>
      <c r="K27" s="667"/>
      <c r="L27" s="667"/>
      <c r="M27" s="667"/>
      <c r="N27" s="668"/>
      <c r="O27" s="453" t="s">
        <v>1564</v>
      </c>
      <c r="P27" s="439"/>
      <c r="Q27" s="439"/>
      <c r="R27" s="439"/>
      <c r="S27" s="946">
        <v>798</v>
      </c>
      <c r="T27" s="946"/>
      <c r="U27" s="416" t="s">
        <v>578</v>
      </c>
      <c r="V27" s="60"/>
      <c r="W27" s="444"/>
      <c r="X27" s="422"/>
      <c r="Y27" s="422"/>
      <c r="Z27" s="422"/>
      <c r="AA27" s="422"/>
      <c r="AB27" s="41"/>
      <c r="AC27" s="41"/>
      <c r="AD27" s="422"/>
      <c r="AE27" s="422"/>
      <c r="AF27" s="422"/>
      <c r="AG27" s="422"/>
      <c r="AH27" s="422"/>
      <c r="AI27" s="422"/>
      <c r="AJ27" s="41"/>
      <c r="AK27" s="41"/>
      <c r="AL27" s="422"/>
      <c r="AM27" s="38"/>
      <c r="AN27" s="12">
        <f t="shared" ref="AN27" si="26">S27</f>
        <v>798</v>
      </c>
      <c r="AO27" s="6"/>
    </row>
    <row r="28" spans="1:41" ht="17.25" customHeight="1" x14ac:dyDescent="0.15">
      <c r="A28" s="436" t="s">
        <v>1254</v>
      </c>
      <c r="B28" s="433">
        <v>1024</v>
      </c>
      <c r="C28" s="120" t="s">
        <v>1634</v>
      </c>
      <c r="D28" s="981"/>
      <c r="E28" s="136"/>
      <c r="F28" s="577"/>
      <c r="G28" s="414"/>
      <c r="H28" s="414"/>
      <c r="I28" s="313"/>
      <c r="J28" s="944" t="s">
        <v>73</v>
      </c>
      <c r="K28" s="693"/>
      <c r="L28" s="693"/>
      <c r="M28" s="693"/>
      <c r="N28" s="945"/>
      <c r="O28" s="57"/>
      <c r="P28" s="426"/>
      <c r="Q28" s="426"/>
      <c r="R28" s="426"/>
      <c r="S28" s="146"/>
      <c r="T28" s="146"/>
      <c r="U28" s="426"/>
      <c r="V28" s="58"/>
      <c r="W28" s="691" t="s">
        <v>301</v>
      </c>
      <c r="X28" s="750"/>
      <c r="Y28" s="750"/>
      <c r="Z28" s="750"/>
      <c r="AA28" s="750"/>
      <c r="AB28" s="750"/>
      <c r="AC28" s="750"/>
      <c r="AD28" s="750"/>
      <c r="AE28" s="750"/>
      <c r="AF28" s="750"/>
      <c r="AG28" s="750"/>
      <c r="AH28" s="750"/>
      <c r="AI28" s="750"/>
      <c r="AJ28" s="515" t="s">
        <v>806</v>
      </c>
      <c r="AK28" s="149">
        <f t="shared" ref="AK28" si="27">$AK$6</f>
        <v>25</v>
      </c>
      <c r="AL28" s="637"/>
      <c r="AM28" s="271" t="s">
        <v>578</v>
      </c>
      <c r="AN28" s="12">
        <f t="shared" ref="AN28" si="28">ROUND(S27-AK28,0)</f>
        <v>773</v>
      </c>
      <c r="AO28" s="6"/>
    </row>
    <row r="29" spans="1:41" ht="17.25" customHeight="1" x14ac:dyDescent="0.15">
      <c r="A29" s="436" t="s">
        <v>1254</v>
      </c>
      <c r="B29" s="433">
        <v>1101</v>
      </c>
      <c r="C29" s="120" t="s">
        <v>1480</v>
      </c>
      <c r="D29" s="710" t="s">
        <v>1442</v>
      </c>
      <c r="E29" s="680" t="s">
        <v>1443</v>
      </c>
      <c r="F29" s="784"/>
      <c r="G29" s="784"/>
      <c r="H29" s="784"/>
      <c r="I29" s="785"/>
      <c r="J29" s="769" t="s">
        <v>1444</v>
      </c>
      <c r="K29" s="664"/>
      <c r="L29" s="664"/>
      <c r="M29" s="664"/>
      <c r="N29" s="665"/>
      <c r="O29" s="453" t="s">
        <v>1563</v>
      </c>
      <c r="P29" s="439"/>
      <c r="Q29" s="439"/>
      <c r="R29" s="439"/>
      <c r="S29" s="946">
        <v>574</v>
      </c>
      <c r="T29" s="946"/>
      <c r="U29" s="416" t="s">
        <v>578</v>
      </c>
      <c r="V29" s="60"/>
      <c r="W29" s="444"/>
      <c r="X29" s="422"/>
      <c r="Y29" s="422"/>
      <c r="Z29" s="422"/>
      <c r="AA29" s="422"/>
      <c r="AB29" s="41"/>
      <c r="AC29" s="41"/>
      <c r="AD29" s="422"/>
      <c r="AE29" s="422"/>
      <c r="AF29" s="422"/>
      <c r="AG29" s="422"/>
      <c r="AH29" s="422"/>
      <c r="AI29" s="422"/>
      <c r="AJ29" s="41"/>
      <c r="AK29" s="41"/>
      <c r="AL29" s="422"/>
      <c r="AM29" s="38"/>
      <c r="AN29" s="12">
        <f t="shared" ref="AN29" si="29">S29</f>
        <v>574</v>
      </c>
      <c r="AO29" s="6"/>
    </row>
    <row r="30" spans="1:41" ht="17.25" customHeight="1" x14ac:dyDescent="0.15">
      <c r="A30" s="436" t="s">
        <v>1254</v>
      </c>
      <c r="B30" s="433">
        <v>1102</v>
      </c>
      <c r="C30" s="120" t="s">
        <v>1635</v>
      </c>
      <c r="D30" s="711"/>
      <c r="E30" s="796"/>
      <c r="F30" s="784"/>
      <c r="G30" s="784"/>
      <c r="H30" s="784"/>
      <c r="I30" s="785"/>
      <c r="J30" s="666"/>
      <c r="K30" s="667"/>
      <c r="L30" s="667"/>
      <c r="M30" s="667"/>
      <c r="N30" s="668"/>
      <c r="O30" s="57"/>
      <c r="P30" s="426"/>
      <c r="Q30" s="637"/>
      <c r="R30" s="637"/>
      <c r="S30" s="637"/>
      <c r="T30" s="637"/>
      <c r="U30" s="426"/>
      <c r="V30" s="58"/>
      <c r="W30" s="691" t="s">
        <v>301</v>
      </c>
      <c r="X30" s="750"/>
      <c r="Y30" s="750"/>
      <c r="Z30" s="750"/>
      <c r="AA30" s="750"/>
      <c r="AB30" s="750"/>
      <c r="AC30" s="750"/>
      <c r="AD30" s="750"/>
      <c r="AE30" s="750"/>
      <c r="AF30" s="750"/>
      <c r="AG30" s="750"/>
      <c r="AH30" s="750"/>
      <c r="AI30" s="750"/>
      <c r="AJ30" s="515" t="s">
        <v>806</v>
      </c>
      <c r="AK30" s="149">
        <f t="shared" ref="AK30" si="30">$AK$6</f>
        <v>25</v>
      </c>
      <c r="AL30" s="637"/>
      <c r="AM30" s="271" t="s">
        <v>578</v>
      </c>
      <c r="AN30" s="12">
        <f t="shared" ref="AN30" si="31">ROUND(S29-AK30,0)</f>
        <v>549</v>
      </c>
      <c r="AO30" s="6"/>
    </row>
    <row r="31" spans="1:41" ht="17.25" customHeight="1" x14ac:dyDescent="0.15">
      <c r="A31" s="436" t="s">
        <v>1254</v>
      </c>
      <c r="B31" s="433">
        <v>1103</v>
      </c>
      <c r="C31" s="120" t="s">
        <v>1481</v>
      </c>
      <c r="D31" s="711"/>
      <c r="E31" s="796"/>
      <c r="F31" s="784"/>
      <c r="G31" s="784"/>
      <c r="H31" s="784"/>
      <c r="I31" s="785"/>
      <c r="J31" s="666"/>
      <c r="K31" s="667"/>
      <c r="L31" s="667"/>
      <c r="M31" s="667"/>
      <c r="N31" s="668"/>
      <c r="O31" s="453" t="s">
        <v>1564</v>
      </c>
      <c r="P31" s="439"/>
      <c r="Q31" s="439"/>
      <c r="R31" s="439"/>
      <c r="S31" s="946">
        <v>703</v>
      </c>
      <c r="T31" s="946"/>
      <c r="U31" s="416" t="s">
        <v>578</v>
      </c>
      <c r="V31" s="60"/>
      <c r="W31" s="444"/>
      <c r="X31" s="422"/>
      <c r="Y31" s="422"/>
      <c r="Z31" s="422"/>
      <c r="AA31" s="422"/>
      <c r="AB31" s="41"/>
      <c r="AC31" s="41"/>
      <c r="AD31" s="422"/>
      <c r="AE31" s="422"/>
      <c r="AF31" s="422"/>
      <c r="AG31" s="422"/>
      <c r="AH31" s="422"/>
      <c r="AI31" s="422"/>
      <c r="AJ31" s="41"/>
      <c r="AK31" s="41"/>
      <c r="AL31" s="422"/>
      <c r="AM31" s="38"/>
      <c r="AN31" s="12">
        <f t="shared" ref="AN31" si="32">S31</f>
        <v>703</v>
      </c>
      <c r="AO31" s="6"/>
    </row>
    <row r="32" spans="1:41" ht="17.25" customHeight="1" x14ac:dyDescent="0.15">
      <c r="A32" s="436" t="s">
        <v>1254</v>
      </c>
      <c r="B32" s="433">
        <v>1104</v>
      </c>
      <c r="C32" s="120" t="s">
        <v>1636</v>
      </c>
      <c r="D32" s="711"/>
      <c r="E32" s="207"/>
      <c r="F32" s="310"/>
      <c r="G32" s="310"/>
      <c r="H32" s="310"/>
      <c r="I32" s="311"/>
      <c r="J32" s="944" t="s">
        <v>1250</v>
      </c>
      <c r="K32" s="693"/>
      <c r="L32" s="693"/>
      <c r="M32" s="693"/>
      <c r="N32" s="945"/>
      <c r="O32" s="57"/>
      <c r="P32" s="426"/>
      <c r="Q32" s="426"/>
      <c r="R32" s="426"/>
      <c r="S32" s="146"/>
      <c r="T32" s="146"/>
      <c r="U32" s="426"/>
      <c r="V32" s="58"/>
      <c r="W32" s="691" t="s">
        <v>301</v>
      </c>
      <c r="X32" s="750"/>
      <c r="Y32" s="750"/>
      <c r="Z32" s="750"/>
      <c r="AA32" s="750"/>
      <c r="AB32" s="750"/>
      <c r="AC32" s="750"/>
      <c r="AD32" s="750"/>
      <c r="AE32" s="750"/>
      <c r="AF32" s="750"/>
      <c r="AG32" s="750"/>
      <c r="AH32" s="750"/>
      <c r="AI32" s="750"/>
      <c r="AJ32" s="515" t="s">
        <v>806</v>
      </c>
      <c r="AK32" s="149">
        <f t="shared" ref="AK32" si="33">$AK$6</f>
        <v>25</v>
      </c>
      <c r="AL32" s="637"/>
      <c r="AM32" s="271" t="s">
        <v>578</v>
      </c>
      <c r="AN32" s="12">
        <f t="shared" ref="AN32" si="34">ROUND(S31-AK32,0)</f>
        <v>678</v>
      </c>
      <c r="AO32" s="6"/>
    </row>
    <row r="33" spans="1:41" ht="17.25" customHeight="1" x14ac:dyDescent="0.15">
      <c r="A33" s="436" t="s">
        <v>1254</v>
      </c>
      <c r="B33" s="433">
        <v>1105</v>
      </c>
      <c r="C33" s="120" t="s">
        <v>1482</v>
      </c>
      <c r="D33" s="711"/>
      <c r="E33" s="135"/>
      <c r="F33" s="238"/>
      <c r="G33" s="272"/>
      <c r="H33" s="272"/>
      <c r="I33" s="273"/>
      <c r="J33" s="769" t="s">
        <v>1445</v>
      </c>
      <c r="K33" s="664"/>
      <c r="L33" s="664"/>
      <c r="M33" s="664"/>
      <c r="N33" s="665"/>
      <c r="O33" s="453" t="s">
        <v>1563</v>
      </c>
      <c r="P33" s="439"/>
      <c r="Q33" s="439"/>
      <c r="R33" s="439"/>
      <c r="S33" s="946">
        <v>637</v>
      </c>
      <c r="T33" s="946"/>
      <c r="U33" s="416" t="s">
        <v>578</v>
      </c>
      <c r="V33" s="60"/>
      <c r="W33" s="444"/>
      <c r="X33" s="422"/>
      <c r="Y33" s="422"/>
      <c r="Z33" s="422"/>
      <c r="AA33" s="422"/>
      <c r="AB33" s="41"/>
      <c r="AC33" s="41"/>
      <c r="AD33" s="422"/>
      <c r="AE33" s="422"/>
      <c r="AF33" s="422"/>
      <c r="AG33" s="422"/>
      <c r="AH33" s="422"/>
      <c r="AI33" s="422"/>
      <c r="AJ33" s="41"/>
      <c r="AK33" s="41"/>
      <c r="AL33" s="422"/>
      <c r="AM33" s="38"/>
      <c r="AN33" s="12">
        <f t="shared" ref="AN33" si="35">S33</f>
        <v>637</v>
      </c>
      <c r="AO33" s="6"/>
    </row>
    <row r="34" spans="1:41" ht="17.25" customHeight="1" x14ac:dyDescent="0.15">
      <c r="A34" s="436" t="s">
        <v>1254</v>
      </c>
      <c r="B34" s="433">
        <v>1106</v>
      </c>
      <c r="C34" s="120" t="s">
        <v>1637</v>
      </c>
      <c r="D34" s="711"/>
      <c r="E34" s="135"/>
      <c r="F34" s="449"/>
      <c r="G34" s="449"/>
      <c r="H34" s="449"/>
      <c r="I34" s="450"/>
      <c r="J34" s="666"/>
      <c r="K34" s="667"/>
      <c r="L34" s="667"/>
      <c r="M34" s="667"/>
      <c r="N34" s="668"/>
      <c r="O34" s="57"/>
      <c r="P34" s="426"/>
      <c r="Q34" s="426"/>
      <c r="R34" s="426"/>
      <c r="S34" s="146"/>
      <c r="T34" s="146"/>
      <c r="U34" s="426"/>
      <c r="V34" s="58"/>
      <c r="W34" s="691" t="s">
        <v>301</v>
      </c>
      <c r="X34" s="750"/>
      <c r="Y34" s="750"/>
      <c r="Z34" s="750"/>
      <c r="AA34" s="750"/>
      <c r="AB34" s="750"/>
      <c r="AC34" s="750"/>
      <c r="AD34" s="750"/>
      <c r="AE34" s="750"/>
      <c r="AF34" s="750"/>
      <c r="AG34" s="750"/>
      <c r="AH34" s="750"/>
      <c r="AI34" s="750"/>
      <c r="AJ34" s="515" t="s">
        <v>806</v>
      </c>
      <c r="AK34" s="149">
        <f>$AK$6</f>
        <v>25</v>
      </c>
      <c r="AL34" s="637"/>
      <c r="AM34" s="271" t="s">
        <v>578</v>
      </c>
      <c r="AN34" s="12">
        <f t="shared" ref="AN34" si="36">ROUND(S33-AK34,0)</f>
        <v>612</v>
      </c>
      <c r="AO34" s="6"/>
    </row>
    <row r="35" spans="1:41" ht="17.25" customHeight="1" x14ac:dyDescent="0.15">
      <c r="A35" s="436" t="s">
        <v>1254</v>
      </c>
      <c r="B35" s="433">
        <v>1107</v>
      </c>
      <c r="C35" s="120" t="s">
        <v>1483</v>
      </c>
      <c r="D35" s="711"/>
      <c r="E35" s="135"/>
      <c r="F35" s="449"/>
      <c r="G35" s="449"/>
      <c r="H35" s="449"/>
      <c r="I35" s="450"/>
      <c r="J35" s="666"/>
      <c r="K35" s="667"/>
      <c r="L35" s="667"/>
      <c r="M35" s="667"/>
      <c r="N35" s="668"/>
      <c r="O35" s="453" t="s">
        <v>1564</v>
      </c>
      <c r="P35" s="439"/>
      <c r="Q35" s="439"/>
      <c r="R35" s="439"/>
      <c r="S35" s="946">
        <v>787</v>
      </c>
      <c r="T35" s="946"/>
      <c r="U35" s="416" t="s">
        <v>578</v>
      </c>
      <c r="V35" s="60"/>
      <c r="W35" s="444"/>
      <c r="X35" s="422"/>
      <c r="Y35" s="422"/>
      <c r="Z35" s="422"/>
      <c r="AA35" s="422"/>
      <c r="AB35" s="41"/>
      <c r="AC35" s="41"/>
      <c r="AD35" s="422"/>
      <c r="AE35" s="422"/>
      <c r="AF35" s="422"/>
      <c r="AG35" s="422"/>
      <c r="AH35" s="422"/>
      <c r="AI35" s="422"/>
      <c r="AJ35" s="41"/>
      <c r="AK35" s="41"/>
      <c r="AL35" s="422"/>
      <c r="AM35" s="38"/>
      <c r="AN35" s="12">
        <f t="shared" ref="AN35" si="37">S35</f>
        <v>787</v>
      </c>
      <c r="AO35" s="6"/>
    </row>
    <row r="36" spans="1:41" ht="17.25" customHeight="1" x14ac:dyDescent="0.15">
      <c r="A36" s="436" t="s">
        <v>1254</v>
      </c>
      <c r="B36" s="433">
        <v>1108</v>
      </c>
      <c r="C36" s="120" t="s">
        <v>1638</v>
      </c>
      <c r="D36" s="711"/>
      <c r="E36" s="136"/>
      <c r="F36" s="577"/>
      <c r="G36" s="414"/>
      <c r="H36" s="414"/>
      <c r="I36" s="313"/>
      <c r="J36" s="944" t="s">
        <v>73</v>
      </c>
      <c r="K36" s="693"/>
      <c r="L36" s="693"/>
      <c r="M36" s="693"/>
      <c r="N36" s="945"/>
      <c r="O36" s="57"/>
      <c r="P36" s="426"/>
      <c r="Q36" s="426"/>
      <c r="R36" s="426"/>
      <c r="S36" s="146"/>
      <c r="T36" s="146"/>
      <c r="U36" s="426"/>
      <c r="V36" s="58"/>
      <c r="W36" s="691" t="s">
        <v>301</v>
      </c>
      <c r="X36" s="750"/>
      <c r="Y36" s="750"/>
      <c r="Z36" s="750"/>
      <c r="AA36" s="750"/>
      <c r="AB36" s="750"/>
      <c r="AC36" s="750"/>
      <c r="AD36" s="750"/>
      <c r="AE36" s="750"/>
      <c r="AF36" s="750"/>
      <c r="AG36" s="750"/>
      <c r="AH36" s="750"/>
      <c r="AI36" s="750"/>
      <c r="AJ36" s="515" t="s">
        <v>806</v>
      </c>
      <c r="AK36" s="149">
        <f t="shared" ref="AK36" si="38">$AK$6</f>
        <v>25</v>
      </c>
      <c r="AL36" s="637"/>
      <c r="AM36" s="271" t="s">
        <v>578</v>
      </c>
      <c r="AN36" s="12">
        <f t="shared" ref="AN36" si="39">ROUND(S35-AK36,0)</f>
        <v>762</v>
      </c>
      <c r="AO36" s="6"/>
    </row>
    <row r="37" spans="1:41" ht="17.25" customHeight="1" x14ac:dyDescent="0.15">
      <c r="A37" s="436" t="s">
        <v>1254</v>
      </c>
      <c r="B37" s="433">
        <v>1109</v>
      </c>
      <c r="C37" s="210" t="s">
        <v>1484</v>
      </c>
      <c r="D37" s="957"/>
      <c r="E37" s="680" t="s">
        <v>1446</v>
      </c>
      <c r="F37" s="784"/>
      <c r="G37" s="784"/>
      <c r="H37" s="784"/>
      <c r="I37" s="785"/>
      <c r="J37" s="769" t="s">
        <v>1444</v>
      </c>
      <c r="K37" s="664"/>
      <c r="L37" s="664"/>
      <c r="M37" s="664"/>
      <c r="N37" s="665"/>
      <c r="O37" s="453" t="s">
        <v>1563</v>
      </c>
      <c r="P37" s="439"/>
      <c r="Q37" s="439"/>
      <c r="R37" s="439"/>
      <c r="S37" s="946">
        <v>558</v>
      </c>
      <c r="T37" s="946"/>
      <c r="U37" s="416" t="s">
        <v>578</v>
      </c>
      <c r="V37" s="60"/>
      <c r="W37" s="444"/>
      <c r="X37" s="422"/>
      <c r="Y37" s="422"/>
      <c r="Z37" s="422"/>
      <c r="AA37" s="422"/>
      <c r="AB37" s="41"/>
      <c r="AC37" s="41"/>
      <c r="AD37" s="422"/>
      <c r="AE37" s="422"/>
      <c r="AF37" s="422"/>
      <c r="AG37" s="422"/>
      <c r="AH37" s="422"/>
      <c r="AI37" s="422"/>
      <c r="AJ37" s="41"/>
      <c r="AK37" s="41"/>
      <c r="AL37" s="422"/>
      <c r="AM37" s="38"/>
      <c r="AN37" s="12">
        <f t="shared" ref="AN37" si="40">S37</f>
        <v>558</v>
      </c>
      <c r="AO37" s="402"/>
    </row>
    <row r="38" spans="1:41" ht="17.25" customHeight="1" x14ac:dyDescent="0.15">
      <c r="A38" s="436" t="s">
        <v>1254</v>
      </c>
      <c r="B38" s="433">
        <v>1110</v>
      </c>
      <c r="C38" s="120" t="s">
        <v>1639</v>
      </c>
      <c r="D38" s="957"/>
      <c r="E38" s="796"/>
      <c r="F38" s="784"/>
      <c r="G38" s="784"/>
      <c r="H38" s="784"/>
      <c r="I38" s="785"/>
      <c r="J38" s="666"/>
      <c r="K38" s="667"/>
      <c r="L38" s="667"/>
      <c r="M38" s="667"/>
      <c r="N38" s="668"/>
      <c r="O38" s="57"/>
      <c r="P38" s="426"/>
      <c r="Q38" s="426"/>
      <c r="R38" s="426"/>
      <c r="S38" s="146"/>
      <c r="T38" s="146"/>
      <c r="U38" s="426"/>
      <c r="V38" s="58"/>
      <c r="W38" s="691" t="s">
        <v>301</v>
      </c>
      <c r="X38" s="750"/>
      <c r="Y38" s="750"/>
      <c r="Z38" s="750"/>
      <c r="AA38" s="750"/>
      <c r="AB38" s="750"/>
      <c r="AC38" s="750"/>
      <c r="AD38" s="750"/>
      <c r="AE38" s="750"/>
      <c r="AF38" s="750"/>
      <c r="AG38" s="750"/>
      <c r="AH38" s="750"/>
      <c r="AI38" s="750"/>
      <c r="AJ38" s="515" t="s">
        <v>806</v>
      </c>
      <c r="AK38" s="149">
        <f t="shared" ref="AK38" si="41">$AK$6</f>
        <v>25</v>
      </c>
      <c r="AL38" s="637"/>
      <c r="AM38" s="271" t="s">
        <v>578</v>
      </c>
      <c r="AN38" s="12">
        <f t="shared" ref="AN38" si="42">ROUND(S37-AK38,0)</f>
        <v>533</v>
      </c>
      <c r="AO38" s="6"/>
    </row>
    <row r="39" spans="1:41" ht="17.25" customHeight="1" x14ac:dyDescent="0.15">
      <c r="A39" s="436" t="s">
        <v>1254</v>
      </c>
      <c r="B39" s="433">
        <v>1111</v>
      </c>
      <c r="C39" s="120" t="s">
        <v>1485</v>
      </c>
      <c r="D39" s="957"/>
      <c r="E39" s="796"/>
      <c r="F39" s="784"/>
      <c r="G39" s="784"/>
      <c r="H39" s="784"/>
      <c r="I39" s="785"/>
      <c r="J39" s="666"/>
      <c r="K39" s="667"/>
      <c r="L39" s="667"/>
      <c r="M39" s="667"/>
      <c r="N39" s="668"/>
      <c r="O39" s="453" t="s">
        <v>1564</v>
      </c>
      <c r="P39" s="439"/>
      <c r="Q39" s="439"/>
      <c r="R39" s="439"/>
      <c r="S39" s="946">
        <v>685</v>
      </c>
      <c r="T39" s="946"/>
      <c r="U39" s="416" t="s">
        <v>578</v>
      </c>
      <c r="V39" s="60"/>
      <c r="W39" s="444"/>
      <c r="X39" s="422"/>
      <c r="Y39" s="422"/>
      <c r="Z39" s="422"/>
      <c r="AA39" s="422"/>
      <c r="AB39" s="41"/>
      <c r="AC39" s="41"/>
      <c r="AD39" s="422"/>
      <c r="AE39" s="422"/>
      <c r="AF39" s="422"/>
      <c r="AG39" s="422"/>
      <c r="AH39" s="422"/>
      <c r="AI39" s="422"/>
      <c r="AJ39" s="41"/>
      <c r="AK39" s="41"/>
      <c r="AL39" s="422"/>
      <c r="AM39" s="38"/>
      <c r="AN39" s="12">
        <f t="shared" ref="AN39" si="43">S39</f>
        <v>685</v>
      </c>
      <c r="AO39" s="6"/>
    </row>
    <row r="40" spans="1:41" ht="17.25" customHeight="1" x14ac:dyDescent="0.15">
      <c r="A40" s="436" t="s">
        <v>1254</v>
      </c>
      <c r="B40" s="433">
        <v>1112</v>
      </c>
      <c r="C40" s="120" t="s">
        <v>1640</v>
      </c>
      <c r="D40" s="957"/>
      <c r="E40" s="207"/>
      <c r="F40" s="310"/>
      <c r="G40" s="310"/>
      <c r="H40" s="310"/>
      <c r="I40" s="311"/>
      <c r="J40" s="944" t="s">
        <v>1250</v>
      </c>
      <c r="K40" s="693"/>
      <c r="L40" s="693"/>
      <c r="M40" s="693"/>
      <c r="N40" s="945"/>
      <c r="O40" s="57"/>
      <c r="P40" s="426"/>
      <c r="Q40" s="426"/>
      <c r="R40" s="426"/>
      <c r="S40" s="146"/>
      <c r="T40" s="146"/>
      <c r="U40" s="426"/>
      <c r="V40" s="58"/>
      <c r="W40" s="691" t="s">
        <v>301</v>
      </c>
      <c r="X40" s="750"/>
      <c r="Y40" s="750"/>
      <c r="Z40" s="750"/>
      <c r="AA40" s="750"/>
      <c r="AB40" s="750"/>
      <c r="AC40" s="750"/>
      <c r="AD40" s="750"/>
      <c r="AE40" s="750"/>
      <c r="AF40" s="750"/>
      <c r="AG40" s="750"/>
      <c r="AH40" s="750"/>
      <c r="AI40" s="750"/>
      <c r="AJ40" s="515" t="s">
        <v>806</v>
      </c>
      <c r="AK40" s="149">
        <f t="shared" ref="AK40" si="44">$AK$6</f>
        <v>25</v>
      </c>
      <c r="AL40" s="637"/>
      <c r="AM40" s="271" t="s">
        <v>578</v>
      </c>
      <c r="AN40" s="12">
        <f t="shared" ref="AN40" si="45">ROUND(S39-AK40,0)</f>
        <v>660</v>
      </c>
      <c r="AO40" s="6"/>
    </row>
    <row r="41" spans="1:41" ht="17.25" customHeight="1" x14ac:dyDescent="0.15">
      <c r="A41" s="436" t="s">
        <v>1254</v>
      </c>
      <c r="B41" s="433">
        <v>1113</v>
      </c>
      <c r="C41" s="120" t="s">
        <v>1486</v>
      </c>
      <c r="D41" s="957"/>
      <c r="E41" s="135"/>
      <c r="F41" s="238"/>
      <c r="G41" s="272"/>
      <c r="H41" s="272"/>
      <c r="I41" s="273"/>
      <c r="J41" s="769" t="s">
        <v>1445</v>
      </c>
      <c r="K41" s="664"/>
      <c r="L41" s="664"/>
      <c r="M41" s="664"/>
      <c r="N41" s="665"/>
      <c r="O41" s="453" t="s">
        <v>1563</v>
      </c>
      <c r="P41" s="439"/>
      <c r="Q41" s="439"/>
      <c r="R41" s="439"/>
      <c r="S41" s="946">
        <v>621</v>
      </c>
      <c r="T41" s="946"/>
      <c r="U41" s="416" t="s">
        <v>578</v>
      </c>
      <c r="V41" s="60"/>
      <c r="W41" s="444"/>
      <c r="X41" s="422"/>
      <c r="Y41" s="422"/>
      <c r="Z41" s="422"/>
      <c r="AA41" s="422"/>
      <c r="AB41" s="41"/>
      <c r="AC41" s="41"/>
      <c r="AD41" s="422"/>
      <c r="AE41" s="422"/>
      <c r="AF41" s="422"/>
      <c r="AG41" s="422"/>
      <c r="AH41" s="422"/>
      <c r="AI41" s="422"/>
      <c r="AJ41" s="41"/>
      <c r="AK41" s="41"/>
      <c r="AL41" s="422"/>
      <c r="AM41" s="38"/>
      <c r="AN41" s="12">
        <f t="shared" ref="AN41" si="46">S41</f>
        <v>621</v>
      </c>
      <c r="AO41" s="6"/>
    </row>
    <row r="42" spans="1:41" ht="17.25" customHeight="1" x14ac:dyDescent="0.15">
      <c r="A42" s="436" t="s">
        <v>1254</v>
      </c>
      <c r="B42" s="433">
        <v>1114</v>
      </c>
      <c r="C42" s="120" t="s">
        <v>1641</v>
      </c>
      <c r="D42" s="957"/>
      <c r="E42" s="135"/>
      <c r="F42" s="449"/>
      <c r="G42" s="449"/>
      <c r="H42" s="449"/>
      <c r="I42" s="450"/>
      <c r="J42" s="666"/>
      <c r="K42" s="667"/>
      <c r="L42" s="667"/>
      <c r="M42" s="667"/>
      <c r="N42" s="668"/>
      <c r="O42" s="57"/>
      <c r="P42" s="426"/>
      <c r="Q42" s="426"/>
      <c r="R42" s="426"/>
      <c r="S42" s="146"/>
      <c r="T42" s="146"/>
      <c r="U42" s="426"/>
      <c r="V42" s="58"/>
      <c r="W42" s="691" t="s">
        <v>301</v>
      </c>
      <c r="X42" s="750"/>
      <c r="Y42" s="750"/>
      <c r="Z42" s="750"/>
      <c r="AA42" s="750"/>
      <c r="AB42" s="750"/>
      <c r="AC42" s="750"/>
      <c r="AD42" s="750"/>
      <c r="AE42" s="750"/>
      <c r="AF42" s="750"/>
      <c r="AG42" s="750"/>
      <c r="AH42" s="750"/>
      <c r="AI42" s="750"/>
      <c r="AJ42" s="515" t="s">
        <v>806</v>
      </c>
      <c r="AK42" s="149">
        <f>$AK$6</f>
        <v>25</v>
      </c>
      <c r="AL42" s="637"/>
      <c r="AM42" s="271" t="s">
        <v>578</v>
      </c>
      <c r="AN42" s="12">
        <f t="shared" ref="AN42" si="47">ROUND(S41-AK42,0)</f>
        <v>596</v>
      </c>
      <c r="AO42" s="6"/>
    </row>
    <row r="43" spans="1:41" ht="17.25" customHeight="1" x14ac:dyDescent="0.15">
      <c r="A43" s="436" t="s">
        <v>1254</v>
      </c>
      <c r="B43" s="433">
        <v>1115</v>
      </c>
      <c r="C43" s="120" t="s">
        <v>1487</v>
      </c>
      <c r="D43" s="957"/>
      <c r="E43" s="135"/>
      <c r="F43" s="449"/>
      <c r="G43" s="449"/>
      <c r="H43" s="449"/>
      <c r="I43" s="450"/>
      <c r="J43" s="666"/>
      <c r="K43" s="667"/>
      <c r="L43" s="667"/>
      <c r="M43" s="667"/>
      <c r="N43" s="668"/>
      <c r="O43" s="453" t="s">
        <v>1564</v>
      </c>
      <c r="P43" s="439"/>
      <c r="Q43" s="439"/>
      <c r="R43" s="439"/>
      <c r="S43" s="946">
        <v>771</v>
      </c>
      <c r="T43" s="946"/>
      <c r="U43" s="416" t="s">
        <v>578</v>
      </c>
      <c r="V43" s="60"/>
      <c r="W43" s="444"/>
      <c r="X43" s="422"/>
      <c r="Y43" s="422"/>
      <c r="Z43" s="422"/>
      <c r="AA43" s="422"/>
      <c r="AB43" s="41"/>
      <c r="AC43" s="41"/>
      <c r="AD43" s="422"/>
      <c r="AE43" s="422"/>
      <c r="AF43" s="422"/>
      <c r="AG43" s="422"/>
      <c r="AH43" s="422"/>
      <c r="AI43" s="422"/>
      <c r="AJ43" s="41"/>
      <c r="AK43" s="41"/>
      <c r="AL43" s="422"/>
      <c r="AM43" s="38"/>
      <c r="AN43" s="12">
        <f t="shared" ref="AN43" si="48">S43</f>
        <v>771</v>
      </c>
      <c r="AO43" s="6"/>
    </row>
    <row r="44" spans="1:41" ht="17.25" customHeight="1" x14ac:dyDescent="0.15">
      <c r="A44" s="436" t="s">
        <v>1254</v>
      </c>
      <c r="B44" s="433">
        <v>1116</v>
      </c>
      <c r="C44" s="120" t="s">
        <v>1642</v>
      </c>
      <c r="D44" s="957"/>
      <c r="E44" s="136"/>
      <c r="F44" s="577"/>
      <c r="G44" s="414"/>
      <c r="H44" s="414"/>
      <c r="I44" s="313"/>
      <c r="J44" s="944" t="s">
        <v>73</v>
      </c>
      <c r="K44" s="693"/>
      <c r="L44" s="693"/>
      <c r="M44" s="693"/>
      <c r="N44" s="945"/>
      <c r="O44" s="57"/>
      <c r="P44" s="426"/>
      <c r="Q44" s="426"/>
      <c r="R44" s="426"/>
      <c r="S44" s="146"/>
      <c r="T44" s="146"/>
      <c r="U44" s="426"/>
      <c r="V44" s="58"/>
      <c r="W44" s="691" t="s">
        <v>301</v>
      </c>
      <c r="X44" s="750"/>
      <c r="Y44" s="750"/>
      <c r="Z44" s="750"/>
      <c r="AA44" s="750"/>
      <c r="AB44" s="750"/>
      <c r="AC44" s="750"/>
      <c r="AD44" s="750"/>
      <c r="AE44" s="750"/>
      <c r="AF44" s="750"/>
      <c r="AG44" s="750"/>
      <c r="AH44" s="750"/>
      <c r="AI44" s="750"/>
      <c r="AJ44" s="515" t="s">
        <v>806</v>
      </c>
      <c r="AK44" s="149">
        <f t="shared" ref="AK44" si="49">$AK$6</f>
        <v>25</v>
      </c>
      <c r="AL44" s="637"/>
      <c r="AM44" s="271" t="s">
        <v>578</v>
      </c>
      <c r="AN44" s="12">
        <f t="shared" ref="AN44" si="50">ROUND(S43-AK44,0)</f>
        <v>746</v>
      </c>
      <c r="AO44" s="6"/>
    </row>
    <row r="45" spans="1:41" ht="17.25" customHeight="1" x14ac:dyDescent="0.15">
      <c r="A45" s="436" t="s">
        <v>1254</v>
      </c>
      <c r="B45" s="433">
        <v>1117</v>
      </c>
      <c r="C45" s="120" t="s">
        <v>1488</v>
      </c>
      <c r="D45" s="711"/>
      <c r="E45" s="680" t="s">
        <v>1447</v>
      </c>
      <c r="F45" s="784"/>
      <c r="G45" s="784"/>
      <c r="H45" s="784"/>
      <c r="I45" s="785"/>
      <c r="J45" s="769" t="s">
        <v>1444</v>
      </c>
      <c r="K45" s="664"/>
      <c r="L45" s="664"/>
      <c r="M45" s="664"/>
      <c r="N45" s="665"/>
      <c r="O45" s="453" t="s">
        <v>1563</v>
      </c>
      <c r="P45" s="439"/>
      <c r="Q45" s="439"/>
      <c r="R45" s="439"/>
      <c r="S45" s="946">
        <v>546</v>
      </c>
      <c r="T45" s="946"/>
      <c r="U45" s="416" t="s">
        <v>578</v>
      </c>
      <c r="V45" s="60"/>
      <c r="W45" s="444"/>
      <c r="X45" s="422"/>
      <c r="Y45" s="422"/>
      <c r="Z45" s="422"/>
      <c r="AA45" s="422"/>
      <c r="AB45" s="41"/>
      <c r="AC45" s="41"/>
      <c r="AD45" s="422"/>
      <c r="AE45" s="422"/>
      <c r="AF45" s="422"/>
      <c r="AG45" s="422"/>
      <c r="AH45" s="422"/>
      <c r="AI45" s="422"/>
      <c r="AJ45" s="41"/>
      <c r="AK45" s="41"/>
      <c r="AL45" s="422"/>
      <c r="AM45" s="38"/>
      <c r="AN45" s="12">
        <f t="shared" ref="AN45" si="51">S45</f>
        <v>546</v>
      </c>
      <c r="AO45" s="6"/>
    </row>
    <row r="46" spans="1:41" ht="17.25" customHeight="1" x14ac:dyDescent="0.15">
      <c r="A46" s="436" t="s">
        <v>1254</v>
      </c>
      <c r="B46" s="433">
        <v>1118</v>
      </c>
      <c r="C46" s="120" t="s">
        <v>1643</v>
      </c>
      <c r="D46" s="711"/>
      <c r="E46" s="796"/>
      <c r="F46" s="784"/>
      <c r="G46" s="784"/>
      <c r="H46" s="784"/>
      <c r="I46" s="785"/>
      <c r="J46" s="666"/>
      <c r="K46" s="667"/>
      <c r="L46" s="667"/>
      <c r="M46" s="667"/>
      <c r="N46" s="668"/>
      <c r="O46" s="57"/>
      <c r="P46" s="426"/>
      <c r="Q46" s="426"/>
      <c r="R46" s="426"/>
      <c r="S46" s="146"/>
      <c r="T46" s="146"/>
      <c r="U46" s="426"/>
      <c r="V46" s="58"/>
      <c r="W46" s="691" t="s">
        <v>301</v>
      </c>
      <c r="X46" s="750"/>
      <c r="Y46" s="750"/>
      <c r="Z46" s="750"/>
      <c r="AA46" s="750"/>
      <c r="AB46" s="750"/>
      <c r="AC46" s="750"/>
      <c r="AD46" s="750"/>
      <c r="AE46" s="750"/>
      <c r="AF46" s="750"/>
      <c r="AG46" s="750"/>
      <c r="AH46" s="750"/>
      <c r="AI46" s="750"/>
      <c r="AJ46" s="515" t="s">
        <v>806</v>
      </c>
      <c r="AK46" s="149">
        <f t="shared" ref="AK46" si="52">$AK$6</f>
        <v>25</v>
      </c>
      <c r="AL46" s="637"/>
      <c r="AM46" s="271" t="s">
        <v>578</v>
      </c>
      <c r="AN46" s="12">
        <f t="shared" ref="AN46" si="53">ROUND(S45-AK46,0)</f>
        <v>521</v>
      </c>
      <c r="AO46" s="6"/>
    </row>
    <row r="47" spans="1:41" ht="17.25" customHeight="1" x14ac:dyDescent="0.15">
      <c r="A47" s="436" t="s">
        <v>1254</v>
      </c>
      <c r="B47" s="433">
        <v>1119</v>
      </c>
      <c r="C47" s="120" t="s">
        <v>1489</v>
      </c>
      <c r="D47" s="711"/>
      <c r="E47" s="796"/>
      <c r="F47" s="784"/>
      <c r="G47" s="784"/>
      <c r="H47" s="784"/>
      <c r="I47" s="785"/>
      <c r="J47" s="666"/>
      <c r="K47" s="667"/>
      <c r="L47" s="667"/>
      <c r="M47" s="667"/>
      <c r="N47" s="668"/>
      <c r="O47" s="453" t="s">
        <v>1564</v>
      </c>
      <c r="P47" s="439"/>
      <c r="Q47" s="439"/>
      <c r="R47" s="439"/>
      <c r="S47" s="946">
        <v>674</v>
      </c>
      <c r="T47" s="946"/>
      <c r="U47" s="416" t="s">
        <v>578</v>
      </c>
      <c r="V47" s="60"/>
      <c r="W47" s="444"/>
      <c r="X47" s="422"/>
      <c r="Y47" s="422"/>
      <c r="Z47" s="422"/>
      <c r="AA47" s="422"/>
      <c r="AB47" s="41"/>
      <c r="AC47" s="41"/>
      <c r="AD47" s="422"/>
      <c r="AE47" s="422"/>
      <c r="AF47" s="422"/>
      <c r="AG47" s="422"/>
      <c r="AH47" s="422"/>
      <c r="AI47" s="422"/>
      <c r="AJ47" s="41"/>
      <c r="AK47" s="41"/>
      <c r="AL47" s="422"/>
      <c r="AM47" s="38"/>
      <c r="AN47" s="12">
        <f t="shared" ref="AN47" si="54">S47</f>
        <v>674</v>
      </c>
      <c r="AO47" s="6"/>
    </row>
    <row r="48" spans="1:41" ht="17.25" customHeight="1" x14ac:dyDescent="0.15">
      <c r="A48" s="436" t="s">
        <v>1254</v>
      </c>
      <c r="B48" s="433">
        <v>1120</v>
      </c>
      <c r="C48" s="120" t="s">
        <v>1644</v>
      </c>
      <c r="D48" s="711"/>
      <c r="E48" s="207"/>
      <c r="F48" s="310"/>
      <c r="G48" s="310"/>
      <c r="H48" s="310"/>
      <c r="I48" s="311"/>
      <c r="J48" s="944" t="s">
        <v>1250</v>
      </c>
      <c r="K48" s="693"/>
      <c r="L48" s="693"/>
      <c r="M48" s="693"/>
      <c r="N48" s="945"/>
      <c r="O48" s="57"/>
      <c r="P48" s="426"/>
      <c r="Q48" s="426"/>
      <c r="R48" s="426"/>
      <c r="S48" s="146"/>
      <c r="T48" s="146"/>
      <c r="U48" s="426"/>
      <c r="V48" s="58"/>
      <c r="W48" s="691" t="s">
        <v>301</v>
      </c>
      <c r="X48" s="750"/>
      <c r="Y48" s="750"/>
      <c r="Z48" s="750"/>
      <c r="AA48" s="750"/>
      <c r="AB48" s="750"/>
      <c r="AC48" s="750"/>
      <c r="AD48" s="750"/>
      <c r="AE48" s="750"/>
      <c r="AF48" s="750"/>
      <c r="AG48" s="750"/>
      <c r="AH48" s="750"/>
      <c r="AI48" s="750"/>
      <c r="AJ48" s="515" t="s">
        <v>806</v>
      </c>
      <c r="AK48" s="149">
        <f t="shared" ref="AK48" si="55">$AK$6</f>
        <v>25</v>
      </c>
      <c r="AL48" s="637"/>
      <c r="AM48" s="271" t="s">
        <v>578</v>
      </c>
      <c r="AN48" s="12">
        <f t="shared" ref="AN48" si="56">ROUND(S47-AK48,0)</f>
        <v>649</v>
      </c>
      <c r="AO48" s="6"/>
    </row>
    <row r="49" spans="1:41" ht="17.25" customHeight="1" x14ac:dyDescent="0.15">
      <c r="A49" s="436" t="s">
        <v>1254</v>
      </c>
      <c r="B49" s="433">
        <v>1121</v>
      </c>
      <c r="C49" s="120" t="s">
        <v>1490</v>
      </c>
      <c r="D49" s="711"/>
      <c r="E49" s="135"/>
      <c r="F49" s="238"/>
      <c r="G49" s="272"/>
      <c r="H49" s="272"/>
      <c r="I49" s="273"/>
      <c r="J49" s="769" t="s">
        <v>1445</v>
      </c>
      <c r="K49" s="664"/>
      <c r="L49" s="664"/>
      <c r="M49" s="664"/>
      <c r="N49" s="665"/>
      <c r="O49" s="453" t="s">
        <v>1563</v>
      </c>
      <c r="P49" s="439"/>
      <c r="Q49" s="439"/>
      <c r="R49" s="439"/>
      <c r="S49" s="946">
        <v>610</v>
      </c>
      <c r="T49" s="946"/>
      <c r="U49" s="416" t="s">
        <v>578</v>
      </c>
      <c r="V49" s="60"/>
      <c r="W49" s="444"/>
      <c r="X49" s="422"/>
      <c r="Y49" s="422"/>
      <c r="Z49" s="422"/>
      <c r="AA49" s="422"/>
      <c r="AB49" s="41"/>
      <c r="AC49" s="41"/>
      <c r="AD49" s="422"/>
      <c r="AE49" s="422"/>
      <c r="AF49" s="422"/>
      <c r="AG49" s="422"/>
      <c r="AH49" s="422"/>
      <c r="AI49" s="422"/>
      <c r="AJ49" s="41"/>
      <c r="AK49" s="41"/>
      <c r="AL49" s="422"/>
      <c r="AM49" s="38"/>
      <c r="AN49" s="12">
        <f t="shared" ref="AN49" si="57">S49</f>
        <v>610</v>
      </c>
      <c r="AO49" s="6"/>
    </row>
    <row r="50" spans="1:41" ht="17.25" customHeight="1" x14ac:dyDescent="0.15">
      <c r="A50" s="436" t="s">
        <v>1254</v>
      </c>
      <c r="B50" s="433">
        <v>1122</v>
      </c>
      <c r="C50" s="120" t="s">
        <v>1645</v>
      </c>
      <c r="D50" s="711"/>
      <c r="E50" s="135"/>
      <c r="F50" s="449"/>
      <c r="G50" s="449"/>
      <c r="H50" s="449"/>
      <c r="I50" s="450"/>
      <c r="J50" s="666"/>
      <c r="K50" s="667"/>
      <c r="L50" s="667"/>
      <c r="M50" s="667"/>
      <c r="N50" s="668"/>
      <c r="O50" s="57"/>
      <c r="P50" s="426"/>
      <c r="Q50" s="426"/>
      <c r="R50" s="426"/>
      <c r="S50" s="146"/>
      <c r="T50" s="146"/>
      <c r="U50" s="426"/>
      <c r="V50" s="58"/>
      <c r="W50" s="691" t="s">
        <v>301</v>
      </c>
      <c r="X50" s="750"/>
      <c r="Y50" s="750"/>
      <c r="Z50" s="750"/>
      <c r="AA50" s="750"/>
      <c r="AB50" s="750"/>
      <c r="AC50" s="750"/>
      <c r="AD50" s="750"/>
      <c r="AE50" s="750"/>
      <c r="AF50" s="750"/>
      <c r="AG50" s="750"/>
      <c r="AH50" s="750"/>
      <c r="AI50" s="750"/>
      <c r="AJ50" s="515" t="s">
        <v>806</v>
      </c>
      <c r="AK50" s="149">
        <f>$AK$6</f>
        <v>25</v>
      </c>
      <c r="AL50" s="637"/>
      <c r="AM50" s="271" t="s">
        <v>578</v>
      </c>
      <c r="AN50" s="12">
        <f t="shared" ref="AN50" si="58">ROUND(S49-AK50,0)</f>
        <v>585</v>
      </c>
      <c r="AO50" s="6"/>
    </row>
    <row r="51" spans="1:41" ht="17.25" customHeight="1" x14ac:dyDescent="0.15">
      <c r="A51" s="436" t="s">
        <v>1254</v>
      </c>
      <c r="B51" s="433">
        <v>1123</v>
      </c>
      <c r="C51" s="120" t="s">
        <v>1491</v>
      </c>
      <c r="D51" s="711"/>
      <c r="E51" s="135"/>
      <c r="F51" s="449"/>
      <c r="G51" s="449"/>
      <c r="H51" s="449"/>
      <c r="I51" s="450"/>
      <c r="J51" s="666"/>
      <c r="K51" s="667"/>
      <c r="L51" s="667"/>
      <c r="M51" s="667"/>
      <c r="N51" s="668"/>
      <c r="O51" s="453" t="s">
        <v>1564</v>
      </c>
      <c r="P51" s="439"/>
      <c r="Q51" s="439"/>
      <c r="R51" s="439"/>
      <c r="S51" s="946">
        <v>760</v>
      </c>
      <c r="T51" s="946"/>
      <c r="U51" s="416" t="s">
        <v>578</v>
      </c>
      <c r="V51" s="60"/>
      <c r="W51" s="444"/>
      <c r="X51" s="422"/>
      <c r="Y51" s="422"/>
      <c r="Z51" s="422"/>
      <c r="AA51" s="422"/>
      <c r="AB51" s="41"/>
      <c r="AC51" s="41"/>
      <c r="AD51" s="422"/>
      <c r="AE51" s="422"/>
      <c r="AF51" s="422"/>
      <c r="AG51" s="422"/>
      <c r="AH51" s="422"/>
      <c r="AI51" s="422"/>
      <c r="AJ51" s="41"/>
      <c r="AK51" s="41"/>
      <c r="AL51" s="422"/>
      <c r="AM51" s="38"/>
      <c r="AN51" s="12">
        <f t="shared" ref="AN51" si="59">S51</f>
        <v>760</v>
      </c>
      <c r="AO51" s="6"/>
    </row>
    <row r="52" spans="1:41" ht="17.25" customHeight="1" x14ac:dyDescent="0.15">
      <c r="A52" s="436" t="s">
        <v>1254</v>
      </c>
      <c r="B52" s="433">
        <v>1124</v>
      </c>
      <c r="C52" s="120" t="s">
        <v>1646</v>
      </c>
      <c r="D52" s="839"/>
      <c r="E52" s="136"/>
      <c r="F52" s="577"/>
      <c r="G52" s="414"/>
      <c r="H52" s="414"/>
      <c r="I52" s="313"/>
      <c r="J52" s="944" t="s">
        <v>73</v>
      </c>
      <c r="K52" s="693"/>
      <c r="L52" s="693"/>
      <c r="M52" s="693"/>
      <c r="N52" s="945"/>
      <c r="O52" s="57"/>
      <c r="P52" s="426"/>
      <c r="Q52" s="426"/>
      <c r="R52" s="426"/>
      <c r="S52" s="146"/>
      <c r="T52" s="146"/>
      <c r="U52" s="426"/>
      <c r="V52" s="58"/>
      <c r="W52" s="691" t="s">
        <v>301</v>
      </c>
      <c r="X52" s="750"/>
      <c r="Y52" s="750"/>
      <c r="Z52" s="750"/>
      <c r="AA52" s="750"/>
      <c r="AB52" s="750"/>
      <c r="AC52" s="750"/>
      <c r="AD52" s="750"/>
      <c r="AE52" s="750"/>
      <c r="AF52" s="750"/>
      <c r="AG52" s="750"/>
      <c r="AH52" s="750"/>
      <c r="AI52" s="750"/>
      <c r="AJ52" s="515" t="s">
        <v>806</v>
      </c>
      <c r="AK52" s="149">
        <f t="shared" ref="AK52" si="60">$AK$6</f>
        <v>25</v>
      </c>
      <c r="AL52" s="621"/>
      <c r="AM52" s="271" t="s">
        <v>578</v>
      </c>
      <c r="AN52" s="12">
        <f t="shared" ref="AN52" si="61">ROUND(S51-AK52,0)</f>
        <v>735</v>
      </c>
      <c r="AO52" s="11"/>
    </row>
    <row r="53" spans="1:41" ht="17.25" customHeight="1" x14ac:dyDescent="0.15">
      <c r="A53" s="436" t="s">
        <v>1254</v>
      </c>
      <c r="B53" s="433">
        <v>1201</v>
      </c>
      <c r="C53" s="120" t="s">
        <v>1793</v>
      </c>
      <c r="D53" s="710" t="s">
        <v>1449</v>
      </c>
      <c r="E53" s="677" t="s">
        <v>1791</v>
      </c>
      <c r="F53" s="782"/>
      <c r="G53" s="782"/>
      <c r="H53" s="782"/>
      <c r="I53" s="783"/>
      <c r="J53" s="769" t="s">
        <v>1463</v>
      </c>
      <c r="K53" s="664"/>
      <c r="L53" s="664"/>
      <c r="M53" s="664"/>
      <c r="N53" s="665"/>
      <c r="O53" s="453" t="s">
        <v>1563</v>
      </c>
      <c r="P53" s="439"/>
      <c r="Q53" s="439"/>
      <c r="R53" s="439"/>
      <c r="S53" s="946">
        <v>547</v>
      </c>
      <c r="T53" s="946"/>
      <c r="U53" s="416" t="s">
        <v>578</v>
      </c>
      <c r="V53" s="60"/>
      <c r="W53" s="444"/>
      <c r="X53" s="422"/>
      <c r="Y53" s="422"/>
      <c r="Z53" s="422"/>
      <c r="AA53" s="422"/>
      <c r="AB53" s="41"/>
      <c r="AC53" s="41"/>
      <c r="AD53" s="422"/>
      <c r="AE53" s="422"/>
      <c r="AF53" s="422"/>
      <c r="AG53" s="422"/>
      <c r="AH53" s="422"/>
      <c r="AI53" s="422"/>
      <c r="AJ53" s="41"/>
      <c r="AK53" s="41"/>
      <c r="AL53" s="422"/>
      <c r="AM53" s="38"/>
      <c r="AN53" s="12">
        <f t="shared" ref="AN53" si="62">S53</f>
        <v>547</v>
      </c>
      <c r="AO53" s="7" t="s">
        <v>0</v>
      </c>
    </row>
    <row r="54" spans="1:41" ht="17.25" customHeight="1" x14ac:dyDescent="0.15">
      <c r="A54" s="436" t="s">
        <v>1254</v>
      </c>
      <c r="B54" s="433">
        <v>1202</v>
      </c>
      <c r="C54" s="120" t="s">
        <v>1794</v>
      </c>
      <c r="D54" s="711"/>
      <c r="E54" s="796"/>
      <c r="F54" s="784"/>
      <c r="G54" s="784"/>
      <c r="H54" s="784"/>
      <c r="I54" s="785"/>
      <c r="J54" s="666"/>
      <c r="K54" s="667"/>
      <c r="L54" s="667"/>
      <c r="M54" s="667"/>
      <c r="N54" s="668"/>
      <c r="O54" s="57"/>
      <c r="P54" s="426"/>
      <c r="Q54" s="637"/>
      <c r="R54" s="637"/>
      <c r="S54" s="637"/>
      <c r="T54" s="637"/>
      <c r="U54" s="426"/>
      <c r="V54" s="58"/>
      <c r="W54" s="691" t="s">
        <v>301</v>
      </c>
      <c r="X54" s="750"/>
      <c r="Y54" s="750"/>
      <c r="Z54" s="750"/>
      <c r="AA54" s="750"/>
      <c r="AB54" s="750"/>
      <c r="AC54" s="750"/>
      <c r="AD54" s="750"/>
      <c r="AE54" s="750"/>
      <c r="AF54" s="750"/>
      <c r="AG54" s="750"/>
      <c r="AH54" s="750"/>
      <c r="AI54" s="750"/>
      <c r="AJ54" s="515" t="s">
        <v>806</v>
      </c>
      <c r="AK54" s="149">
        <f t="shared" ref="AK54" si="63">$AK$6</f>
        <v>25</v>
      </c>
      <c r="AL54" s="637"/>
      <c r="AM54" s="271" t="s">
        <v>578</v>
      </c>
      <c r="AN54" s="12">
        <f t="shared" ref="AN54" si="64">ROUND(S53-AK54,0)</f>
        <v>522</v>
      </c>
      <c r="AO54" s="6"/>
    </row>
    <row r="55" spans="1:41" ht="17.25" customHeight="1" x14ac:dyDescent="0.15">
      <c r="A55" s="436" t="s">
        <v>1254</v>
      </c>
      <c r="B55" s="433">
        <v>1203</v>
      </c>
      <c r="C55" s="120" t="s">
        <v>1795</v>
      </c>
      <c r="D55" s="711"/>
      <c r="E55" s="796"/>
      <c r="F55" s="784"/>
      <c r="G55" s="784"/>
      <c r="H55" s="784"/>
      <c r="I55" s="785"/>
      <c r="J55" s="666"/>
      <c r="K55" s="667"/>
      <c r="L55" s="667"/>
      <c r="M55" s="667"/>
      <c r="N55" s="668"/>
      <c r="O55" s="453" t="s">
        <v>1564</v>
      </c>
      <c r="P55" s="439"/>
      <c r="Q55" s="439"/>
      <c r="R55" s="439"/>
      <c r="S55" s="946">
        <v>679</v>
      </c>
      <c r="T55" s="946"/>
      <c r="U55" s="416" t="s">
        <v>578</v>
      </c>
      <c r="V55" s="60"/>
      <c r="W55" s="444"/>
      <c r="X55" s="422"/>
      <c r="Y55" s="422"/>
      <c r="Z55" s="422"/>
      <c r="AA55" s="422"/>
      <c r="AB55" s="41"/>
      <c r="AC55" s="41"/>
      <c r="AD55" s="422"/>
      <c r="AE55" s="422"/>
      <c r="AF55" s="422"/>
      <c r="AG55" s="422"/>
      <c r="AH55" s="422"/>
      <c r="AI55" s="422"/>
      <c r="AJ55" s="41"/>
      <c r="AK55" s="41"/>
      <c r="AL55" s="422"/>
      <c r="AM55" s="38"/>
      <c r="AN55" s="12">
        <f t="shared" ref="AN55" si="65">S55</f>
        <v>679</v>
      </c>
      <c r="AO55" s="6"/>
    </row>
    <row r="56" spans="1:41" ht="17.25" customHeight="1" x14ac:dyDescent="0.15">
      <c r="A56" s="436" t="s">
        <v>1254</v>
      </c>
      <c r="B56" s="433">
        <v>1204</v>
      </c>
      <c r="C56" s="120" t="s">
        <v>1796</v>
      </c>
      <c r="D56" s="711"/>
      <c r="E56" s="207"/>
      <c r="F56" s="310"/>
      <c r="G56" s="310"/>
      <c r="H56" s="310"/>
      <c r="I56" s="311"/>
      <c r="J56" s="944" t="s">
        <v>1250</v>
      </c>
      <c r="K56" s="693"/>
      <c r="L56" s="693"/>
      <c r="M56" s="693"/>
      <c r="N56" s="945"/>
      <c r="O56" s="57"/>
      <c r="P56" s="426"/>
      <c r="Q56" s="426"/>
      <c r="R56" s="426"/>
      <c r="S56" s="146"/>
      <c r="T56" s="146"/>
      <c r="U56" s="426"/>
      <c r="V56" s="58"/>
      <c r="W56" s="691" t="s">
        <v>301</v>
      </c>
      <c r="X56" s="750"/>
      <c r="Y56" s="750"/>
      <c r="Z56" s="750"/>
      <c r="AA56" s="750"/>
      <c r="AB56" s="750"/>
      <c r="AC56" s="750"/>
      <c r="AD56" s="750"/>
      <c r="AE56" s="750"/>
      <c r="AF56" s="750"/>
      <c r="AG56" s="750"/>
      <c r="AH56" s="750"/>
      <c r="AI56" s="750"/>
      <c r="AJ56" s="515" t="s">
        <v>806</v>
      </c>
      <c r="AK56" s="149">
        <f t="shared" ref="AK56" si="66">$AK$6</f>
        <v>25</v>
      </c>
      <c r="AL56" s="637"/>
      <c r="AM56" s="271" t="s">
        <v>578</v>
      </c>
      <c r="AN56" s="12">
        <f t="shared" ref="AN56" si="67">ROUND(S55-AK56,0)</f>
        <v>654</v>
      </c>
      <c r="AO56" s="6"/>
    </row>
    <row r="57" spans="1:41" ht="17.25" customHeight="1" x14ac:dyDescent="0.15">
      <c r="A57" s="436" t="s">
        <v>1254</v>
      </c>
      <c r="B57" s="433">
        <v>1205</v>
      </c>
      <c r="C57" s="120" t="s">
        <v>1797</v>
      </c>
      <c r="D57" s="711"/>
      <c r="E57" s="135"/>
      <c r="F57" s="238"/>
      <c r="G57" s="272"/>
      <c r="H57" s="272"/>
      <c r="I57" s="273"/>
      <c r="J57" s="769" t="s">
        <v>1464</v>
      </c>
      <c r="K57" s="664"/>
      <c r="L57" s="664"/>
      <c r="M57" s="664"/>
      <c r="N57" s="665"/>
      <c r="O57" s="453" t="s">
        <v>1563</v>
      </c>
      <c r="P57" s="439"/>
      <c r="Q57" s="439"/>
      <c r="R57" s="439"/>
      <c r="S57" s="946">
        <v>606</v>
      </c>
      <c r="T57" s="946"/>
      <c r="U57" s="416" t="s">
        <v>578</v>
      </c>
      <c r="V57" s="60"/>
      <c r="W57" s="444"/>
      <c r="X57" s="422"/>
      <c r="Y57" s="422"/>
      <c r="Z57" s="422"/>
      <c r="AA57" s="422"/>
      <c r="AB57" s="41"/>
      <c r="AC57" s="41"/>
      <c r="AD57" s="422"/>
      <c r="AE57" s="422"/>
      <c r="AF57" s="422"/>
      <c r="AG57" s="422"/>
      <c r="AH57" s="422"/>
      <c r="AI57" s="422"/>
      <c r="AJ57" s="41"/>
      <c r="AK57" s="41"/>
      <c r="AL57" s="422"/>
      <c r="AM57" s="38"/>
      <c r="AN57" s="12">
        <f t="shared" ref="AN57" si="68">S57</f>
        <v>606</v>
      </c>
      <c r="AO57" s="6"/>
    </row>
    <row r="58" spans="1:41" ht="17.25" customHeight="1" x14ac:dyDescent="0.15">
      <c r="A58" s="436" t="s">
        <v>1254</v>
      </c>
      <c r="B58" s="433">
        <v>1206</v>
      </c>
      <c r="C58" s="120" t="s">
        <v>1798</v>
      </c>
      <c r="D58" s="711"/>
      <c r="E58" s="135"/>
      <c r="F58" s="449"/>
      <c r="G58" s="449"/>
      <c r="H58" s="449"/>
      <c r="I58" s="450"/>
      <c r="J58" s="666"/>
      <c r="K58" s="667"/>
      <c r="L58" s="667"/>
      <c r="M58" s="667"/>
      <c r="N58" s="668"/>
      <c r="O58" s="57"/>
      <c r="P58" s="426"/>
      <c r="Q58" s="426"/>
      <c r="R58" s="426"/>
      <c r="S58" s="146"/>
      <c r="T58" s="146"/>
      <c r="U58" s="426"/>
      <c r="V58" s="58"/>
      <c r="W58" s="691" t="s">
        <v>301</v>
      </c>
      <c r="X58" s="750"/>
      <c r="Y58" s="750"/>
      <c r="Z58" s="750"/>
      <c r="AA58" s="750"/>
      <c r="AB58" s="750"/>
      <c r="AC58" s="750"/>
      <c r="AD58" s="750"/>
      <c r="AE58" s="750"/>
      <c r="AF58" s="750"/>
      <c r="AG58" s="750"/>
      <c r="AH58" s="750"/>
      <c r="AI58" s="750"/>
      <c r="AJ58" s="515" t="s">
        <v>806</v>
      </c>
      <c r="AK58" s="149">
        <f>$AK$6</f>
        <v>25</v>
      </c>
      <c r="AL58" s="637"/>
      <c r="AM58" s="271" t="s">
        <v>578</v>
      </c>
      <c r="AN58" s="12">
        <f t="shared" ref="AN58" si="69">ROUND(S57-AK58,0)</f>
        <v>581</v>
      </c>
      <c r="AO58" s="6"/>
    </row>
    <row r="59" spans="1:41" ht="17.25" customHeight="1" x14ac:dyDescent="0.15">
      <c r="A59" s="436" t="s">
        <v>1254</v>
      </c>
      <c r="B59" s="433">
        <v>1207</v>
      </c>
      <c r="C59" s="120" t="s">
        <v>1799</v>
      </c>
      <c r="D59" s="711"/>
      <c r="E59" s="135"/>
      <c r="F59" s="449"/>
      <c r="G59" s="449"/>
      <c r="H59" s="449"/>
      <c r="I59" s="450"/>
      <c r="J59" s="666"/>
      <c r="K59" s="667"/>
      <c r="L59" s="667"/>
      <c r="M59" s="667"/>
      <c r="N59" s="668"/>
      <c r="O59" s="453" t="s">
        <v>1564</v>
      </c>
      <c r="P59" s="439"/>
      <c r="Q59" s="439"/>
      <c r="R59" s="439"/>
      <c r="S59" s="946">
        <v>759</v>
      </c>
      <c r="T59" s="946"/>
      <c r="U59" s="416" t="s">
        <v>578</v>
      </c>
      <c r="V59" s="60"/>
      <c r="W59" s="444"/>
      <c r="X59" s="422"/>
      <c r="Y59" s="422"/>
      <c r="Z59" s="422"/>
      <c r="AA59" s="422"/>
      <c r="AB59" s="41"/>
      <c r="AC59" s="41"/>
      <c r="AD59" s="422"/>
      <c r="AE59" s="422"/>
      <c r="AF59" s="422"/>
      <c r="AG59" s="422"/>
      <c r="AH59" s="422"/>
      <c r="AI59" s="422"/>
      <c r="AJ59" s="41"/>
      <c r="AK59" s="41"/>
      <c r="AL59" s="422"/>
      <c r="AM59" s="38"/>
      <c r="AN59" s="12">
        <f t="shared" ref="AN59" si="70">S59</f>
        <v>759</v>
      </c>
      <c r="AO59" s="6"/>
    </row>
    <row r="60" spans="1:41" ht="17.25" customHeight="1" x14ac:dyDescent="0.15">
      <c r="A60" s="436" t="s">
        <v>1254</v>
      </c>
      <c r="B60" s="433">
        <v>1208</v>
      </c>
      <c r="C60" s="120" t="s">
        <v>1800</v>
      </c>
      <c r="D60" s="711"/>
      <c r="E60" s="136"/>
      <c r="F60" s="577"/>
      <c r="G60" s="414"/>
      <c r="H60" s="414"/>
      <c r="I60" s="313"/>
      <c r="J60" s="944" t="s">
        <v>73</v>
      </c>
      <c r="K60" s="693"/>
      <c r="L60" s="693"/>
      <c r="M60" s="693"/>
      <c r="N60" s="945"/>
      <c r="O60" s="57"/>
      <c r="P60" s="426"/>
      <c r="Q60" s="426"/>
      <c r="R60" s="426"/>
      <c r="S60" s="146"/>
      <c r="T60" s="146"/>
      <c r="U60" s="426"/>
      <c r="V60" s="58"/>
      <c r="W60" s="691" t="s">
        <v>301</v>
      </c>
      <c r="X60" s="750"/>
      <c r="Y60" s="750"/>
      <c r="Z60" s="750"/>
      <c r="AA60" s="750"/>
      <c r="AB60" s="750"/>
      <c r="AC60" s="750"/>
      <c r="AD60" s="750"/>
      <c r="AE60" s="750"/>
      <c r="AF60" s="750"/>
      <c r="AG60" s="750"/>
      <c r="AH60" s="750"/>
      <c r="AI60" s="750"/>
      <c r="AJ60" s="515" t="s">
        <v>806</v>
      </c>
      <c r="AK60" s="149">
        <f t="shared" ref="AK60" si="71">$AK$6</f>
        <v>25</v>
      </c>
      <c r="AL60" s="637"/>
      <c r="AM60" s="271" t="s">
        <v>578</v>
      </c>
      <c r="AN60" s="12">
        <f t="shared" ref="AN60" si="72">ROUND(S59-AK60,0)</f>
        <v>734</v>
      </c>
      <c r="AO60" s="6"/>
    </row>
    <row r="61" spans="1:41" ht="17.25" customHeight="1" x14ac:dyDescent="0.15">
      <c r="A61" s="436" t="s">
        <v>1254</v>
      </c>
      <c r="B61" s="433">
        <v>1209</v>
      </c>
      <c r="C61" s="210" t="s">
        <v>1801</v>
      </c>
      <c r="D61" s="711"/>
      <c r="E61" s="680" t="s">
        <v>1792</v>
      </c>
      <c r="F61" s="784"/>
      <c r="G61" s="784"/>
      <c r="H61" s="784"/>
      <c r="I61" s="785"/>
      <c r="J61" s="769" t="s">
        <v>1465</v>
      </c>
      <c r="K61" s="664"/>
      <c r="L61" s="664"/>
      <c r="M61" s="664"/>
      <c r="N61" s="665"/>
      <c r="O61" s="453" t="s">
        <v>1563</v>
      </c>
      <c r="P61" s="439"/>
      <c r="Q61" s="439"/>
      <c r="R61" s="439"/>
      <c r="S61" s="946">
        <v>521</v>
      </c>
      <c r="T61" s="946"/>
      <c r="U61" s="416" t="s">
        <v>578</v>
      </c>
      <c r="V61" s="60"/>
      <c r="W61" s="444"/>
      <c r="X61" s="422"/>
      <c r="Y61" s="422"/>
      <c r="Z61" s="422"/>
      <c r="AA61" s="422"/>
      <c r="AB61" s="41"/>
      <c r="AC61" s="41"/>
      <c r="AD61" s="422"/>
      <c r="AE61" s="422"/>
      <c r="AF61" s="422"/>
      <c r="AG61" s="422"/>
      <c r="AH61" s="422"/>
      <c r="AI61" s="422"/>
      <c r="AJ61" s="41"/>
      <c r="AK61" s="41"/>
      <c r="AL61" s="422"/>
      <c r="AM61" s="38"/>
      <c r="AN61" s="12">
        <f>S61</f>
        <v>521</v>
      </c>
      <c r="AO61" s="402"/>
    </row>
    <row r="62" spans="1:41" ht="17.25" customHeight="1" x14ac:dyDescent="0.15">
      <c r="A62" s="436" t="s">
        <v>1254</v>
      </c>
      <c r="B62" s="433">
        <v>1210</v>
      </c>
      <c r="C62" s="120" t="s">
        <v>1802</v>
      </c>
      <c r="D62" s="711"/>
      <c r="E62" s="796"/>
      <c r="F62" s="784"/>
      <c r="G62" s="784"/>
      <c r="H62" s="784"/>
      <c r="I62" s="785"/>
      <c r="J62" s="666"/>
      <c r="K62" s="667"/>
      <c r="L62" s="667"/>
      <c r="M62" s="667"/>
      <c r="N62" s="668"/>
      <c r="O62" s="57"/>
      <c r="P62" s="426"/>
      <c r="Q62" s="426"/>
      <c r="R62" s="426"/>
      <c r="S62" s="146"/>
      <c r="T62" s="146"/>
      <c r="U62" s="426"/>
      <c r="V62" s="58"/>
      <c r="W62" s="691" t="s">
        <v>301</v>
      </c>
      <c r="X62" s="750"/>
      <c r="Y62" s="750"/>
      <c r="Z62" s="750"/>
      <c r="AA62" s="750"/>
      <c r="AB62" s="750"/>
      <c r="AC62" s="750"/>
      <c r="AD62" s="750"/>
      <c r="AE62" s="750"/>
      <c r="AF62" s="750"/>
      <c r="AG62" s="750"/>
      <c r="AH62" s="750"/>
      <c r="AI62" s="750"/>
      <c r="AJ62" s="515" t="s">
        <v>806</v>
      </c>
      <c r="AK62" s="149">
        <f t="shared" ref="AK62" si="73">$AK$6</f>
        <v>25</v>
      </c>
      <c r="AL62" s="637"/>
      <c r="AM62" s="271" t="s">
        <v>578</v>
      </c>
      <c r="AN62" s="12">
        <f>ROUND(S61-AK62,0)</f>
        <v>496</v>
      </c>
      <c r="AO62" s="6"/>
    </row>
    <row r="63" spans="1:41" ht="17.25" customHeight="1" x14ac:dyDescent="0.15">
      <c r="A63" s="436" t="s">
        <v>1254</v>
      </c>
      <c r="B63" s="433">
        <v>1211</v>
      </c>
      <c r="C63" s="120" t="s">
        <v>1803</v>
      </c>
      <c r="D63" s="711"/>
      <c r="E63" s="796"/>
      <c r="F63" s="784"/>
      <c r="G63" s="784"/>
      <c r="H63" s="784"/>
      <c r="I63" s="785"/>
      <c r="J63" s="666"/>
      <c r="K63" s="667"/>
      <c r="L63" s="667"/>
      <c r="M63" s="667"/>
      <c r="N63" s="668"/>
      <c r="O63" s="453" t="s">
        <v>1564</v>
      </c>
      <c r="P63" s="439"/>
      <c r="Q63" s="439"/>
      <c r="R63" s="439"/>
      <c r="S63" s="946">
        <v>642</v>
      </c>
      <c r="T63" s="946"/>
      <c r="U63" s="416" t="s">
        <v>578</v>
      </c>
      <c r="V63" s="60"/>
      <c r="W63" s="444"/>
      <c r="X63" s="422"/>
      <c r="Y63" s="422"/>
      <c r="Z63" s="422"/>
      <c r="AA63" s="422"/>
      <c r="AB63" s="41"/>
      <c r="AC63" s="41"/>
      <c r="AD63" s="422"/>
      <c r="AE63" s="422"/>
      <c r="AF63" s="422"/>
      <c r="AG63" s="422"/>
      <c r="AH63" s="422"/>
      <c r="AI63" s="422"/>
      <c r="AJ63" s="41"/>
      <c r="AK63" s="41"/>
      <c r="AL63" s="422"/>
      <c r="AM63" s="38"/>
      <c r="AN63" s="12">
        <f>S63</f>
        <v>642</v>
      </c>
      <c r="AO63" s="6"/>
    </row>
    <row r="64" spans="1:41" ht="17.25" customHeight="1" x14ac:dyDescent="0.15">
      <c r="A64" s="436" t="s">
        <v>1254</v>
      </c>
      <c r="B64" s="433">
        <v>1212</v>
      </c>
      <c r="C64" s="120" t="s">
        <v>1804</v>
      </c>
      <c r="D64" s="711"/>
      <c r="E64" s="207"/>
      <c r="F64" s="310"/>
      <c r="G64" s="310"/>
      <c r="H64" s="310"/>
      <c r="I64" s="311"/>
      <c r="J64" s="944" t="s">
        <v>1250</v>
      </c>
      <c r="K64" s="693"/>
      <c r="L64" s="693"/>
      <c r="M64" s="693"/>
      <c r="N64" s="945"/>
      <c r="O64" s="57"/>
      <c r="P64" s="426"/>
      <c r="Q64" s="426"/>
      <c r="R64" s="426"/>
      <c r="S64" s="146"/>
      <c r="T64" s="146"/>
      <c r="U64" s="426"/>
      <c r="V64" s="58"/>
      <c r="W64" s="691" t="s">
        <v>301</v>
      </c>
      <c r="X64" s="750"/>
      <c r="Y64" s="750"/>
      <c r="Z64" s="750"/>
      <c r="AA64" s="750"/>
      <c r="AB64" s="750"/>
      <c r="AC64" s="750"/>
      <c r="AD64" s="750"/>
      <c r="AE64" s="750"/>
      <c r="AF64" s="750"/>
      <c r="AG64" s="750"/>
      <c r="AH64" s="750"/>
      <c r="AI64" s="750"/>
      <c r="AJ64" s="515" t="s">
        <v>806</v>
      </c>
      <c r="AK64" s="149">
        <f t="shared" ref="AK64" si="74">$AK$6</f>
        <v>25</v>
      </c>
      <c r="AL64" s="637"/>
      <c r="AM64" s="271" t="s">
        <v>578</v>
      </c>
      <c r="AN64" s="12">
        <f>ROUND(S63-AK64,0)</f>
        <v>617</v>
      </c>
      <c r="AO64" s="6"/>
    </row>
    <row r="65" spans="1:41" ht="17.25" customHeight="1" x14ac:dyDescent="0.15">
      <c r="A65" s="436" t="s">
        <v>1254</v>
      </c>
      <c r="B65" s="433">
        <v>1213</v>
      </c>
      <c r="C65" s="120" t="s">
        <v>1805</v>
      </c>
      <c r="D65" s="711"/>
      <c r="E65" s="135"/>
      <c r="F65" s="238"/>
      <c r="G65" s="272"/>
      <c r="H65" s="272"/>
      <c r="I65" s="273"/>
      <c r="J65" s="769" t="s">
        <v>1466</v>
      </c>
      <c r="K65" s="664"/>
      <c r="L65" s="664"/>
      <c r="M65" s="664"/>
      <c r="N65" s="665"/>
      <c r="O65" s="453" t="s">
        <v>1563</v>
      </c>
      <c r="P65" s="439"/>
      <c r="Q65" s="439"/>
      <c r="R65" s="439"/>
      <c r="S65" s="946">
        <v>581</v>
      </c>
      <c r="T65" s="946"/>
      <c r="U65" s="416" t="s">
        <v>578</v>
      </c>
      <c r="V65" s="60"/>
      <c r="W65" s="444"/>
      <c r="X65" s="422"/>
      <c r="Y65" s="422"/>
      <c r="Z65" s="422"/>
      <c r="AA65" s="422"/>
      <c r="AB65" s="41"/>
      <c r="AC65" s="41"/>
      <c r="AD65" s="422"/>
      <c r="AE65" s="422"/>
      <c r="AF65" s="422"/>
      <c r="AG65" s="422"/>
      <c r="AH65" s="422"/>
      <c r="AI65" s="422"/>
      <c r="AJ65" s="41"/>
      <c r="AK65" s="41"/>
      <c r="AL65" s="422"/>
      <c r="AM65" s="38"/>
      <c r="AN65" s="12">
        <f>S65</f>
        <v>581</v>
      </c>
      <c r="AO65" s="6"/>
    </row>
    <row r="66" spans="1:41" ht="17.25" customHeight="1" x14ac:dyDescent="0.15">
      <c r="A66" s="436" t="s">
        <v>1254</v>
      </c>
      <c r="B66" s="433">
        <v>1214</v>
      </c>
      <c r="C66" s="120" t="s">
        <v>1806</v>
      </c>
      <c r="D66" s="711"/>
      <c r="E66" s="135"/>
      <c r="F66" s="449"/>
      <c r="G66" s="449"/>
      <c r="H66" s="449"/>
      <c r="I66" s="450"/>
      <c r="J66" s="666"/>
      <c r="K66" s="667"/>
      <c r="L66" s="667"/>
      <c r="M66" s="667"/>
      <c r="N66" s="668"/>
      <c r="O66" s="57"/>
      <c r="P66" s="426"/>
      <c r="Q66" s="426"/>
      <c r="R66" s="426"/>
      <c r="S66" s="146"/>
      <c r="T66" s="146"/>
      <c r="U66" s="426"/>
      <c r="V66" s="58"/>
      <c r="W66" s="691" t="s">
        <v>301</v>
      </c>
      <c r="X66" s="750"/>
      <c r="Y66" s="750"/>
      <c r="Z66" s="750"/>
      <c r="AA66" s="750"/>
      <c r="AB66" s="750"/>
      <c r="AC66" s="750"/>
      <c r="AD66" s="750"/>
      <c r="AE66" s="750"/>
      <c r="AF66" s="750"/>
      <c r="AG66" s="750"/>
      <c r="AH66" s="750"/>
      <c r="AI66" s="750"/>
      <c r="AJ66" s="515" t="s">
        <v>806</v>
      </c>
      <c r="AK66" s="149">
        <f>$AK$6</f>
        <v>25</v>
      </c>
      <c r="AL66" s="637"/>
      <c r="AM66" s="271" t="s">
        <v>578</v>
      </c>
      <c r="AN66" s="12">
        <f>ROUND(S65-AK66,0)</f>
        <v>556</v>
      </c>
      <c r="AO66" s="6"/>
    </row>
    <row r="67" spans="1:41" ht="17.25" customHeight="1" x14ac:dyDescent="0.15">
      <c r="A67" s="436" t="s">
        <v>1254</v>
      </c>
      <c r="B67" s="433">
        <v>1215</v>
      </c>
      <c r="C67" s="120" t="s">
        <v>1807</v>
      </c>
      <c r="D67" s="711"/>
      <c r="E67" s="135"/>
      <c r="F67" s="449"/>
      <c r="G67" s="449"/>
      <c r="H67" s="449"/>
      <c r="I67" s="450"/>
      <c r="J67" s="666"/>
      <c r="K67" s="667"/>
      <c r="L67" s="667"/>
      <c r="M67" s="667"/>
      <c r="N67" s="668"/>
      <c r="O67" s="453" t="s">
        <v>1564</v>
      </c>
      <c r="P67" s="439"/>
      <c r="Q67" s="439"/>
      <c r="R67" s="439"/>
      <c r="S67" s="946">
        <v>724</v>
      </c>
      <c r="T67" s="946"/>
      <c r="U67" s="416" t="s">
        <v>578</v>
      </c>
      <c r="V67" s="60"/>
      <c r="W67" s="444"/>
      <c r="X67" s="422"/>
      <c r="Y67" s="422"/>
      <c r="Z67" s="422"/>
      <c r="AA67" s="422"/>
      <c r="AB67" s="41"/>
      <c r="AC67" s="41"/>
      <c r="AD67" s="422"/>
      <c r="AE67" s="422"/>
      <c r="AF67" s="422"/>
      <c r="AG67" s="422"/>
      <c r="AH67" s="422"/>
      <c r="AI67" s="422"/>
      <c r="AJ67" s="41"/>
      <c r="AK67" s="41"/>
      <c r="AL67" s="422"/>
      <c r="AM67" s="38"/>
      <c r="AN67" s="12">
        <f>S67</f>
        <v>724</v>
      </c>
      <c r="AO67" s="6"/>
    </row>
    <row r="68" spans="1:41" ht="17.25" customHeight="1" x14ac:dyDescent="0.15">
      <c r="A68" s="436" t="s">
        <v>1254</v>
      </c>
      <c r="B68" s="433">
        <v>1216</v>
      </c>
      <c r="C68" s="120" t="s">
        <v>1808</v>
      </c>
      <c r="D68" s="980"/>
      <c r="E68" s="136"/>
      <c r="F68" s="577"/>
      <c r="G68" s="414"/>
      <c r="H68" s="414"/>
      <c r="I68" s="313"/>
      <c r="J68" s="944" t="s">
        <v>73</v>
      </c>
      <c r="K68" s="693"/>
      <c r="L68" s="693"/>
      <c r="M68" s="693"/>
      <c r="N68" s="945"/>
      <c r="O68" s="57"/>
      <c r="P68" s="426"/>
      <c r="Q68" s="426"/>
      <c r="R68" s="426"/>
      <c r="S68" s="146"/>
      <c r="T68" s="146"/>
      <c r="U68" s="426"/>
      <c r="V68" s="58"/>
      <c r="W68" s="691" t="s">
        <v>301</v>
      </c>
      <c r="X68" s="750"/>
      <c r="Y68" s="750"/>
      <c r="Z68" s="750"/>
      <c r="AA68" s="750"/>
      <c r="AB68" s="750"/>
      <c r="AC68" s="750"/>
      <c r="AD68" s="750"/>
      <c r="AE68" s="750"/>
      <c r="AF68" s="750"/>
      <c r="AG68" s="750"/>
      <c r="AH68" s="750"/>
      <c r="AI68" s="750"/>
      <c r="AJ68" s="515" t="s">
        <v>806</v>
      </c>
      <c r="AK68" s="149">
        <f t="shared" ref="AK68" si="75">$AK$6</f>
        <v>25</v>
      </c>
      <c r="AL68" s="637"/>
      <c r="AM68" s="271" t="s">
        <v>578</v>
      </c>
      <c r="AN68" s="12">
        <f>ROUND(S67-AK68,0)</f>
        <v>699</v>
      </c>
      <c r="AO68" s="6"/>
    </row>
    <row r="69" spans="1:41" ht="17.25" customHeight="1" x14ac:dyDescent="0.15">
      <c r="A69" s="436" t="s">
        <v>1254</v>
      </c>
      <c r="B69" s="433">
        <v>1301</v>
      </c>
      <c r="C69" s="120" t="s">
        <v>2918</v>
      </c>
      <c r="D69" s="710" t="s">
        <v>1450</v>
      </c>
      <c r="E69" s="680" t="s">
        <v>1451</v>
      </c>
      <c r="F69" s="784"/>
      <c r="G69" s="784"/>
      <c r="H69" s="784"/>
      <c r="I69" s="785"/>
      <c r="J69" s="971" t="s">
        <v>2331</v>
      </c>
      <c r="K69" s="745"/>
      <c r="L69" s="745"/>
      <c r="M69" s="745"/>
      <c r="N69" s="746"/>
      <c r="O69" s="453" t="s">
        <v>1563</v>
      </c>
      <c r="P69" s="439"/>
      <c r="Q69" s="439"/>
      <c r="R69" s="439"/>
      <c r="S69" s="946">
        <v>687</v>
      </c>
      <c r="T69" s="946"/>
      <c r="U69" s="416" t="s">
        <v>578</v>
      </c>
      <c r="V69" s="60"/>
      <c r="W69" s="444"/>
      <c r="X69" s="422"/>
      <c r="Y69" s="422"/>
      <c r="Z69" s="422"/>
      <c r="AA69" s="422"/>
      <c r="AB69" s="41"/>
      <c r="AC69" s="41"/>
      <c r="AD69" s="422"/>
      <c r="AE69" s="422"/>
      <c r="AF69" s="422"/>
      <c r="AG69" s="422"/>
      <c r="AH69" s="422"/>
      <c r="AI69" s="422"/>
      <c r="AJ69" s="41"/>
      <c r="AK69" s="41"/>
      <c r="AL69" s="422"/>
      <c r="AM69" s="38"/>
      <c r="AN69" s="12">
        <f t="shared" ref="AN69" si="76">S69</f>
        <v>687</v>
      </c>
      <c r="AO69" s="6"/>
    </row>
    <row r="70" spans="1:41" ht="17.25" customHeight="1" x14ac:dyDescent="0.15">
      <c r="A70" s="436" t="s">
        <v>1254</v>
      </c>
      <c r="B70" s="433">
        <v>1302</v>
      </c>
      <c r="C70" s="120" t="s">
        <v>2919</v>
      </c>
      <c r="D70" s="711"/>
      <c r="E70" s="796"/>
      <c r="F70" s="784"/>
      <c r="G70" s="784"/>
      <c r="H70" s="784"/>
      <c r="I70" s="785"/>
      <c r="J70" s="972"/>
      <c r="K70" s="973"/>
      <c r="L70" s="973"/>
      <c r="M70" s="973"/>
      <c r="N70" s="974"/>
      <c r="O70" s="57"/>
      <c r="P70" s="426"/>
      <c r="Q70" s="426"/>
      <c r="R70" s="426"/>
      <c r="S70" s="146"/>
      <c r="T70" s="146"/>
      <c r="U70" s="426"/>
      <c r="V70" s="58"/>
      <c r="W70" s="691" t="s">
        <v>301</v>
      </c>
      <c r="X70" s="750"/>
      <c r="Y70" s="750"/>
      <c r="Z70" s="750"/>
      <c r="AA70" s="750"/>
      <c r="AB70" s="750"/>
      <c r="AC70" s="750"/>
      <c r="AD70" s="750"/>
      <c r="AE70" s="750"/>
      <c r="AF70" s="750"/>
      <c r="AG70" s="750"/>
      <c r="AH70" s="750"/>
      <c r="AI70" s="750"/>
      <c r="AJ70" s="515" t="s">
        <v>806</v>
      </c>
      <c r="AK70" s="149">
        <f t="shared" ref="AK70" si="77">$AK$6</f>
        <v>25</v>
      </c>
      <c r="AL70" s="637"/>
      <c r="AM70" s="271" t="s">
        <v>578</v>
      </c>
      <c r="AN70" s="12">
        <f t="shared" ref="AN70" si="78">ROUND(S69-AK70,0)</f>
        <v>662</v>
      </c>
      <c r="AO70" s="6"/>
    </row>
    <row r="71" spans="1:41" ht="17.25" customHeight="1" x14ac:dyDescent="0.15">
      <c r="A71" s="436" t="s">
        <v>1254</v>
      </c>
      <c r="B71" s="433">
        <v>1303</v>
      </c>
      <c r="C71" s="120" t="s">
        <v>2920</v>
      </c>
      <c r="D71" s="711"/>
      <c r="E71" s="796"/>
      <c r="F71" s="784"/>
      <c r="G71" s="784"/>
      <c r="H71" s="784"/>
      <c r="I71" s="785"/>
      <c r="J71" s="972"/>
      <c r="K71" s="973"/>
      <c r="L71" s="973"/>
      <c r="M71" s="973"/>
      <c r="N71" s="974"/>
      <c r="O71" s="453" t="s">
        <v>1564</v>
      </c>
      <c r="P71" s="439"/>
      <c r="Q71" s="439"/>
      <c r="R71" s="439"/>
      <c r="S71" s="946">
        <v>852</v>
      </c>
      <c r="T71" s="946"/>
      <c r="U71" s="416" t="s">
        <v>578</v>
      </c>
      <c r="V71" s="60"/>
      <c r="W71" s="444"/>
      <c r="X71" s="422"/>
      <c r="Y71" s="422"/>
      <c r="Z71" s="422"/>
      <c r="AA71" s="422"/>
      <c r="AB71" s="41"/>
      <c r="AC71" s="41"/>
      <c r="AD71" s="422"/>
      <c r="AE71" s="422"/>
      <c r="AF71" s="422"/>
      <c r="AG71" s="422"/>
      <c r="AH71" s="422"/>
      <c r="AI71" s="422"/>
      <c r="AJ71" s="41"/>
      <c r="AK71" s="41"/>
      <c r="AL71" s="422"/>
      <c r="AM71" s="38"/>
      <c r="AN71" s="12">
        <f t="shared" ref="AN71" si="79">S71</f>
        <v>852</v>
      </c>
      <c r="AO71" s="6"/>
    </row>
    <row r="72" spans="1:41" ht="17.25" customHeight="1" x14ac:dyDescent="0.15">
      <c r="A72" s="436" t="s">
        <v>1254</v>
      </c>
      <c r="B72" s="433">
        <v>1304</v>
      </c>
      <c r="C72" s="120" t="s">
        <v>2921</v>
      </c>
      <c r="D72" s="711"/>
      <c r="E72" s="207"/>
      <c r="F72" s="310"/>
      <c r="G72" s="310"/>
      <c r="H72" s="310"/>
      <c r="I72" s="311"/>
      <c r="J72" s="944" t="s">
        <v>875</v>
      </c>
      <c r="K72" s="693"/>
      <c r="L72" s="693"/>
      <c r="M72" s="693"/>
      <c r="N72" s="945"/>
      <c r="O72" s="57"/>
      <c r="P72" s="426"/>
      <c r="Q72" s="426"/>
      <c r="R72" s="426"/>
      <c r="S72" s="146"/>
      <c r="T72" s="146"/>
      <c r="U72" s="426"/>
      <c r="V72" s="58"/>
      <c r="W72" s="691" t="s">
        <v>301</v>
      </c>
      <c r="X72" s="750"/>
      <c r="Y72" s="750"/>
      <c r="Z72" s="750"/>
      <c r="AA72" s="750"/>
      <c r="AB72" s="750"/>
      <c r="AC72" s="750"/>
      <c r="AD72" s="750"/>
      <c r="AE72" s="750"/>
      <c r="AF72" s="750"/>
      <c r="AG72" s="750"/>
      <c r="AH72" s="750"/>
      <c r="AI72" s="750"/>
      <c r="AJ72" s="515" t="s">
        <v>806</v>
      </c>
      <c r="AK72" s="149">
        <f t="shared" ref="AK72" si="80">$AK$6</f>
        <v>25</v>
      </c>
      <c r="AL72" s="637"/>
      <c r="AM72" s="271" t="s">
        <v>578</v>
      </c>
      <c r="AN72" s="12">
        <f t="shared" ref="AN72" si="81">ROUND(S71-AK72,0)</f>
        <v>827</v>
      </c>
      <c r="AO72" s="6"/>
    </row>
    <row r="73" spans="1:41" ht="17.25" customHeight="1" x14ac:dyDescent="0.15">
      <c r="A73" s="436" t="s">
        <v>1254</v>
      </c>
      <c r="B73" s="433">
        <v>1305</v>
      </c>
      <c r="C73" s="120" t="s">
        <v>2922</v>
      </c>
      <c r="D73" s="711"/>
      <c r="E73" s="135"/>
      <c r="F73" s="238"/>
      <c r="G73" s="272"/>
      <c r="H73" s="272"/>
      <c r="I73" s="273"/>
      <c r="J73" s="938" t="s">
        <v>2332</v>
      </c>
      <c r="K73" s="975"/>
      <c r="L73" s="975"/>
      <c r="M73" s="975"/>
      <c r="N73" s="976"/>
      <c r="O73" s="453" t="s">
        <v>1563</v>
      </c>
      <c r="P73" s="439"/>
      <c r="Q73" s="439"/>
      <c r="R73" s="439"/>
      <c r="S73" s="946">
        <v>687</v>
      </c>
      <c r="T73" s="946"/>
      <c r="U73" s="416" t="s">
        <v>578</v>
      </c>
      <c r="V73" s="60"/>
      <c r="W73" s="444"/>
      <c r="X73" s="422"/>
      <c r="Y73" s="422"/>
      <c r="Z73" s="422"/>
      <c r="AA73" s="422"/>
      <c r="AB73" s="41"/>
      <c r="AC73" s="41"/>
      <c r="AD73" s="422"/>
      <c r="AE73" s="422"/>
      <c r="AF73" s="422"/>
      <c r="AG73" s="422"/>
      <c r="AH73" s="422"/>
      <c r="AI73" s="422"/>
      <c r="AJ73" s="41"/>
      <c r="AK73" s="41"/>
      <c r="AL73" s="422"/>
      <c r="AM73" s="38"/>
      <c r="AN73" s="12">
        <f t="shared" ref="AN73" si="82">S73</f>
        <v>687</v>
      </c>
      <c r="AO73" s="6"/>
    </row>
    <row r="74" spans="1:41" ht="17.25" customHeight="1" x14ac:dyDescent="0.15">
      <c r="A74" s="436" t="s">
        <v>1254</v>
      </c>
      <c r="B74" s="433">
        <v>1306</v>
      </c>
      <c r="C74" s="120" t="s">
        <v>2923</v>
      </c>
      <c r="D74" s="711"/>
      <c r="E74" s="135"/>
      <c r="F74" s="449"/>
      <c r="G74" s="449"/>
      <c r="H74" s="449"/>
      <c r="I74" s="450"/>
      <c r="J74" s="977"/>
      <c r="K74" s="978"/>
      <c r="L74" s="978"/>
      <c r="M74" s="978"/>
      <c r="N74" s="979"/>
      <c r="O74" s="57"/>
      <c r="P74" s="426"/>
      <c r="Q74" s="426"/>
      <c r="R74" s="426"/>
      <c r="S74" s="146"/>
      <c r="T74" s="146"/>
      <c r="U74" s="426"/>
      <c r="V74" s="58"/>
      <c r="W74" s="691" t="s">
        <v>301</v>
      </c>
      <c r="X74" s="750"/>
      <c r="Y74" s="750"/>
      <c r="Z74" s="750"/>
      <c r="AA74" s="750"/>
      <c r="AB74" s="750"/>
      <c r="AC74" s="750"/>
      <c r="AD74" s="750"/>
      <c r="AE74" s="750"/>
      <c r="AF74" s="750"/>
      <c r="AG74" s="750"/>
      <c r="AH74" s="750"/>
      <c r="AI74" s="750"/>
      <c r="AJ74" s="515" t="s">
        <v>806</v>
      </c>
      <c r="AK74" s="149">
        <f>$AK$6</f>
        <v>25</v>
      </c>
      <c r="AL74" s="637"/>
      <c r="AM74" s="271" t="s">
        <v>578</v>
      </c>
      <c r="AN74" s="12">
        <f t="shared" ref="AN74" si="83">ROUND(S73-AK74,0)</f>
        <v>662</v>
      </c>
      <c r="AO74" s="6"/>
    </row>
    <row r="75" spans="1:41" ht="17.25" customHeight="1" x14ac:dyDescent="0.15">
      <c r="A75" s="436" t="s">
        <v>1254</v>
      </c>
      <c r="B75" s="433">
        <v>1307</v>
      </c>
      <c r="C75" s="120" t="s">
        <v>2924</v>
      </c>
      <c r="D75" s="711"/>
      <c r="E75" s="135"/>
      <c r="F75" s="449"/>
      <c r="G75" s="449"/>
      <c r="H75" s="449"/>
      <c r="I75" s="450"/>
      <c r="J75" s="977"/>
      <c r="K75" s="978"/>
      <c r="L75" s="978"/>
      <c r="M75" s="978"/>
      <c r="N75" s="979"/>
      <c r="O75" s="453" t="s">
        <v>1564</v>
      </c>
      <c r="P75" s="439"/>
      <c r="Q75" s="439"/>
      <c r="R75" s="439"/>
      <c r="S75" s="946">
        <v>852</v>
      </c>
      <c r="T75" s="946"/>
      <c r="U75" s="416" t="s">
        <v>578</v>
      </c>
      <c r="V75" s="60"/>
      <c r="W75" s="444"/>
      <c r="X75" s="422"/>
      <c r="Y75" s="422"/>
      <c r="Z75" s="422"/>
      <c r="AA75" s="422"/>
      <c r="AB75" s="41"/>
      <c r="AC75" s="41"/>
      <c r="AD75" s="422"/>
      <c r="AE75" s="422"/>
      <c r="AF75" s="422"/>
      <c r="AG75" s="422"/>
      <c r="AH75" s="422"/>
      <c r="AI75" s="422"/>
      <c r="AJ75" s="41"/>
      <c r="AK75" s="41"/>
      <c r="AL75" s="422"/>
      <c r="AM75" s="38"/>
      <c r="AN75" s="12">
        <f t="shared" ref="AN75" si="84">S75</f>
        <v>852</v>
      </c>
      <c r="AO75" s="6"/>
    </row>
    <row r="76" spans="1:41" ht="17.25" customHeight="1" x14ac:dyDescent="0.15">
      <c r="A76" s="436" t="s">
        <v>1254</v>
      </c>
      <c r="B76" s="433">
        <v>1308</v>
      </c>
      <c r="C76" s="120" t="s">
        <v>2925</v>
      </c>
      <c r="D76" s="711"/>
      <c r="E76" s="136"/>
      <c r="F76" s="577"/>
      <c r="G76" s="414"/>
      <c r="H76" s="414"/>
      <c r="I76" s="313"/>
      <c r="J76" s="944" t="s">
        <v>1854</v>
      </c>
      <c r="K76" s="693"/>
      <c r="L76" s="693"/>
      <c r="M76" s="693"/>
      <c r="N76" s="945"/>
      <c r="O76" s="57"/>
      <c r="P76" s="426"/>
      <c r="Q76" s="426"/>
      <c r="R76" s="426"/>
      <c r="S76" s="146"/>
      <c r="T76" s="146"/>
      <c r="U76" s="426"/>
      <c r="V76" s="58"/>
      <c r="W76" s="691" t="s">
        <v>301</v>
      </c>
      <c r="X76" s="750"/>
      <c r="Y76" s="750"/>
      <c r="Z76" s="750"/>
      <c r="AA76" s="750"/>
      <c r="AB76" s="750"/>
      <c r="AC76" s="750"/>
      <c r="AD76" s="750"/>
      <c r="AE76" s="750"/>
      <c r="AF76" s="750"/>
      <c r="AG76" s="750"/>
      <c r="AH76" s="750"/>
      <c r="AI76" s="750"/>
      <c r="AJ76" s="515" t="s">
        <v>806</v>
      </c>
      <c r="AK76" s="149">
        <f t="shared" ref="AK76" si="85">$AK$6</f>
        <v>25</v>
      </c>
      <c r="AL76" s="637"/>
      <c r="AM76" s="271" t="s">
        <v>578</v>
      </c>
      <c r="AN76" s="12">
        <f t="shared" ref="AN76" si="86">ROUND(S75-AK76,0)</f>
        <v>827</v>
      </c>
      <c r="AO76" s="6"/>
    </row>
    <row r="77" spans="1:41" ht="17.25" customHeight="1" x14ac:dyDescent="0.15">
      <c r="A77" s="436" t="s">
        <v>1254</v>
      </c>
      <c r="B77" s="433">
        <v>1309</v>
      </c>
      <c r="C77" s="120" t="s">
        <v>2333</v>
      </c>
      <c r="D77" s="711"/>
      <c r="E77" s="680" t="s">
        <v>1452</v>
      </c>
      <c r="F77" s="784"/>
      <c r="G77" s="784"/>
      <c r="H77" s="784"/>
      <c r="I77" s="785"/>
      <c r="J77" s="938" t="s">
        <v>2331</v>
      </c>
      <c r="K77" s="939"/>
      <c r="L77" s="939"/>
      <c r="M77" s="939"/>
      <c r="N77" s="940"/>
      <c r="O77" s="453" t="s">
        <v>1563</v>
      </c>
      <c r="P77" s="439"/>
      <c r="Q77" s="439"/>
      <c r="R77" s="439"/>
      <c r="S77" s="946">
        <v>677</v>
      </c>
      <c r="T77" s="946"/>
      <c r="U77" s="416" t="s">
        <v>578</v>
      </c>
      <c r="V77" s="60"/>
      <c r="W77" s="444"/>
      <c r="X77" s="422"/>
      <c r="Y77" s="422"/>
      <c r="Z77" s="422"/>
      <c r="AA77" s="422"/>
      <c r="AB77" s="41"/>
      <c r="AC77" s="41"/>
      <c r="AD77" s="422"/>
      <c r="AE77" s="422"/>
      <c r="AF77" s="422"/>
      <c r="AG77" s="422"/>
      <c r="AH77" s="422"/>
      <c r="AI77" s="422"/>
      <c r="AJ77" s="41"/>
      <c r="AK77" s="41"/>
      <c r="AL77" s="422"/>
      <c r="AM77" s="38"/>
      <c r="AN77" s="12">
        <f t="shared" ref="AN77" si="87">S77</f>
        <v>677</v>
      </c>
      <c r="AO77" s="402"/>
    </row>
    <row r="78" spans="1:41" ht="17.25" customHeight="1" x14ac:dyDescent="0.15">
      <c r="A78" s="436" t="s">
        <v>1254</v>
      </c>
      <c r="B78" s="433">
        <v>1310</v>
      </c>
      <c r="C78" s="120" t="s">
        <v>2334</v>
      </c>
      <c r="D78" s="711"/>
      <c r="E78" s="796"/>
      <c r="F78" s="784"/>
      <c r="G78" s="784"/>
      <c r="H78" s="784"/>
      <c r="I78" s="785"/>
      <c r="J78" s="941"/>
      <c r="K78" s="942"/>
      <c r="L78" s="942"/>
      <c r="M78" s="942"/>
      <c r="N78" s="943"/>
      <c r="O78" s="57"/>
      <c r="P78" s="426"/>
      <c r="Q78" s="426"/>
      <c r="R78" s="426"/>
      <c r="S78" s="146"/>
      <c r="T78" s="146"/>
      <c r="U78" s="426"/>
      <c r="V78" s="58"/>
      <c r="W78" s="691" t="s">
        <v>301</v>
      </c>
      <c r="X78" s="750"/>
      <c r="Y78" s="750"/>
      <c r="Z78" s="750"/>
      <c r="AA78" s="750"/>
      <c r="AB78" s="750"/>
      <c r="AC78" s="750"/>
      <c r="AD78" s="750"/>
      <c r="AE78" s="750"/>
      <c r="AF78" s="750"/>
      <c r="AG78" s="750"/>
      <c r="AH78" s="750"/>
      <c r="AI78" s="750"/>
      <c r="AJ78" s="515" t="s">
        <v>806</v>
      </c>
      <c r="AK78" s="149">
        <f t="shared" ref="AK78" si="88">$AK$6</f>
        <v>25</v>
      </c>
      <c r="AL78" s="637"/>
      <c r="AM78" s="271" t="s">
        <v>578</v>
      </c>
      <c r="AN78" s="12">
        <f t="shared" ref="AN78" si="89">ROUND(S77-AK78,0)</f>
        <v>652</v>
      </c>
      <c r="AO78" s="6"/>
    </row>
    <row r="79" spans="1:41" ht="17.25" customHeight="1" x14ac:dyDescent="0.15">
      <c r="A79" s="436" t="s">
        <v>1254</v>
      </c>
      <c r="B79" s="433">
        <v>1311</v>
      </c>
      <c r="C79" s="120" t="s">
        <v>2335</v>
      </c>
      <c r="D79" s="711"/>
      <c r="E79" s="796"/>
      <c r="F79" s="784"/>
      <c r="G79" s="784"/>
      <c r="H79" s="784"/>
      <c r="I79" s="785"/>
      <c r="J79" s="941"/>
      <c r="K79" s="942"/>
      <c r="L79" s="942"/>
      <c r="M79" s="942"/>
      <c r="N79" s="943"/>
      <c r="O79" s="453" t="s">
        <v>1564</v>
      </c>
      <c r="P79" s="439"/>
      <c r="Q79" s="439"/>
      <c r="R79" s="439"/>
      <c r="S79" s="946">
        <v>841</v>
      </c>
      <c r="T79" s="946"/>
      <c r="U79" s="416" t="s">
        <v>578</v>
      </c>
      <c r="V79" s="60"/>
      <c r="W79" s="444"/>
      <c r="X79" s="422"/>
      <c r="Y79" s="422"/>
      <c r="Z79" s="422"/>
      <c r="AA79" s="422"/>
      <c r="AB79" s="41"/>
      <c r="AC79" s="41"/>
      <c r="AD79" s="422"/>
      <c r="AE79" s="422"/>
      <c r="AF79" s="422"/>
      <c r="AG79" s="422"/>
      <c r="AH79" s="422"/>
      <c r="AI79" s="422"/>
      <c r="AJ79" s="41"/>
      <c r="AK79" s="41"/>
      <c r="AL79" s="422"/>
      <c r="AM79" s="38"/>
      <c r="AN79" s="12">
        <f t="shared" ref="AN79" si="90">S79</f>
        <v>841</v>
      </c>
      <c r="AO79" s="6"/>
    </row>
    <row r="80" spans="1:41" ht="17.25" customHeight="1" x14ac:dyDescent="0.15">
      <c r="A80" s="436" t="s">
        <v>1254</v>
      </c>
      <c r="B80" s="433">
        <v>1312</v>
      </c>
      <c r="C80" s="120" t="s">
        <v>2336</v>
      </c>
      <c r="D80" s="711"/>
      <c r="E80" s="207"/>
      <c r="F80" s="310"/>
      <c r="G80" s="310"/>
      <c r="H80" s="310"/>
      <c r="I80" s="311"/>
      <c r="J80" s="944" t="s">
        <v>875</v>
      </c>
      <c r="K80" s="693"/>
      <c r="L80" s="693"/>
      <c r="M80" s="693"/>
      <c r="N80" s="945"/>
      <c r="O80" s="57"/>
      <c r="P80" s="426"/>
      <c r="Q80" s="426"/>
      <c r="R80" s="426"/>
      <c r="S80" s="146"/>
      <c r="T80" s="146"/>
      <c r="U80" s="426"/>
      <c r="V80" s="58"/>
      <c r="W80" s="691" t="s">
        <v>301</v>
      </c>
      <c r="X80" s="750"/>
      <c r="Y80" s="750"/>
      <c r="Z80" s="750"/>
      <c r="AA80" s="750"/>
      <c r="AB80" s="750"/>
      <c r="AC80" s="750"/>
      <c r="AD80" s="750"/>
      <c r="AE80" s="750"/>
      <c r="AF80" s="750"/>
      <c r="AG80" s="750"/>
      <c r="AH80" s="750"/>
      <c r="AI80" s="750"/>
      <c r="AJ80" s="515" t="s">
        <v>806</v>
      </c>
      <c r="AK80" s="149">
        <f t="shared" ref="AK80" si="91">$AK$6</f>
        <v>25</v>
      </c>
      <c r="AL80" s="637"/>
      <c r="AM80" s="271" t="s">
        <v>578</v>
      </c>
      <c r="AN80" s="12">
        <f t="shared" ref="AN80" si="92">ROUND(S79-AK80,0)</f>
        <v>816</v>
      </c>
      <c r="AO80" s="6"/>
    </row>
    <row r="81" spans="1:41" ht="17.25" customHeight="1" x14ac:dyDescent="0.15">
      <c r="A81" s="436" t="s">
        <v>1254</v>
      </c>
      <c r="B81" s="433">
        <v>1313</v>
      </c>
      <c r="C81" s="120" t="s">
        <v>2926</v>
      </c>
      <c r="D81" s="711"/>
      <c r="E81" s="135"/>
      <c r="F81" s="238"/>
      <c r="G81" s="272"/>
      <c r="H81" s="272"/>
      <c r="I81" s="273"/>
      <c r="J81" s="938" t="s">
        <v>2332</v>
      </c>
      <c r="K81" s="939"/>
      <c r="L81" s="939"/>
      <c r="M81" s="939"/>
      <c r="N81" s="940"/>
      <c r="O81" s="453" t="s">
        <v>1563</v>
      </c>
      <c r="P81" s="439"/>
      <c r="Q81" s="439"/>
      <c r="R81" s="439"/>
      <c r="S81" s="946">
        <v>677</v>
      </c>
      <c r="T81" s="946"/>
      <c r="U81" s="416" t="s">
        <v>578</v>
      </c>
      <c r="V81" s="60"/>
      <c r="W81" s="444"/>
      <c r="X81" s="422"/>
      <c r="Y81" s="422"/>
      <c r="Z81" s="422"/>
      <c r="AA81" s="422"/>
      <c r="AB81" s="41"/>
      <c r="AC81" s="41"/>
      <c r="AD81" s="422"/>
      <c r="AE81" s="422"/>
      <c r="AF81" s="422"/>
      <c r="AG81" s="422"/>
      <c r="AH81" s="422"/>
      <c r="AI81" s="422"/>
      <c r="AJ81" s="41"/>
      <c r="AK81" s="41"/>
      <c r="AL81" s="422"/>
      <c r="AM81" s="38"/>
      <c r="AN81" s="12">
        <f t="shared" ref="AN81" si="93">S81</f>
        <v>677</v>
      </c>
      <c r="AO81" s="6"/>
    </row>
    <row r="82" spans="1:41" ht="17.25" customHeight="1" x14ac:dyDescent="0.15">
      <c r="A82" s="436" t="s">
        <v>1254</v>
      </c>
      <c r="B82" s="433">
        <v>1314</v>
      </c>
      <c r="C82" s="120" t="s">
        <v>2927</v>
      </c>
      <c r="D82" s="711"/>
      <c r="E82" s="135"/>
      <c r="F82" s="449"/>
      <c r="G82" s="449"/>
      <c r="H82" s="449"/>
      <c r="I82" s="450"/>
      <c r="J82" s="941"/>
      <c r="K82" s="942"/>
      <c r="L82" s="942"/>
      <c r="M82" s="942"/>
      <c r="N82" s="943"/>
      <c r="O82" s="57"/>
      <c r="P82" s="426"/>
      <c r="Q82" s="426"/>
      <c r="R82" s="426"/>
      <c r="S82" s="146"/>
      <c r="T82" s="146"/>
      <c r="U82" s="426"/>
      <c r="V82" s="58"/>
      <c r="W82" s="691" t="s">
        <v>301</v>
      </c>
      <c r="X82" s="750"/>
      <c r="Y82" s="750"/>
      <c r="Z82" s="750"/>
      <c r="AA82" s="750"/>
      <c r="AB82" s="750"/>
      <c r="AC82" s="750"/>
      <c r="AD82" s="750"/>
      <c r="AE82" s="750"/>
      <c r="AF82" s="750"/>
      <c r="AG82" s="750"/>
      <c r="AH82" s="750"/>
      <c r="AI82" s="750"/>
      <c r="AJ82" s="515" t="s">
        <v>806</v>
      </c>
      <c r="AK82" s="149">
        <f>$AK$6</f>
        <v>25</v>
      </c>
      <c r="AL82" s="637"/>
      <c r="AM82" s="271" t="s">
        <v>578</v>
      </c>
      <c r="AN82" s="12">
        <f t="shared" ref="AN82" si="94">ROUND(S81-AK82,0)</f>
        <v>652</v>
      </c>
      <c r="AO82" s="6"/>
    </row>
    <row r="83" spans="1:41" ht="17.25" customHeight="1" x14ac:dyDescent="0.15">
      <c r="A83" s="436" t="s">
        <v>1254</v>
      </c>
      <c r="B83" s="433">
        <v>1315</v>
      </c>
      <c r="C83" s="120" t="s">
        <v>2928</v>
      </c>
      <c r="D83" s="711"/>
      <c r="E83" s="135"/>
      <c r="F83" s="449"/>
      <c r="G83" s="449"/>
      <c r="H83" s="449"/>
      <c r="I83" s="450"/>
      <c r="J83" s="941"/>
      <c r="K83" s="942"/>
      <c r="L83" s="942"/>
      <c r="M83" s="942"/>
      <c r="N83" s="943"/>
      <c r="O83" s="453" t="s">
        <v>1564</v>
      </c>
      <c r="P83" s="439"/>
      <c r="Q83" s="439"/>
      <c r="R83" s="439"/>
      <c r="S83" s="946">
        <v>841</v>
      </c>
      <c r="T83" s="946"/>
      <c r="U83" s="416" t="s">
        <v>578</v>
      </c>
      <c r="V83" s="60"/>
      <c r="W83" s="444"/>
      <c r="X83" s="422"/>
      <c r="Y83" s="422"/>
      <c r="Z83" s="422"/>
      <c r="AA83" s="422"/>
      <c r="AB83" s="41"/>
      <c r="AC83" s="41"/>
      <c r="AD83" s="422"/>
      <c r="AE83" s="422"/>
      <c r="AF83" s="422"/>
      <c r="AG83" s="422"/>
      <c r="AH83" s="422"/>
      <c r="AI83" s="422"/>
      <c r="AJ83" s="41"/>
      <c r="AK83" s="41"/>
      <c r="AL83" s="422"/>
      <c r="AM83" s="38"/>
      <c r="AN83" s="12">
        <f>S83</f>
        <v>841</v>
      </c>
      <c r="AO83" s="6"/>
    </row>
    <row r="84" spans="1:41" ht="17.25" customHeight="1" x14ac:dyDescent="0.15">
      <c r="A84" s="436" t="s">
        <v>1254</v>
      </c>
      <c r="B84" s="433">
        <v>1316</v>
      </c>
      <c r="C84" s="120" t="s">
        <v>2929</v>
      </c>
      <c r="D84" s="956"/>
      <c r="E84" s="136"/>
      <c r="F84" s="577"/>
      <c r="G84" s="414"/>
      <c r="H84" s="414"/>
      <c r="I84" s="313"/>
      <c r="J84" s="944" t="s">
        <v>1854</v>
      </c>
      <c r="K84" s="693"/>
      <c r="L84" s="693"/>
      <c r="M84" s="693"/>
      <c r="N84" s="945"/>
      <c r="O84" s="57"/>
      <c r="P84" s="426"/>
      <c r="Q84" s="426"/>
      <c r="R84" s="426"/>
      <c r="S84" s="146"/>
      <c r="T84" s="146"/>
      <c r="U84" s="426"/>
      <c r="V84" s="58"/>
      <c r="W84" s="691" t="s">
        <v>301</v>
      </c>
      <c r="X84" s="750"/>
      <c r="Y84" s="750"/>
      <c r="Z84" s="750"/>
      <c r="AA84" s="750"/>
      <c r="AB84" s="750"/>
      <c r="AC84" s="750"/>
      <c r="AD84" s="750"/>
      <c r="AE84" s="750"/>
      <c r="AF84" s="750"/>
      <c r="AG84" s="750"/>
      <c r="AH84" s="750"/>
      <c r="AI84" s="750"/>
      <c r="AJ84" s="515" t="s">
        <v>806</v>
      </c>
      <c r="AK84" s="149">
        <f t="shared" ref="AK84" si="95">$AK$6</f>
        <v>25</v>
      </c>
      <c r="AL84" s="621"/>
      <c r="AM84" s="271" t="s">
        <v>578</v>
      </c>
      <c r="AN84" s="12">
        <f>ROUND(S83-AK84,0)</f>
        <v>816</v>
      </c>
      <c r="AO84" s="6"/>
    </row>
    <row r="85" spans="1:41" ht="17.25" customHeight="1" x14ac:dyDescent="0.15">
      <c r="A85" s="436" t="s">
        <v>1254</v>
      </c>
      <c r="B85" s="433">
        <v>1317</v>
      </c>
      <c r="C85" s="120" t="s">
        <v>2337</v>
      </c>
      <c r="D85" s="957"/>
      <c r="E85" s="677" t="s">
        <v>1451</v>
      </c>
      <c r="F85" s="964"/>
      <c r="G85" s="964"/>
      <c r="H85" s="965"/>
      <c r="I85" s="966"/>
      <c r="J85" s="971" t="s">
        <v>2331</v>
      </c>
      <c r="K85" s="745"/>
      <c r="L85" s="745"/>
      <c r="M85" s="745"/>
      <c r="N85" s="746"/>
      <c r="O85" s="453" t="s">
        <v>1563</v>
      </c>
      <c r="P85" s="439"/>
      <c r="Q85" s="439"/>
      <c r="R85" s="439"/>
      <c r="S85" s="634"/>
      <c r="T85" s="140"/>
      <c r="U85" s="73"/>
      <c r="V85" s="422"/>
      <c r="W85" s="422"/>
      <c r="X85" s="422"/>
      <c r="Y85" s="422"/>
      <c r="Z85" s="41"/>
      <c r="AA85" s="41"/>
      <c r="AB85" s="41"/>
      <c r="AC85" s="41"/>
      <c r="AD85" s="422"/>
      <c r="AE85" s="621"/>
      <c r="AF85" s="41"/>
      <c r="AG85" s="41"/>
      <c r="AH85" s="422"/>
      <c r="AI85" s="38"/>
      <c r="AJ85" s="34"/>
      <c r="AK85" s="34"/>
      <c r="AL85" s="418"/>
      <c r="AM85" s="419"/>
      <c r="AN85" s="355">
        <f>ROUND(P86*$AL$98,0)</f>
        <v>666</v>
      </c>
      <c r="AO85" s="6"/>
    </row>
    <row r="86" spans="1:41" ht="17.25" customHeight="1" x14ac:dyDescent="0.15">
      <c r="A86" s="436" t="s">
        <v>1254</v>
      </c>
      <c r="B86" s="433">
        <v>1318</v>
      </c>
      <c r="C86" s="120" t="s">
        <v>2338</v>
      </c>
      <c r="D86" s="957"/>
      <c r="E86" s="967"/>
      <c r="F86" s="968"/>
      <c r="G86" s="968"/>
      <c r="H86" s="969"/>
      <c r="I86" s="970"/>
      <c r="J86" s="972"/>
      <c r="K86" s="973"/>
      <c r="L86" s="973"/>
      <c r="M86" s="973"/>
      <c r="N86" s="974"/>
      <c r="O86" s="57"/>
      <c r="P86" s="829">
        <f>S69</f>
        <v>687</v>
      </c>
      <c r="Q86" s="829"/>
      <c r="R86" s="417" t="s">
        <v>578</v>
      </c>
      <c r="S86" s="171"/>
      <c r="T86" s="691" t="s">
        <v>718</v>
      </c>
      <c r="U86" s="692"/>
      <c r="V86" s="692"/>
      <c r="W86" s="692"/>
      <c r="X86" s="692"/>
      <c r="Y86" s="692"/>
      <c r="Z86" s="692"/>
      <c r="AA86" s="692"/>
      <c r="AB86" s="692"/>
      <c r="AC86" s="692"/>
      <c r="AD86" s="692"/>
      <c r="AE86" s="692"/>
      <c r="AF86" s="515" t="s">
        <v>806</v>
      </c>
      <c r="AG86" s="149">
        <f t="shared" ref="AG86:AG100" si="96">$AK$6</f>
        <v>25</v>
      </c>
      <c r="AH86" s="621"/>
      <c r="AI86" s="271" t="s">
        <v>578</v>
      </c>
      <c r="AJ86" s="626"/>
      <c r="AK86" s="850" t="s">
        <v>721</v>
      </c>
      <c r="AL86" s="896"/>
      <c r="AM86" s="84"/>
      <c r="AN86" s="355">
        <f>ROUND(ROUND(P86-AG86,0)*$AL$98,0)</f>
        <v>642</v>
      </c>
      <c r="AO86" s="6"/>
    </row>
    <row r="87" spans="1:41" ht="17.25" customHeight="1" x14ac:dyDescent="0.15">
      <c r="A87" s="436" t="s">
        <v>1254</v>
      </c>
      <c r="B87" s="433">
        <v>1319</v>
      </c>
      <c r="C87" s="120" t="s">
        <v>2339</v>
      </c>
      <c r="D87" s="957"/>
      <c r="E87" s="967"/>
      <c r="F87" s="968"/>
      <c r="G87" s="968"/>
      <c r="H87" s="969"/>
      <c r="I87" s="970"/>
      <c r="J87" s="972"/>
      <c r="K87" s="973"/>
      <c r="L87" s="973"/>
      <c r="M87" s="973"/>
      <c r="N87" s="974"/>
      <c r="O87" s="453" t="s">
        <v>1564</v>
      </c>
      <c r="P87" s="439"/>
      <c r="Q87" s="439"/>
      <c r="R87" s="439"/>
      <c r="S87" s="634"/>
      <c r="T87" s="140"/>
      <c r="U87" s="73"/>
      <c r="V87" s="422"/>
      <c r="W87" s="422"/>
      <c r="X87" s="422"/>
      <c r="Y87" s="422"/>
      <c r="Z87" s="41"/>
      <c r="AA87" s="41"/>
      <c r="AB87" s="41"/>
      <c r="AC87" s="41"/>
      <c r="AD87" s="422"/>
      <c r="AE87" s="621"/>
      <c r="AF87" s="41"/>
      <c r="AG87" s="41"/>
      <c r="AH87" s="422"/>
      <c r="AI87" s="38"/>
      <c r="AJ87" s="626"/>
      <c r="AK87" s="896"/>
      <c r="AL87" s="896"/>
      <c r="AM87" s="419"/>
      <c r="AN87" s="355">
        <f>ROUND(P88*$AL$98,0)</f>
        <v>826</v>
      </c>
      <c r="AO87" s="6"/>
    </row>
    <row r="88" spans="1:41" ht="17.25" customHeight="1" x14ac:dyDescent="0.15">
      <c r="A88" s="436" t="s">
        <v>1254</v>
      </c>
      <c r="B88" s="433">
        <v>1320</v>
      </c>
      <c r="C88" s="120" t="s">
        <v>2340</v>
      </c>
      <c r="D88" s="957"/>
      <c r="E88" s="967"/>
      <c r="F88" s="968"/>
      <c r="G88" s="968"/>
      <c r="H88" s="969"/>
      <c r="I88" s="970"/>
      <c r="J88" s="944" t="s">
        <v>875</v>
      </c>
      <c r="K88" s="693"/>
      <c r="L88" s="693"/>
      <c r="M88" s="693"/>
      <c r="N88" s="945"/>
      <c r="O88" s="57"/>
      <c r="P88" s="829">
        <f>S71</f>
        <v>852</v>
      </c>
      <c r="Q88" s="829"/>
      <c r="R88" s="417" t="s">
        <v>578</v>
      </c>
      <c r="S88" s="171"/>
      <c r="T88" s="691" t="s">
        <v>718</v>
      </c>
      <c r="U88" s="692"/>
      <c r="V88" s="692"/>
      <c r="W88" s="692"/>
      <c r="X88" s="692"/>
      <c r="Y88" s="692"/>
      <c r="Z88" s="692"/>
      <c r="AA88" s="692"/>
      <c r="AB88" s="692"/>
      <c r="AC88" s="692"/>
      <c r="AD88" s="692"/>
      <c r="AE88" s="692"/>
      <c r="AF88" s="515" t="s">
        <v>806</v>
      </c>
      <c r="AG88" s="149">
        <f t="shared" si="96"/>
        <v>25</v>
      </c>
      <c r="AH88" s="621"/>
      <c r="AI88" s="271" t="s">
        <v>578</v>
      </c>
      <c r="AJ88" s="626"/>
      <c r="AK88" s="896"/>
      <c r="AL88" s="896"/>
      <c r="AM88" s="84"/>
      <c r="AN88" s="355">
        <f>ROUND(ROUND(P88-AG88,0)*$AL$98,0)</f>
        <v>802</v>
      </c>
      <c r="AO88" s="6"/>
    </row>
    <row r="89" spans="1:41" ht="17.25" customHeight="1" x14ac:dyDescent="0.15">
      <c r="A89" s="436" t="s">
        <v>1254</v>
      </c>
      <c r="B89" s="433">
        <v>1321</v>
      </c>
      <c r="C89" s="120" t="s">
        <v>2930</v>
      </c>
      <c r="D89" s="957"/>
      <c r="E89" s="135"/>
      <c r="F89" s="238"/>
      <c r="G89" s="272"/>
      <c r="H89" s="272"/>
      <c r="I89" s="273"/>
      <c r="J89" s="938" t="s">
        <v>2332</v>
      </c>
      <c r="K89" s="975"/>
      <c r="L89" s="975"/>
      <c r="M89" s="975"/>
      <c r="N89" s="976"/>
      <c r="O89" s="453" t="s">
        <v>1563</v>
      </c>
      <c r="P89" s="439"/>
      <c r="Q89" s="439"/>
      <c r="R89" s="439"/>
      <c r="S89" s="634"/>
      <c r="T89" s="140"/>
      <c r="U89" s="73"/>
      <c r="V89" s="422"/>
      <c r="W89" s="422"/>
      <c r="X89" s="422"/>
      <c r="Y89" s="422"/>
      <c r="Z89" s="41"/>
      <c r="AA89" s="41"/>
      <c r="AB89" s="41"/>
      <c r="AC89" s="41"/>
      <c r="AD89" s="422"/>
      <c r="AE89" s="621"/>
      <c r="AF89" s="41"/>
      <c r="AG89" s="41"/>
      <c r="AH89" s="422"/>
      <c r="AI89" s="38"/>
      <c r="AJ89" s="626"/>
      <c r="AK89" s="896"/>
      <c r="AL89" s="896"/>
      <c r="AM89" s="419"/>
      <c r="AN89" s="355">
        <f>ROUND(P90*$AL$98,0)</f>
        <v>666</v>
      </c>
      <c r="AO89" s="6"/>
    </row>
    <row r="90" spans="1:41" ht="17.25" customHeight="1" x14ac:dyDescent="0.15">
      <c r="A90" s="436" t="s">
        <v>1254</v>
      </c>
      <c r="B90" s="433">
        <v>1322</v>
      </c>
      <c r="C90" s="120" t="s">
        <v>2931</v>
      </c>
      <c r="D90" s="957"/>
      <c r="E90" s="135"/>
      <c r="F90" s="449"/>
      <c r="G90" s="449"/>
      <c r="H90" s="449"/>
      <c r="I90" s="450"/>
      <c r="J90" s="977"/>
      <c r="K90" s="978"/>
      <c r="L90" s="978"/>
      <c r="M90" s="978"/>
      <c r="N90" s="979"/>
      <c r="O90" s="57"/>
      <c r="P90" s="829">
        <f>S73</f>
        <v>687</v>
      </c>
      <c r="Q90" s="829"/>
      <c r="R90" s="417" t="s">
        <v>578</v>
      </c>
      <c r="S90" s="171"/>
      <c r="T90" s="691" t="s">
        <v>718</v>
      </c>
      <c r="U90" s="692"/>
      <c r="V90" s="692"/>
      <c r="W90" s="692"/>
      <c r="X90" s="692"/>
      <c r="Y90" s="692"/>
      <c r="Z90" s="692"/>
      <c r="AA90" s="692"/>
      <c r="AB90" s="692"/>
      <c r="AC90" s="692"/>
      <c r="AD90" s="692"/>
      <c r="AE90" s="692"/>
      <c r="AF90" s="515" t="s">
        <v>806</v>
      </c>
      <c r="AG90" s="149">
        <f t="shared" si="96"/>
        <v>25</v>
      </c>
      <c r="AH90" s="621"/>
      <c r="AI90" s="271" t="s">
        <v>578</v>
      </c>
      <c r="AJ90" s="626"/>
      <c r="AK90" s="896"/>
      <c r="AL90" s="896"/>
      <c r="AM90" s="84"/>
      <c r="AN90" s="355">
        <f>ROUND(ROUND(P90-AG90,0)*$AL$98,0)</f>
        <v>642</v>
      </c>
      <c r="AO90" s="6"/>
    </row>
    <row r="91" spans="1:41" ht="17.25" customHeight="1" x14ac:dyDescent="0.15">
      <c r="A91" s="436" t="s">
        <v>1254</v>
      </c>
      <c r="B91" s="433">
        <v>1323</v>
      </c>
      <c r="C91" s="120" t="s">
        <v>2932</v>
      </c>
      <c r="D91" s="957"/>
      <c r="E91" s="135"/>
      <c r="F91" s="449"/>
      <c r="G91" s="449"/>
      <c r="H91" s="449"/>
      <c r="I91" s="450"/>
      <c r="J91" s="977"/>
      <c r="K91" s="978"/>
      <c r="L91" s="978"/>
      <c r="M91" s="978"/>
      <c r="N91" s="979"/>
      <c r="O91" s="453" t="s">
        <v>1564</v>
      </c>
      <c r="P91" s="439"/>
      <c r="Q91" s="439"/>
      <c r="R91" s="439"/>
      <c r="S91" s="634"/>
      <c r="T91" s="140"/>
      <c r="U91" s="73"/>
      <c r="V91" s="422"/>
      <c r="W91" s="422"/>
      <c r="X91" s="422"/>
      <c r="Y91" s="422"/>
      <c r="Z91" s="41"/>
      <c r="AA91" s="41"/>
      <c r="AB91" s="41"/>
      <c r="AC91" s="41"/>
      <c r="AD91" s="422"/>
      <c r="AE91" s="621"/>
      <c r="AF91" s="41"/>
      <c r="AG91" s="41"/>
      <c r="AH91" s="422"/>
      <c r="AI91" s="38"/>
      <c r="AJ91" s="626"/>
      <c r="AK91" s="896"/>
      <c r="AL91" s="896"/>
      <c r="AM91" s="419"/>
      <c r="AN91" s="355">
        <f>ROUND(P92*$AL$98,0)</f>
        <v>826</v>
      </c>
      <c r="AO91" s="6"/>
    </row>
    <row r="92" spans="1:41" ht="17.25" customHeight="1" x14ac:dyDescent="0.15">
      <c r="A92" s="436" t="s">
        <v>1254</v>
      </c>
      <c r="B92" s="433">
        <v>1324</v>
      </c>
      <c r="C92" s="120" t="s">
        <v>2933</v>
      </c>
      <c r="D92" s="957"/>
      <c r="E92" s="135"/>
      <c r="F92" s="449"/>
      <c r="G92" s="310"/>
      <c r="H92" s="310"/>
      <c r="I92" s="311"/>
      <c r="J92" s="944" t="s">
        <v>1854</v>
      </c>
      <c r="K92" s="693"/>
      <c r="L92" s="693"/>
      <c r="M92" s="693"/>
      <c r="N92" s="945"/>
      <c r="O92" s="57"/>
      <c r="P92" s="829">
        <f>S75</f>
        <v>852</v>
      </c>
      <c r="Q92" s="829"/>
      <c r="R92" s="417" t="s">
        <v>578</v>
      </c>
      <c r="S92" s="171"/>
      <c r="T92" s="691" t="s">
        <v>718</v>
      </c>
      <c r="U92" s="692"/>
      <c r="V92" s="692"/>
      <c r="W92" s="692"/>
      <c r="X92" s="692"/>
      <c r="Y92" s="692"/>
      <c r="Z92" s="692"/>
      <c r="AA92" s="692"/>
      <c r="AB92" s="692"/>
      <c r="AC92" s="692"/>
      <c r="AD92" s="692"/>
      <c r="AE92" s="692"/>
      <c r="AF92" s="515" t="s">
        <v>806</v>
      </c>
      <c r="AG92" s="149">
        <f t="shared" si="96"/>
        <v>25</v>
      </c>
      <c r="AH92" s="621"/>
      <c r="AI92" s="271" t="s">
        <v>578</v>
      </c>
      <c r="AJ92" s="626"/>
      <c r="AK92" s="896"/>
      <c r="AL92" s="896"/>
      <c r="AM92" s="84"/>
      <c r="AN92" s="355">
        <f>ROUND(ROUND(P92-AG92,0)*$AL$98,0)</f>
        <v>802</v>
      </c>
      <c r="AO92" s="6"/>
    </row>
    <row r="93" spans="1:41" ht="17.25" customHeight="1" x14ac:dyDescent="0.15">
      <c r="A93" s="436" t="s">
        <v>1254</v>
      </c>
      <c r="B93" s="433">
        <v>1325</v>
      </c>
      <c r="C93" s="120" t="s">
        <v>2341</v>
      </c>
      <c r="D93" s="6"/>
      <c r="E93" s="677" t="s">
        <v>1452</v>
      </c>
      <c r="F93" s="964"/>
      <c r="G93" s="964"/>
      <c r="H93" s="965"/>
      <c r="I93" s="966"/>
      <c r="J93" s="938" t="s">
        <v>2331</v>
      </c>
      <c r="K93" s="939"/>
      <c r="L93" s="939"/>
      <c r="M93" s="939"/>
      <c r="N93" s="940"/>
      <c r="O93" s="453" t="s">
        <v>1563</v>
      </c>
      <c r="P93" s="439"/>
      <c r="Q93" s="439"/>
      <c r="R93" s="439"/>
      <c r="S93" s="634"/>
      <c r="T93" s="140"/>
      <c r="U93" s="73"/>
      <c r="V93" s="422"/>
      <c r="W93" s="422"/>
      <c r="X93" s="422"/>
      <c r="Y93" s="422"/>
      <c r="Z93" s="41"/>
      <c r="AA93" s="41"/>
      <c r="AB93" s="41"/>
      <c r="AC93" s="41"/>
      <c r="AD93" s="422"/>
      <c r="AE93" s="621"/>
      <c r="AF93" s="41"/>
      <c r="AG93" s="41"/>
      <c r="AH93" s="422"/>
      <c r="AI93" s="38"/>
      <c r="AJ93" s="68"/>
      <c r="AK93" s="896"/>
      <c r="AL93" s="896"/>
      <c r="AM93" s="247"/>
      <c r="AN93" s="355">
        <f t="shared" ref="AN93" si="97">ROUND(P94*$AL$98,0)</f>
        <v>657</v>
      </c>
      <c r="AO93" s="402"/>
    </row>
    <row r="94" spans="1:41" ht="17.25" customHeight="1" x14ac:dyDescent="0.15">
      <c r="A94" s="436" t="s">
        <v>1254</v>
      </c>
      <c r="B94" s="433">
        <v>1326</v>
      </c>
      <c r="C94" s="120" t="s">
        <v>2342</v>
      </c>
      <c r="D94" s="6"/>
      <c r="E94" s="967"/>
      <c r="F94" s="968"/>
      <c r="G94" s="968"/>
      <c r="H94" s="969"/>
      <c r="I94" s="970"/>
      <c r="J94" s="941"/>
      <c r="K94" s="942"/>
      <c r="L94" s="942"/>
      <c r="M94" s="942"/>
      <c r="N94" s="943"/>
      <c r="O94" s="57"/>
      <c r="P94" s="829">
        <f>S77</f>
        <v>677</v>
      </c>
      <c r="Q94" s="829"/>
      <c r="R94" s="417" t="s">
        <v>578</v>
      </c>
      <c r="S94" s="171"/>
      <c r="T94" s="691" t="s">
        <v>718</v>
      </c>
      <c r="U94" s="692"/>
      <c r="V94" s="692"/>
      <c r="W94" s="692"/>
      <c r="X94" s="692"/>
      <c r="Y94" s="692"/>
      <c r="Z94" s="692"/>
      <c r="AA94" s="692"/>
      <c r="AB94" s="692"/>
      <c r="AC94" s="692"/>
      <c r="AD94" s="692"/>
      <c r="AE94" s="692"/>
      <c r="AF94" s="515" t="s">
        <v>806</v>
      </c>
      <c r="AG94" s="149">
        <f t="shared" si="96"/>
        <v>25</v>
      </c>
      <c r="AH94" s="621"/>
      <c r="AI94" s="271" t="s">
        <v>578</v>
      </c>
      <c r="AJ94" s="626"/>
      <c r="AK94" s="896"/>
      <c r="AL94" s="896"/>
      <c r="AM94" s="84"/>
      <c r="AN94" s="355">
        <f t="shared" ref="AN94" si="98">ROUND(ROUND(P94-AG94,0)*$AL$98,0)</f>
        <v>632</v>
      </c>
      <c r="AO94" s="6"/>
    </row>
    <row r="95" spans="1:41" ht="17.25" customHeight="1" x14ac:dyDescent="0.15">
      <c r="A95" s="436" t="s">
        <v>1254</v>
      </c>
      <c r="B95" s="433">
        <v>1327</v>
      </c>
      <c r="C95" s="120" t="s">
        <v>2343</v>
      </c>
      <c r="D95" s="6"/>
      <c r="E95" s="967"/>
      <c r="F95" s="968"/>
      <c r="G95" s="968"/>
      <c r="H95" s="969"/>
      <c r="I95" s="970"/>
      <c r="J95" s="941"/>
      <c r="K95" s="942"/>
      <c r="L95" s="942"/>
      <c r="M95" s="942"/>
      <c r="N95" s="943"/>
      <c r="O95" s="453" t="s">
        <v>1564</v>
      </c>
      <c r="P95" s="439"/>
      <c r="Q95" s="439"/>
      <c r="R95" s="439"/>
      <c r="S95" s="634"/>
      <c r="T95" s="140"/>
      <c r="U95" s="73"/>
      <c r="V95" s="422"/>
      <c r="W95" s="422"/>
      <c r="X95" s="422"/>
      <c r="Y95" s="422"/>
      <c r="Z95" s="41"/>
      <c r="AA95" s="41"/>
      <c r="AB95" s="41"/>
      <c r="AC95" s="41"/>
      <c r="AD95" s="422"/>
      <c r="AE95" s="621"/>
      <c r="AF95" s="41"/>
      <c r="AG95" s="41"/>
      <c r="AH95" s="422"/>
      <c r="AI95" s="38"/>
      <c r="AJ95" s="626"/>
      <c r="AK95" s="896"/>
      <c r="AL95" s="896"/>
      <c r="AM95" s="247"/>
      <c r="AN95" s="355">
        <f t="shared" ref="AN95" si="99">ROUND(P96*$AL$98,0)</f>
        <v>816</v>
      </c>
      <c r="AO95" s="6"/>
    </row>
    <row r="96" spans="1:41" ht="17.25" customHeight="1" x14ac:dyDescent="0.15">
      <c r="A96" s="436" t="s">
        <v>1254</v>
      </c>
      <c r="B96" s="433">
        <v>1328</v>
      </c>
      <c r="C96" s="120" t="s">
        <v>2344</v>
      </c>
      <c r="D96" s="6"/>
      <c r="E96" s="967"/>
      <c r="F96" s="968"/>
      <c r="G96" s="968"/>
      <c r="H96" s="969"/>
      <c r="I96" s="970"/>
      <c r="J96" s="944" t="s">
        <v>875</v>
      </c>
      <c r="K96" s="693"/>
      <c r="L96" s="693"/>
      <c r="M96" s="693"/>
      <c r="N96" s="945"/>
      <c r="O96" s="57"/>
      <c r="P96" s="829">
        <f>S79</f>
        <v>841</v>
      </c>
      <c r="Q96" s="829"/>
      <c r="R96" s="417" t="s">
        <v>578</v>
      </c>
      <c r="S96" s="171"/>
      <c r="T96" s="691" t="s">
        <v>718</v>
      </c>
      <c r="U96" s="692"/>
      <c r="V96" s="692"/>
      <c r="W96" s="692"/>
      <c r="X96" s="692"/>
      <c r="Y96" s="692"/>
      <c r="Z96" s="692"/>
      <c r="AA96" s="692"/>
      <c r="AB96" s="692"/>
      <c r="AC96" s="692"/>
      <c r="AD96" s="692"/>
      <c r="AE96" s="692"/>
      <c r="AF96" s="515" t="s">
        <v>806</v>
      </c>
      <c r="AG96" s="149">
        <f t="shared" si="96"/>
        <v>25</v>
      </c>
      <c r="AH96" s="621"/>
      <c r="AI96" s="271" t="s">
        <v>578</v>
      </c>
      <c r="AJ96" s="521"/>
      <c r="AK96" s="896"/>
      <c r="AL96" s="896"/>
      <c r="AM96" s="637"/>
      <c r="AN96" s="355">
        <f t="shared" ref="AN96" si="100">ROUND(ROUND(P96-AG96,0)*$AL$98,0)</f>
        <v>792</v>
      </c>
      <c r="AO96" s="6"/>
    </row>
    <row r="97" spans="1:41" ht="17.25" customHeight="1" x14ac:dyDescent="0.15">
      <c r="A97" s="436" t="s">
        <v>1254</v>
      </c>
      <c r="B97" s="433">
        <v>1329</v>
      </c>
      <c r="C97" s="120" t="s">
        <v>2934</v>
      </c>
      <c r="D97" s="6"/>
      <c r="E97" s="135"/>
      <c r="F97" s="238"/>
      <c r="G97" s="272"/>
      <c r="H97" s="272"/>
      <c r="I97" s="273"/>
      <c r="J97" s="938" t="s">
        <v>2332</v>
      </c>
      <c r="K97" s="939"/>
      <c r="L97" s="939"/>
      <c r="M97" s="939"/>
      <c r="N97" s="940"/>
      <c r="O97" s="453" t="s">
        <v>1563</v>
      </c>
      <c r="P97" s="439"/>
      <c r="Q97" s="439"/>
      <c r="R97" s="439"/>
      <c r="S97" s="634"/>
      <c r="T97" s="140"/>
      <c r="U97" s="73"/>
      <c r="V97" s="422"/>
      <c r="W97" s="422"/>
      <c r="X97" s="422"/>
      <c r="Y97" s="422"/>
      <c r="Z97" s="41"/>
      <c r="AA97" s="41"/>
      <c r="AB97" s="41"/>
      <c r="AC97" s="41"/>
      <c r="AD97" s="422"/>
      <c r="AE97" s="621"/>
      <c r="AF97" s="41"/>
      <c r="AG97" s="41"/>
      <c r="AH97" s="422"/>
      <c r="AI97" s="38"/>
      <c r="AJ97" s="626"/>
      <c r="AK97" s="896"/>
      <c r="AL97" s="896"/>
      <c r="AM97" s="247"/>
      <c r="AN97" s="355">
        <f t="shared" ref="AN97" si="101">ROUND(P98*$AL$98,0)</f>
        <v>657</v>
      </c>
      <c r="AO97" s="6"/>
    </row>
    <row r="98" spans="1:41" ht="17.25" customHeight="1" x14ac:dyDescent="0.15">
      <c r="A98" s="436" t="s">
        <v>1254</v>
      </c>
      <c r="B98" s="433">
        <v>1330</v>
      </c>
      <c r="C98" s="120" t="s">
        <v>2935</v>
      </c>
      <c r="D98" s="6"/>
      <c r="E98" s="135"/>
      <c r="F98" s="449"/>
      <c r="G98" s="310"/>
      <c r="H98" s="310"/>
      <c r="I98" s="311"/>
      <c r="J98" s="941"/>
      <c r="K98" s="942"/>
      <c r="L98" s="942"/>
      <c r="M98" s="942"/>
      <c r="N98" s="943"/>
      <c r="O98" s="57"/>
      <c r="P98" s="829">
        <f>S81</f>
        <v>677</v>
      </c>
      <c r="Q98" s="829"/>
      <c r="R98" s="417" t="s">
        <v>578</v>
      </c>
      <c r="S98" s="171"/>
      <c r="T98" s="691" t="s">
        <v>718</v>
      </c>
      <c r="U98" s="692"/>
      <c r="V98" s="692"/>
      <c r="W98" s="692"/>
      <c r="X98" s="692"/>
      <c r="Y98" s="692"/>
      <c r="Z98" s="692"/>
      <c r="AA98" s="692"/>
      <c r="AB98" s="692"/>
      <c r="AC98" s="692"/>
      <c r="AD98" s="692"/>
      <c r="AE98" s="692"/>
      <c r="AF98" s="515" t="s">
        <v>806</v>
      </c>
      <c r="AG98" s="149">
        <f t="shared" si="96"/>
        <v>25</v>
      </c>
      <c r="AH98" s="621"/>
      <c r="AI98" s="271" t="s">
        <v>578</v>
      </c>
      <c r="AJ98" s="626"/>
      <c r="AK98" s="637" t="s">
        <v>248</v>
      </c>
      <c r="AL98" s="718">
        <v>0.97</v>
      </c>
      <c r="AM98" s="718"/>
      <c r="AN98" s="355">
        <f t="shared" ref="AN98" si="102">ROUND(ROUND(P98-AG98,0)*$AL$98,0)</f>
        <v>632</v>
      </c>
      <c r="AO98" s="6"/>
    </row>
    <row r="99" spans="1:41" ht="17.25" customHeight="1" x14ac:dyDescent="0.15">
      <c r="A99" s="436" t="s">
        <v>1254</v>
      </c>
      <c r="B99" s="433">
        <v>1331</v>
      </c>
      <c r="C99" s="120" t="s">
        <v>2936</v>
      </c>
      <c r="D99" s="6"/>
      <c r="E99" s="135"/>
      <c r="F99" s="310"/>
      <c r="G99" s="310"/>
      <c r="H99" s="310"/>
      <c r="I99" s="311"/>
      <c r="J99" s="941"/>
      <c r="K99" s="942"/>
      <c r="L99" s="942"/>
      <c r="M99" s="942"/>
      <c r="N99" s="943"/>
      <c r="O99" s="453" t="s">
        <v>1564</v>
      </c>
      <c r="P99" s="439"/>
      <c r="Q99" s="439"/>
      <c r="R99" s="439"/>
      <c r="S99" s="634"/>
      <c r="T99" s="140"/>
      <c r="U99" s="73"/>
      <c r="V99" s="422"/>
      <c r="W99" s="422"/>
      <c r="X99" s="422"/>
      <c r="Y99" s="422"/>
      <c r="Z99" s="41"/>
      <c r="AA99" s="41"/>
      <c r="AB99" s="41"/>
      <c r="AC99" s="41"/>
      <c r="AD99" s="422"/>
      <c r="AE99" s="621"/>
      <c r="AF99" s="41"/>
      <c r="AG99" s="41"/>
      <c r="AH99" s="422"/>
      <c r="AI99" s="38"/>
      <c r="AJ99" s="626"/>
      <c r="AK99" s="626"/>
      <c r="AL99" s="245"/>
      <c r="AM99" s="247"/>
      <c r="AN99" s="355">
        <f t="shared" ref="AN99" si="103">ROUND(P100*$AL$98,0)</f>
        <v>816</v>
      </c>
      <c r="AO99" s="6"/>
    </row>
    <row r="100" spans="1:41" ht="17.25" customHeight="1" x14ac:dyDescent="0.15">
      <c r="A100" s="436" t="s">
        <v>1254</v>
      </c>
      <c r="B100" s="433">
        <v>1332</v>
      </c>
      <c r="C100" s="120" t="s">
        <v>2937</v>
      </c>
      <c r="D100" s="11"/>
      <c r="E100" s="136"/>
      <c r="F100" s="577"/>
      <c r="G100" s="414"/>
      <c r="H100" s="414"/>
      <c r="I100" s="313"/>
      <c r="J100" s="944" t="s">
        <v>1854</v>
      </c>
      <c r="K100" s="693"/>
      <c r="L100" s="693"/>
      <c r="M100" s="693"/>
      <c r="N100" s="945"/>
      <c r="O100" s="57"/>
      <c r="P100" s="829">
        <f>S83</f>
        <v>841</v>
      </c>
      <c r="Q100" s="829"/>
      <c r="R100" s="417" t="s">
        <v>578</v>
      </c>
      <c r="S100" s="171"/>
      <c r="T100" s="691" t="s">
        <v>718</v>
      </c>
      <c r="U100" s="692"/>
      <c r="V100" s="692"/>
      <c r="W100" s="692"/>
      <c r="X100" s="692"/>
      <c r="Y100" s="692"/>
      <c r="Z100" s="692"/>
      <c r="AA100" s="692"/>
      <c r="AB100" s="692"/>
      <c r="AC100" s="692"/>
      <c r="AD100" s="692"/>
      <c r="AE100" s="692"/>
      <c r="AF100" s="515" t="s">
        <v>806</v>
      </c>
      <c r="AG100" s="149">
        <f t="shared" si="96"/>
        <v>25</v>
      </c>
      <c r="AH100" s="621"/>
      <c r="AI100" s="271" t="s">
        <v>578</v>
      </c>
      <c r="AJ100" s="274"/>
      <c r="AK100" s="274"/>
      <c r="AL100" s="181"/>
      <c r="AM100" s="47"/>
      <c r="AN100" s="355">
        <f t="shared" ref="AN100" si="104">ROUND(ROUND(P100-AG100,0)*$AL$98,0)</f>
        <v>792</v>
      </c>
      <c r="AO100" s="11"/>
    </row>
    <row r="101" spans="1:41" ht="17.25" customHeight="1" x14ac:dyDescent="0.15">
      <c r="A101" s="436" t="s">
        <v>1254</v>
      </c>
      <c r="B101" s="433">
        <v>1401</v>
      </c>
      <c r="C101" s="120" t="s">
        <v>2938</v>
      </c>
      <c r="D101" s="958" t="s">
        <v>1456</v>
      </c>
      <c r="E101" s="769" t="s">
        <v>2345</v>
      </c>
      <c r="F101" s="664"/>
      <c r="G101" s="664"/>
      <c r="H101" s="664"/>
      <c r="I101" s="664"/>
      <c r="J101" s="664"/>
      <c r="K101" s="664"/>
      <c r="L101" s="664"/>
      <c r="M101" s="664"/>
      <c r="N101" s="665"/>
      <c r="O101" s="453" t="s">
        <v>1563</v>
      </c>
      <c r="P101" s="439"/>
      <c r="Q101" s="439"/>
      <c r="R101" s="439"/>
      <c r="S101" s="946">
        <v>703</v>
      </c>
      <c r="T101" s="946"/>
      <c r="U101" s="416" t="s">
        <v>578</v>
      </c>
      <c r="V101" s="60"/>
      <c r="W101" s="444"/>
      <c r="X101" s="422"/>
      <c r="Y101" s="422"/>
      <c r="Z101" s="422"/>
      <c r="AA101" s="422"/>
      <c r="AB101" s="41"/>
      <c r="AC101" s="41"/>
      <c r="AD101" s="422"/>
      <c r="AE101" s="422"/>
      <c r="AF101" s="422"/>
      <c r="AG101" s="422"/>
      <c r="AH101" s="422"/>
      <c r="AI101" s="422"/>
      <c r="AJ101" s="41"/>
      <c r="AK101" s="41"/>
      <c r="AL101" s="422"/>
      <c r="AM101" s="38"/>
      <c r="AN101" s="12">
        <f>S101</f>
        <v>703</v>
      </c>
      <c r="AO101" s="7" t="s">
        <v>0</v>
      </c>
    </row>
    <row r="102" spans="1:41" ht="17.25" customHeight="1" x14ac:dyDescent="0.15">
      <c r="A102" s="436" t="s">
        <v>1254</v>
      </c>
      <c r="B102" s="433">
        <v>1402</v>
      </c>
      <c r="C102" s="120" t="s">
        <v>2939</v>
      </c>
      <c r="D102" s="959"/>
      <c r="E102" s="666"/>
      <c r="F102" s="667"/>
      <c r="G102" s="667"/>
      <c r="H102" s="667"/>
      <c r="I102" s="667"/>
      <c r="J102" s="667"/>
      <c r="K102" s="667"/>
      <c r="L102" s="667"/>
      <c r="M102" s="667"/>
      <c r="N102" s="668"/>
      <c r="O102" s="57"/>
      <c r="P102" s="426"/>
      <c r="Q102" s="426"/>
      <c r="R102" s="426"/>
      <c r="S102" s="146"/>
      <c r="T102" s="146"/>
      <c r="U102" s="426"/>
      <c r="V102" s="58"/>
      <c r="W102" s="691" t="s">
        <v>301</v>
      </c>
      <c r="X102" s="750"/>
      <c r="Y102" s="750"/>
      <c r="Z102" s="750"/>
      <c r="AA102" s="750"/>
      <c r="AB102" s="750"/>
      <c r="AC102" s="750"/>
      <c r="AD102" s="750"/>
      <c r="AE102" s="750"/>
      <c r="AF102" s="750"/>
      <c r="AG102" s="750"/>
      <c r="AH102" s="750"/>
      <c r="AI102" s="750"/>
      <c r="AJ102" s="515" t="s">
        <v>806</v>
      </c>
      <c r="AK102" s="149">
        <f t="shared" ref="AK102" si="105">$AK$6</f>
        <v>25</v>
      </c>
      <c r="AL102" s="637"/>
      <c r="AM102" s="271" t="s">
        <v>578</v>
      </c>
      <c r="AN102" s="12">
        <f>ROUND(S101-AK102,0)</f>
        <v>678</v>
      </c>
      <c r="AO102" s="6"/>
    </row>
    <row r="103" spans="1:41" ht="17.25" customHeight="1" x14ac:dyDescent="0.15">
      <c r="A103" s="436" t="s">
        <v>1254</v>
      </c>
      <c r="B103" s="433">
        <v>1403</v>
      </c>
      <c r="C103" s="120" t="s">
        <v>2940</v>
      </c>
      <c r="D103" s="959"/>
      <c r="E103" s="953" t="s">
        <v>875</v>
      </c>
      <c r="F103" s="954"/>
      <c r="G103" s="954"/>
      <c r="H103" s="954"/>
      <c r="I103" s="954"/>
      <c r="J103" s="954"/>
      <c r="K103" s="954"/>
      <c r="L103" s="954"/>
      <c r="M103" s="954"/>
      <c r="N103" s="955"/>
      <c r="O103" s="453" t="s">
        <v>1564</v>
      </c>
      <c r="P103" s="439"/>
      <c r="Q103" s="439"/>
      <c r="R103" s="439"/>
      <c r="S103" s="946">
        <v>856</v>
      </c>
      <c r="T103" s="946"/>
      <c r="U103" s="416" t="s">
        <v>578</v>
      </c>
      <c r="V103" s="60"/>
      <c r="W103" s="444"/>
      <c r="X103" s="422"/>
      <c r="Y103" s="422"/>
      <c r="Z103" s="422"/>
      <c r="AA103" s="422"/>
      <c r="AB103" s="41"/>
      <c r="AC103" s="41"/>
      <c r="AD103" s="422"/>
      <c r="AE103" s="422"/>
      <c r="AF103" s="422"/>
      <c r="AG103" s="422"/>
      <c r="AH103" s="422"/>
      <c r="AI103" s="422"/>
      <c r="AJ103" s="41"/>
      <c r="AK103" s="41"/>
      <c r="AL103" s="422"/>
      <c r="AM103" s="38"/>
      <c r="AN103" s="12">
        <f t="shared" ref="AN103" si="106">S103</f>
        <v>856</v>
      </c>
      <c r="AO103" s="6"/>
    </row>
    <row r="104" spans="1:41" ht="17.25" customHeight="1" x14ac:dyDescent="0.15">
      <c r="A104" s="436" t="s">
        <v>1254</v>
      </c>
      <c r="B104" s="433">
        <v>1404</v>
      </c>
      <c r="C104" s="120" t="s">
        <v>2941</v>
      </c>
      <c r="D104" s="959"/>
      <c r="E104" s="944"/>
      <c r="F104" s="693"/>
      <c r="G104" s="693"/>
      <c r="H104" s="693"/>
      <c r="I104" s="693"/>
      <c r="J104" s="950"/>
      <c r="K104" s="693"/>
      <c r="L104" s="693"/>
      <c r="M104" s="693"/>
      <c r="N104" s="945"/>
      <c r="O104" s="57"/>
      <c r="P104" s="426"/>
      <c r="Q104" s="426"/>
      <c r="R104" s="426"/>
      <c r="S104" s="146"/>
      <c r="T104" s="146"/>
      <c r="U104" s="426"/>
      <c r="V104" s="58"/>
      <c r="W104" s="691" t="s">
        <v>301</v>
      </c>
      <c r="X104" s="750"/>
      <c r="Y104" s="750"/>
      <c r="Z104" s="750"/>
      <c r="AA104" s="750"/>
      <c r="AB104" s="750"/>
      <c r="AC104" s="750"/>
      <c r="AD104" s="750"/>
      <c r="AE104" s="750"/>
      <c r="AF104" s="750"/>
      <c r="AG104" s="750"/>
      <c r="AH104" s="750"/>
      <c r="AI104" s="750"/>
      <c r="AJ104" s="515" t="s">
        <v>806</v>
      </c>
      <c r="AK104" s="149">
        <f t="shared" ref="AK104" si="107">$AK$6</f>
        <v>25</v>
      </c>
      <c r="AL104" s="637"/>
      <c r="AM104" s="271" t="s">
        <v>578</v>
      </c>
      <c r="AN104" s="12">
        <f t="shared" ref="AN104" si="108">ROUND(S103-AK104,0)</f>
        <v>831</v>
      </c>
      <c r="AO104" s="6"/>
    </row>
    <row r="105" spans="1:41" ht="17.25" customHeight="1" x14ac:dyDescent="0.15">
      <c r="A105" s="436" t="s">
        <v>1254</v>
      </c>
      <c r="B105" s="433">
        <v>1405</v>
      </c>
      <c r="C105" s="120" t="s">
        <v>2942</v>
      </c>
      <c r="D105" s="959"/>
      <c r="E105" s="769" t="s">
        <v>2346</v>
      </c>
      <c r="F105" s="951"/>
      <c r="G105" s="951"/>
      <c r="H105" s="951"/>
      <c r="I105" s="951"/>
      <c r="J105" s="951"/>
      <c r="K105" s="951"/>
      <c r="L105" s="951"/>
      <c r="M105" s="951"/>
      <c r="N105" s="952"/>
      <c r="O105" s="453" t="s">
        <v>1563</v>
      </c>
      <c r="P105" s="439"/>
      <c r="Q105" s="439"/>
      <c r="R105" s="439"/>
      <c r="S105" s="946">
        <v>703</v>
      </c>
      <c r="T105" s="946"/>
      <c r="U105" s="416" t="s">
        <v>578</v>
      </c>
      <c r="V105" s="60"/>
      <c r="W105" s="444"/>
      <c r="X105" s="422"/>
      <c r="Y105" s="422"/>
      <c r="Z105" s="422"/>
      <c r="AA105" s="422"/>
      <c r="AB105" s="41"/>
      <c r="AC105" s="41"/>
      <c r="AD105" s="422"/>
      <c r="AE105" s="422"/>
      <c r="AF105" s="422"/>
      <c r="AG105" s="422"/>
      <c r="AH105" s="422"/>
      <c r="AI105" s="422"/>
      <c r="AJ105" s="41"/>
      <c r="AK105" s="41"/>
      <c r="AL105" s="422"/>
      <c r="AM105" s="38"/>
      <c r="AN105" s="12">
        <f t="shared" ref="AN105" si="109">S105</f>
        <v>703</v>
      </c>
      <c r="AO105" s="6"/>
    </row>
    <row r="106" spans="1:41" ht="17.25" customHeight="1" x14ac:dyDescent="0.15">
      <c r="A106" s="436" t="s">
        <v>1254</v>
      </c>
      <c r="B106" s="433">
        <v>1406</v>
      </c>
      <c r="C106" s="120" t="s">
        <v>2943</v>
      </c>
      <c r="D106" s="959"/>
      <c r="E106" s="947"/>
      <c r="F106" s="948"/>
      <c r="G106" s="948"/>
      <c r="H106" s="948"/>
      <c r="I106" s="948"/>
      <c r="J106" s="948"/>
      <c r="K106" s="948"/>
      <c r="L106" s="948"/>
      <c r="M106" s="948"/>
      <c r="N106" s="949"/>
      <c r="O106" s="57"/>
      <c r="P106" s="426"/>
      <c r="Q106" s="426"/>
      <c r="R106" s="426"/>
      <c r="S106" s="146"/>
      <c r="T106" s="146"/>
      <c r="U106" s="426"/>
      <c r="V106" s="58"/>
      <c r="W106" s="691" t="s">
        <v>301</v>
      </c>
      <c r="X106" s="750"/>
      <c r="Y106" s="750"/>
      <c r="Z106" s="750"/>
      <c r="AA106" s="750"/>
      <c r="AB106" s="750"/>
      <c r="AC106" s="750"/>
      <c r="AD106" s="750"/>
      <c r="AE106" s="750"/>
      <c r="AF106" s="750"/>
      <c r="AG106" s="750"/>
      <c r="AH106" s="750"/>
      <c r="AI106" s="750"/>
      <c r="AJ106" s="515" t="s">
        <v>806</v>
      </c>
      <c r="AK106" s="149">
        <f>$AK$6</f>
        <v>25</v>
      </c>
      <c r="AL106" s="637"/>
      <c r="AM106" s="271" t="s">
        <v>578</v>
      </c>
      <c r="AN106" s="12">
        <f t="shared" ref="AN106" si="110">ROUND(S105-AK106,0)</f>
        <v>678</v>
      </c>
      <c r="AO106" s="6"/>
    </row>
    <row r="107" spans="1:41" ht="17.25" customHeight="1" x14ac:dyDescent="0.15">
      <c r="A107" s="436" t="s">
        <v>1254</v>
      </c>
      <c r="B107" s="433">
        <v>1407</v>
      </c>
      <c r="C107" s="120" t="s">
        <v>2944</v>
      </c>
      <c r="D107" s="959"/>
      <c r="E107" s="947" t="s">
        <v>1854</v>
      </c>
      <c r="F107" s="948"/>
      <c r="G107" s="948"/>
      <c r="H107" s="948"/>
      <c r="I107" s="948"/>
      <c r="J107" s="948"/>
      <c r="K107" s="948"/>
      <c r="L107" s="948"/>
      <c r="M107" s="948"/>
      <c r="N107" s="949"/>
      <c r="O107" s="453" t="s">
        <v>1564</v>
      </c>
      <c r="P107" s="439"/>
      <c r="Q107" s="439"/>
      <c r="R107" s="439"/>
      <c r="S107" s="946">
        <v>856</v>
      </c>
      <c r="T107" s="946"/>
      <c r="U107" s="416" t="s">
        <v>578</v>
      </c>
      <c r="V107" s="60"/>
      <c r="W107" s="444"/>
      <c r="X107" s="422"/>
      <c r="Y107" s="422"/>
      <c r="Z107" s="422"/>
      <c r="AA107" s="422"/>
      <c r="AB107" s="41"/>
      <c r="AC107" s="41"/>
      <c r="AD107" s="422"/>
      <c r="AE107" s="422"/>
      <c r="AF107" s="422"/>
      <c r="AG107" s="422"/>
      <c r="AH107" s="422"/>
      <c r="AI107" s="422"/>
      <c r="AJ107" s="41"/>
      <c r="AK107" s="41"/>
      <c r="AL107" s="422"/>
      <c r="AM107" s="38"/>
      <c r="AN107" s="12">
        <f t="shared" ref="AN107" si="111">S107</f>
        <v>856</v>
      </c>
      <c r="AO107" s="6"/>
    </row>
    <row r="108" spans="1:41" ht="17.25" customHeight="1" x14ac:dyDescent="0.15">
      <c r="A108" s="436" t="s">
        <v>1254</v>
      </c>
      <c r="B108" s="433">
        <v>1408</v>
      </c>
      <c r="C108" s="120" t="s">
        <v>2945</v>
      </c>
      <c r="D108" s="959"/>
      <c r="E108" s="944"/>
      <c r="F108" s="693"/>
      <c r="G108" s="693"/>
      <c r="H108" s="693"/>
      <c r="I108" s="693"/>
      <c r="J108" s="950"/>
      <c r="K108" s="693"/>
      <c r="L108" s="693"/>
      <c r="M108" s="693"/>
      <c r="N108" s="945"/>
      <c r="O108" s="57"/>
      <c r="P108" s="426"/>
      <c r="Q108" s="426"/>
      <c r="R108" s="426"/>
      <c r="S108" s="146"/>
      <c r="T108" s="146"/>
      <c r="U108" s="426"/>
      <c r="V108" s="58"/>
      <c r="W108" s="691" t="s">
        <v>301</v>
      </c>
      <c r="X108" s="750"/>
      <c r="Y108" s="750"/>
      <c r="Z108" s="750"/>
      <c r="AA108" s="750"/>
      <c r="AB108" s="750"/>
      <c r="AC108" s="750"/>
      <c r="AD108" s="750"/>
      <c r="AE108" s="750"/>
      <c r="AF108" s="750"/>
      <c r="AG108" s="750"/>
      <c r="AH108" s="750"/>
      <c r="AI108" s="750"/>
      <c r="AJ108" s="515" t="s">
        <v>806</v>
      </c>
      <c r="AK108" s="149">
        <f t="shared" ref="AK108" si="112">$AK$6</f>
        <v>25</v>
      </c>
      <c r="AL108" s="621"/>
      <c r="AM108" s="271" t="s">
        <v>578</v>
      </c>
      <c r="AN108" s="12">
        <f>ROUND(S107-AK108,0)</f>
        <v>831</v>
      </c>
      <c r="AO108" s="6"/>
    </row>
    <row r="109" spans="1:41" ht="17.25" customHeight="1" x14ac:dyDescent="0.15">
      <c r="A109" s="436" t="s">
        <v>1254</v>
      </c>
      <c r="B109" s="433">
        <v>1409</v>
      </c>
      <c r="C109" s="120" t="s">
        <v>2347</v>
      </c>
      <c r="D109" s="960"/>
      <c r="E109" s="769" t="s">
        <v>2345</v>
      </c>
      <c r="F109" s="664"/>
      <c r="G109" s="664"/>
      <c r="H109" s="664"/>
      <c r="I109" s="664"/>
      <c r="J109" s="664"/>
      <c r="K109" s="664"/>
      <c r="L109" s="664"/>
      <c r="M109" s="664"/>
      <c r="N109" s="665"/>
      <c r="O109" s="453" t="s">
        <v>1563</v>
      </c>
      <c r="P109" s="439"/>
      <c r="Q109" s="439"/>
      <c r="R109" s="439"/>
      <c r="S109" s="634"/>
      <c r="T109" s="140"/>
      <c r="U109" s="73"/>
      <c r="V109" s="422"/>
      <c r="W109" s="422"/>
      <c r="X109" s="422"/>
      <c r="Y109" s="422"/>
      <c r="Z109" s="41"/>
      <c r="AA109" s="41"/>
      <c r="AB109" s="41"/>
      <c r="AC109" s="41"/>
      <c r="AD109" s="422"/>
      <c r="AE109" s="621"/>
      <c r="AF109" s="41"/>
      <c r="AG109" s="41"/>
      <c r="AH109" s="422"/>
      <c r="AI109" s="38"/>
      <c r="AJ109" s="275"/>
      <c r="AK109" s="632"/>
      <c r="AL109" s="632"/>
      <c r="AM109" s="36"/>
      <c r="AN109" s="355">
        <f>ROUND(P110*$AL$98,0)</f>
        <v>682</v>
      </c>
      <c r="AO109" s="6"/>
    </row>
    <row r="110" spans="1:41" ht="17.25" customHeight="1" x14ac:dyDescent="0.15">
      <c r="A110" s="436" t="s">
        <v>1254</v>
      </c>
      <c r="B110" s="433">
        <v>1410</v>
      </c>
      <c r="C110" s="120" t="s">
        <v>2348</v>
      </c>
      <c r="D110" s="960"/>
      <c r="E110" s="666"/>
      <c r="F110" s="667"/>
      <c r="G110" s="667"/>
      <c r="H110" s="667"/>
      <c r="I110" s="667"/>
      <c r="J110" s="667"/>
      <c r="K110" s="667"/>
      <c r="L110" s="667"/>
      <c r="M110" s="667"/>
      <c r="N110" s="668"/>
      <c r="O110" s="57"/>
      <c r="P110" s="829">
        <f>S101</f>
        <v>703</v>
      </c>
      <c r="Q110" s="829"/>
      <c r="R110" s="417" t="s">
        <v>578</v>
      </c>
      <c r="S110" s="171"/>
      <c r="T110" s="691" t="s">
        <v>718</v>
      </c>
      <c r="U110" s="692"/>
      <c r="V110" s="692"/>
      <c r="W110" s="692"/>
      <c r="X110" s="692"/>
      <c r="Y110" s="692"/>
      <c r="Z110" s="692"/>
      <c r="AA110" s="692"/>
      <c r="AB110" s="692"/>
      <c r="AC110" s="692"/>
      <c r="AD110" s="692"/>
      <c r="AE110" s="692"/>
      <c r="AF110" s="515" t="s">
        <v>806</v>
      </c>
      <c r="AG110" s="149">
        <f t="shared" ref="AG110:AG116" si="113">$AK$6</f>
        <v>25</v>
      </c>
      <c r="AH110" s="621"/>
      <c r="AI110" s="271" t="s">
        <v>578</v>
      </c>
      <c r="AJ110" s="962" t="s">
        <v>721</v>
      </c>
      <c r="AK110" s="963"/>
      <c r="AL110" s="963"/>
      <c r="AM110" s="668"/>
      <c r="AN110" s="355">
        <f>ROUND(ROUND(P110-AG110,0)*$AL$98,0)</f>
        <v>658</v>
      </c>
      <c r="AO110" s="6"/>
    </row>
    <row r="111" spans="1:41" ht="17.25" customHeight="1" x14ac:dyDescent="0.15">
      <c r="A111" s="436" t="s">
        <v>1254</v>
      </c>
      <c r="B111" s="433">
        <v>1411</v>
      </c>
      <c r="C111" s="120" t="s">
        <v>2349</v>
      </c>
      <c r="D111" s="960"/>
      <c r="E111" s="953" t="s">
        <v>875</v>
      </c>
      <c r="F111" s="954"/>
      <c r="G111" s="954"/>
      <c r="H111" s="954"/>
      <c r="I111" s="954"/>
      <c r="J111" s="954"/>
      <c r="K111" s="954"/>
      <c r="L111" s="954"/>
      <c r="M111" s="954"/>
      <c r="N111" s="955"/>
      <c r="O111" s="453" t="s">
        <v>1564</v>
      </c>
      <c r="P111" s="439"/>
      <c r="Q111" s="439"/>
      <c r="R111" s="439"/>
      <c r="S111" s="634"/>
      <c r="T111" s="140"/>
      <c r="U111" s="73"/>
      <c r="V111" s="422"/>
      <c r="W111" s="422"/>
      <c r="X111" s="422"/>
      <c r="Y111" s="422"/>
      <c r="Z111" s="41"/>
      <c r="AA111" s="41"/>
      <c r="AB111" s="41"/>
      <c r="AC111" s="41"/>
      <c r="AD111" s="422"/>
      <c r="AE111" s="621"/>
      <c r="AF111" s="41"/>
      <c r="AG111" s="41"/>
      <c r="AH111" s="422"/>
      <c r="AI111" s="38"/>
      <c r="AJ111" s="962"/>
      <c r="AK111" s="963"/>
      <c r="AL111" s="963"/>
      <c r="AM111" s="668"/>
      <c r="AN111" s="355">
        <f t="shared" ref="AN111" si="114">ROUND(P112*$AL$98,0)</f>
        <v>830</v>
      </c>
      <c r="AO111" s="6"/>
    </row>
    <row r="112" spans="1:41" ht="17.25" customHeight="1" x14ac:dyDescent="0.15">
      <c r="A112" s="436" t="s">
        <v>1254</v>
      </c>
      <c r="B112" s="433">
        <v>1412</v>
      </c>
      <c r="C112" s="120" t="s">
        <v>2350</v>
      </c>
      <c r="D112" s="960"/>
      <c r="E112" s="944"/>
      <c r="F112" s="693"/>
      <c r="G112" s="693"/>
      <c r="H112" s="693"/>
      <c r="I112" s="693"/>
      <c r="J112" s="950"/>
      <c r="K112" s="693"/>
      <c r="L112" s="693"/>
      <c r="M112" s="693"/>
      <c r="N112" s="945"/>
      <c r="O112" s="57"/>
      <c r="P112" s="829">
        <f>S103</f>
        <v>856</v>
      </c>
      <c r="Q112" s="829"/>
      <c r="R112" s="417" t="s">
        <v>578</v>
      </c>
      <c r="S112" s="171"/>
      <c r="T112" s="691" t="s">
        <v>718</v>
      </c>
      <c r="U112" s="692"/>
      <c r="V112" s="692"/>
      <c r="W112" s="692"/>
      <c r="X112" s="692"/>
      <c r="Y112" s="692"/>
      <c r="Z112" s="692"/>
      <c r="AA112" s="692"/>
      <c r="AB112" s="692"/>
      <c r="AC112" s="692"/>
      <c r="AD112" s="692"/>
      <c r="AE112" s="692"/>
      <c r="AF112" s="515" t="s">
        <v>806</v>
      </c>
      <c r="AG112" s="149">
        <f t="shared" si="113"/>
        <v>25</v>
      </c>
      <c r="AH112" s="621"/>
      <c r="AI112" s="271" t="s">
        <v>578</v>
      </c>
      <c r="AJ112" s="962"/>
      <c r="AK112" s="963"/>
      <c r="AL112" s="963"/>
      <c r="AM112" s="668"/>
      <c r="AN112" s="355">
        <f t="shared" ref="AN112" si="115">ROUND(ROUND(P112-AG112,0)*$AL$98,0)</f>
        <v>806</v>
      </c>
      <c r="AO112" s="6"/>
    </row>
    <row r="113" spans="1:41" ht="17.25" customHeight="1" x14ac:dyDescent="0.15">
      <c r="A113" s="436" t="s">
        <v>1254</v>
      </c>
      <c r="B113" s="433">
        <v>1413</v>
      </c>
      <c r="C113" s="120" t="s">
        <v>2946</v>
      </c>
      <c r="D113" s="960"/>
      <c r="E113" s="769" t="s">
        <v>2346</v>
      </c>
      <c r="F113" s="951"/>
      <c r="G113" s="951"/>
      <c r="H113" s="951"/>
      <c r="I113" s="951"/>
      <c r="J113" s="951"/>
      <c r="K113" s="951"/>
      <c r="L113" s="951"/>
      <c r="M113" s="951"/>
      <c r="N113" s="952"/>
      <c r="O113" s="453" t="s">
        <v>1563</v>
      </c>
      <c r="P113" s="439"/>
      <c r="Q113" s="439"/>
      <c r="R113" s="439"/>
      <c r="S113" s="634"/>
      <c r="T113" s="140"/>
      <c r="U113" s="73"/>
      <c r="V113" s="422"/>
      <c r="W113" s="422"/>
      <c r="X113" s="422"/>
      <c r="Y113" s="422"/>
      <c r="Z113" s="41"/>
      <c r="AA113" s="41"/>
      <c r="AB113" s="41"/>
      <c r="AC113" s="41"/>
      <c r="AD113" s="422"/>
      <c r="AE113" s="621"/>
      <c r="AF113" s="41"/>
      <c r="AG113" s="41"/>
      <c r="AH113" s="422"/>
      <c r="AI113" s="38"/>
      <c r="AJ113" s="962"/>
      <c r="AK113" s="963"/>
      <c r="AL113" s="963"/>
      <c r="AM113" s="668"/>
      <c r="AN113" s="355">
        <f t="shared" ref="AN113" si="116">ROUND(P114*$AL$98,0)</f>
        <v>682</v>
      </c>
      <c r="AO113" s="6"/>
    </row>
    <row r="114" spans="1:41" ht="17.25" customHeight="1" x14ac:dyDescent="0.15">
      <c r="A114" s="436" t="s">
        <v>1254</v>
      </c>
      <c r="B114" s="433">
        <v>1414</v>
      </c>
      <c r="C114" s="120" t="s">
        <v>2947</v>
      </c>
      <c r="D114" s="960"/>
      <c r="E114" s="947"/>
      <c r="F114" s="948"/>
      <c r="G114" s="948"/>
      <c r="H114" s="948"/>
      <c r="I114" s="948"/>
      <c r="J114" s="948"/>
      <c r="K114" s="948"/>
      <c r="L114" s="948"/>
      <c r="M114" s="948"/>
      <c r="N114" s="949"/>
      <c r="O114" s="57"/>
      <c r="P114" s="829">
        <f>S105</f>
        <v>703</v>
      </c>
      <c r="Q114" s="829"/>
      <c r="R114" s="417" t="s">
        <v>578</v>
      </c>
      <c r="S114" s="171"/>
      <c r="T114" s="691" t="s">
        <v>718</v>
      </c>
      <c r="U114" s="692"/>
      <c r="V114" s="692"/>
      <c r="W114" s="692"/>
      <c r="X114" s="692"/>
      <c r="Y114" s="692"/>
      <c r="Z114" s="692"/>
      <c r="AA114" s="692"/>
      <c r="AB114" s="692"/>
      <c r="AC114" s="692"/>
      <c r="AD114" s="692"/>
      <c r="AE114" s="692"/>
      <c r="AF114" s="515" t="s">
        <v>806</v>
      </c>
      <c r="AG114" s="149">
        <f t="shared" si="113"/>
        <v>25</v>
      </c>
      <c r="AH114" s="621"/>
      <c r="AI114" s="271" t="s">
        <v>578</v>
      </c>
      <c r="AJ114" s="962"/>
      <c r="AK114" s="963"/>
      <c r="AL114" s="963"/>
      <c r="AM114" s="668"/>
      <c r="AN114" s="355">
        <f t="shared" ref="AN114" si="117">ROUND(ROUND(P114-AG114,0)*$AL$98,0)</f>
        <v>658</v>
      </c>
      <c r="AO114" s="6"/>
    </row>
    <row r="115" spans="1:41" ht="17.25" customHeight="1" x14ac:dyDescent="0.15">
      <c r="A115" s="436" t="s">
        <v>1254</v>
      </c>
      <c r="B115" s="433">
        <v>1415</v>
      </c>
      <c r="C115" s="120" t="s">
        <v>2948</v>
      </c>
      <c r="D115" s="960"/>
      <c r="E115" s="947" t="s">
        <v>1854</v>
      </c>
      <c r="F115" s="948"/>
      <c r="G115" s="948"/>
      <c r="H115" s="948"/>
      <c r="I115" s="948"/>
      <c r="J115" s="948"/>
      <c r="K115" s="948"/>
      <c r="L115" s="948"/>
      <c r="M115" s="948"/>
      <c r="N115" s="949"/>
      <c r="O115" s="453" t="s">
        <v>1564</v>
      </c>
      <c r="P115" s="439"/>
      <c r="Q115" s="439"/>
      <c r="R115" s="439"/>
      <c r="S115" s="634"/>
      <c r="T115" s="140"/>
      <c r="U115" s="73"/>
      <c r="V115" s="422"/>
      <c r="W115" s="422"/>
      <c r="X115" s="422"/>
      <c r="Y115" s="422"/>
      <c r="Z115" s="41"/>
      <c r="AA115" s="41"/>
      <c r="AB115" s="41"/>
      <c r="AC115" s="41"/>
      <c r="AD115" s="422"/>
      <c r="AE115" s="621"/>
      <c r="AF115" s="41"/>
      <c r="AG115" s="41"/>
      <c r="AH115" s="422"/>
      <c r="AI115" s="38"/>
      <c r="AJ115" s="962"/>
      <c r="AK115" s="963"/>
      <c r="AL115" s="963"/>
      <c r="AM115" s="668"/>
      <c r="AN115" s="355">
        <f t="shared" ref="AN115" si="118">ROUND(P116*$AL$98,0)</f>
        <v>830</v>
      </c>
      <c r="AO115" s="6"/>
    </row>
    <row r="116" spans="1:41" ht="17.25" customHeight="1" x14ac:dyDescent="0.15">
      <c r="A116" s="436" t="s">
        <v>1254</v>
      </c>
      <c r="B116" s="433">
        <v>1416</v>
      </c>
      <c r="C116" s="120" t="s">
        <v>2949</v>
      </c>
      <c r="D116" s="961"/>
      <c r="E116" s="944"/>
      <c r="F116" s="693"/>
      <c r="G116" s="693"/>
      <c r="H116" s="693"/>
      <c r="I116" s="693"/>
      <c r="J116" s="950"/>
      <c r="K116" s="693"/>
      <c r="L116" s="693"/>
      <c r="M116" s="693"/>
      <c r="N116" s="945"/>
      <c r="O116" s="57"/>
      <c r="P116" s="829">
        <f>S107</f>
        <v>856</v>
      </c>
      <c r="Q116" s="829"/>
      <c r="R116" s="417" t="s">
        <v>578</v>
      </c>
      <c r="S116" s="171"/>
      <c r="T116" s="691" t="s">
        <v>718</v>
      </c>
      <c r="U116" s="692"/>
      <c r="V116" s="692"/>
      <c r="W116" s="692"/>
      <c r="X116" s="692"/>
      <c r="Y116" s="692"/>
      <c r="Z116" s="692"/>
      <c r="AA116" s="692"/>
      <c r="AB116" s="692"/>
      <c r="AC116" s="692"/>
      <c r="AD116" s="692"/>
      <c r="AE116" s="692"/>
      <c r="AF116" s="515" t="s">
        <v>806</v>
      </c>
      <c r="AG116" s="149">
        <f t="shared" si="113"/>
        <v>25</v>
      </c>
      <c r="AH116" s="621"/>
      <c r="AI116" s="271" t="s">
        <v>578</v>
      </c>
      <c r="AJ116" s="521"/>
      <c r="AK116" s="637" t="s">
        <v>248</v>
      </c>
      <c r="AL116" s="718">
        <f>$AL$98</f>
        <v>0.97</v>
      </c>
      <c r="AM116" s="718"/>
      <c r="AN116" s="355">
        <f t="shared" ref="AN116" si="119">ROUND(ROUND(P116-AG116,0)*$AL$98,0)</f>
        <v>806</v>
      </c>
      <c r="AO116" s="6"/>
    </row>
    <row r="117" spans="1:41" ht="17.25" customHeight="1" x14ac:dyDescent="0.15">
      <c r="A117" s="436" t="s">
        <v>1254</v>
      </c>
      <c r="B117" s="433">
        <v>1501</v>
      </c>
      <c r="C117" s="120" t="s">
        <v>2950</v>
      </c>
      <c r="D117" s="710" t="s">
        <v>1457</v>
      </c>
      <c r="E117" s="677" t="s">
        <v>1849</v>
      </c>
      <c r="F117" s="678"/>
      <c r="G117" s="678"/>
      <c r="H117" s="678"/>
      <c r="I117" s="679"/>
      <c r="J117" s="938" t="s">
        <v>2351</v>
      </c>
      <c r="K117" s="939"/>
      <c r="L117" s="939"/>
      <c r="M117" s="939"/>
      <c r="N117" s="940"/>
      <c r="O117" s="453" t="s">
        <v>1563</v>
      </c>
      <c r="P117" s="439"/>
      <c r="Q117" s="439"/>
      <c r="R117" s="439"/>
      <c r="S117" s="946">
        <v>643</v>
      </c>
      <c r="T117" s="946"/>
      <c r="U117" s="416" t="s">
        <v>578</v>
      </c>
      <c r="V117" s="60"/>
      <c r="W117" s="444"/>
      <c r="X117" s="422"/>
      <c r="Y117" s="422"/>
      <c r="Z117" s="422"/>
      <c r="AA117" s="422"/>
      <c r="AB117" s="41"/>
      <c r="AC117" s="41"/>
      <c r="AD117" s="422"/>
      <c r="AE117" s="422"/>
      <c r="AF117" s="422"/>
      <c r="AG117" s="422"/>
      <c r="AH117" s="422"/>
      <c r="AI117" s="422"/>
      <c r="AJ117" s="41"/>
      <c r="AK117" s="41"/>
      <c r="AL117" s="422"/>
      <c r="AM117" s="38"/>
      <c r="AN117" s="12">
        <f>S117</f>
        <v>643</v>
      </c>
      <c r="AO117" s="6"/>
    </row>
    <row r="118" spans="1:41" ht="17.25" customHeight="1" x14ac:dyDescent="0.15">
      <c r="A118" s="436" t="s">
        <v>1254</v>
      </c>
      <c r="B118" s="433">
        <v>1502</v>
      </c>
      <c r="C118" s="120" t="s">
        <v>2951</v>
      </c>
      <c r="D118" s="711"/>
      <c r="E118" s="680"/>
      <c r="F118" s="681"/>
      <c r="G118" s="681"/>
      <c r="H118" s="681"/>
      <c r="I118" s="682"/>
      <c r="J118" s="941"/>
      <c r="K118" s="942"/>
      <c r="L118" s="942"/>
      <c r="M118" s="942"/>
      <c r="N118" s="943"/>
      <c r="O118" s="57"/>
      <c r="P118" s="426"/>
      <c r="Q118" s="426"/>
      <c r="R118" s="426"/>
      <c r="S118" s="146"/>
      <c r="T118" s="146"/>
      <c r="U118" s="426"/>
      <c r="V118" s="58"/>
      <c r="W118" s="691" t="s">
        <v>301</v>
      </c>
      <c r="X118" s="750"/>
      <c r="Y118" s="750"/>
      <c r="Z118" s="750"/>
      <c r="AA118" s="750"/>
      <c r="AB118" s="750"/>
      <c r="AC118" s="750"/>
      <c r="AD118" s="750"/>
      <c r="AE118" s="750"/>
      <c r="AF118" s="750"/>
      <c r="AG118" s="750"/>
      <c r="AH118" s="750"/>
      <c r="AI118" s="750"/>
      <c r="AJ118" s="515" t="s">
        <v>806</v>
      </c>
      <c r="AK118" s="149">
        <f t="shared" ref="AK118" si="120">$AK$6</f>
        <v>25</v>
      </c>
      <c r="AL118" s="637"/>
      <c r="AM118" s="271" t="s">
        <v>578</v>
      </c>
      <c r="AN118" s="12">
        <f>ROUND(S117-AK118,0)</f>
        <v>618</v>
      </c>
      <c r="AO118" s="6"/>
    </row>
    <row r="119" spans="1:41" ht="17.25" customHeight="1" x14ac:dyDescent="0.15">
      <c r="A119" s="436" t="s">
        <v>1254</v>
      </c>
      <c r="B119" s="433">
        <v>1503</v>
      </c>
      <c r="C119" s="120" t="s">
        <v>2952</v>
      </c>
      <c r="D119" s="711"/>
      <c r="E119" s="680"/>
      <c r="F119" s="681"/>
      <c r="G119" s="681"/>
      <c r="H119" s="681"/>
      <c r="I119" s="682"/>
      <c r="J119" s="941"/>
      <c r="K119" s="942"/>
      <c r="L119" s="942"/>
      <c r="M119" s="942"/>
      <c r="N119" s="943"/>
      <c r="O119" s="453" t="s">
        <v>1564</v>
      </c>
      <c r="P119" s="439"/>
      <c r="Q119" s="439"/>
      <c r="R119" s="439"/>
      <c r="S119" s="946">
        <v>799</v>
      </c>
      <c r="T119" s="946"/>
      <c r="U119" s="416" t="s">
        <v>578</v>
      </c>
      <c r="V119" s="60"/>
      <c r="W119" s="444"/>
      <c r="X119" s="422"/>
      <c r="Y119" s="422"/>
      <c r="Z119" s="422"/>
      <c r="AA119" s="422"/>
      <c r="AB119" s="41"/>
      <c r="AC119" s="41"/>
      <c r="AD119" s="422"/>
      <c r="AE119" s="422"/>
      <c r="AF119" s="422"/>
      <c r="AG119" s="422"/>
      <c r="AH119" s="422"/>
      <c r="AI119" s="422"/>
      <c r="AJ119" s="41"/>
      <c r="AK119" s="41"/>
      <c r="AL119" s="422"/>
      <c r="AM119" s="38"/>
      <c r="AN119" s="12">
        <f>S119</f>
        <v>799</v>
      </c>
      <c r="AO119" s="6"/>
    </row>
    <row r="120" spans="1:41" ht="17.25" customHeight="1" x14ac:dyDescent="0.15">
      <c r="A120" s="436" t="s">
        <v>1254</v>
      </c>
      <c r="B120" s="433">
        <v>1504</v>
      </c>
      <c r="C120" s="120" t="s">
        <v>2953</v>
      </c>
      <c r="D120" s="711"/>
      <c r="E120" s="680"/>
      <c r="F120" s="681"/>
      <c r="G120" s="681"/>
      <c r="H120" s="681"/>
      <c r="I120" s="682"/>
      <c r="J120" s="944" t="s">
        <v>875</v>
      </c>
      <c r="K120" s="693"/>
      <c r="L120" s="693"/>
      <c r="M120" s="693"/>
      <c r="N120" s="945"/>
      <c r="O120" s="57"/>
      <c r="P120" s="426"/>
      <c r="Q120" s="426"/>
      <c r="R120" s="426"/>
      <c r="S120" s="146"/>
      <c r="T120" s="146"/>
      <c r="U120" s="426"/>
      <c r="V120" s="58"/>
      <c r="W120" s="691" t="s">
        <v>301</v>
      </c>
      <c r="X120" s="750"/>
      <c r="Y120" s="750"/>
      <c r="Z120" s="750"/>
      <c r="AA120" s="750"/>
      <c r="AB120" s="750"/>
      <c r="AC120" s="750"/>
      <c r="AD120" s="750"/>
      <c r="AE120" s="750"/>
      <c r="AF120" s="750"/>
      <c r="AG120" s="750"/>
      <c r="AH120" s="750"/>
      <c r="AI120" s="750"/>
      <c r="AJ120" s="515" t="s">
        <v>806</v>
      </c>
      <c r="AK120" s="149">
        <f t="shared" ref="AK120" si="121">$AK$6</f>
        <v>25</v>
      </c>
      <c r="AL120" s="637"/>
      <c r="AM120" s="271" t="s">
        <v>578</v>
      </c>
      <c r="AN120" s="12">
        <f>ROUND(S119-AK120,0)</f>
        <v>774</v>
      </c>
      <c r="AO120" s="6"/>
    </row>
    <row r="121" spans="1:41" ht="17.25" customHeight="1" x14ac:dyDescent="0.15">
      <c r="A121" s="436" t="s">
        <v>1254</v>
      </c>
      <c r="B121" s="433">
        <v>1505</v>
      </c>
      <c r="C121" s="120" t="s">
        <v>2954</v>
      </c>
      <c r="D121" s="711"/>
      <c r="E121" s="680"/>
      <c r="F121" s="681"/>
      <c r="G121" s="681"/>
      <c r="H121" s="681"/>
      <c r="I121" s="682"/>
      <c r="J121" s="938" t="s">
        <v>2352</v>
      </c>
      <c r="K121" s="939"/>
      <c r="L121" s="939"/>
      <c r="M121" s="939"/>
      <c r="N121" s="940"/>
      <c r="O121" s="453" t="s">
        <v>1563</v>
      </c>
      <c r="P121" s="439"/>
      <c r="Q121" s="439"/>
      <c r="R121" s="439"/>
      <c r="S121" s="946">
        <v>643</v>
      </c>
      <c r="T121" s="946"/>
      <c r="U121" s="416" t="s">
        <v>578</v>
      </c>
      <c r="V121" s="60"/>
      <c r="W121" s="444"/>
      <c r="X121" s="422"/>
      <c r="Y121" s="422"/>
      <c r="Z121" s="422"/>
      <c r="AA121" s="422"/>
      <c r="AB121" s="41"/>
      <c r="AC121" s="41"/>
      <c r="AD121" s="422"/>
      <c r="AE121" s="422"/>
      <c r="AF121" s="422"/>
      <c r="AG121" s="422"/>
      <c r="AH121" s="422"/>
      <c r="AI121" s="422"/>
      <c r="AJ121" s="41"/>
      <c r="AK121" s="41"/>
      <c r="AL121" s="422"/>
      <c r="AM121" s="38"/>
      <c r="AN121" s="12">
        <f>S121</f>
        <v>643</v>
      </c>
      <c r="AO121" s="6"/>
    </row>
    <row r="122" spans="1:41" ht="17.25" customHeight="1" x14ac:dyDescent="0.15">
      <c r="A122" s="436" t="s">
        <v>1254</v>
      </c>
      <c r="B122" s="433">
        <v>1506</v>
      </c>
      <c r="C122" s="120" t="s">
        <v>2955</v>
      </c>
      <c r="D122" s="711"/>
      <c r="E122" s="680"/>
      <c r="F122" s="681"/>
      <c r="G122" s="681"/>
      <c r="H122" s="681"/>
      <c r="I122" s="682"/>
      <c r="J122" s="941"/>
      <c r="K122" s="942"/>
      <c r="L122" s="942"/>
      <c r="M122" s="942"/>
      <c r="N122" s="943"/>
      <c r="O122" s="57"/>
      <c r="P122" s="426"/>
      <c r="Q122" s="426"/>
      <c r="R122" s="426"/>
      <c r="S122" s="146"/>
      <c r="T122" s="146"/>
      <c r="U122" s="426"/>
      <c r="V122" s="58"/>
      <c r="W122" s="691" t="s">
        <v>301</v>
      </c>
      <c r="X122" s="750"/>
      <c r="Y122" s="750"/>
      <c r="Z122" s="750"/>
      <c r="AA122" s="750"/>
      <c r="AB122" s="750"/>
      <c r="AC122" s="750"/>
      <c r="AD122" s="750"/>
      <c r="AE122" s="750"/>
      <c r="AF122" s="750"/>
      <c r="AG122" s="750"/>
      <c r="AH122" s="750"/>
      <c r="AI122" s="750"/>
      <c r="AJ122" s="515" t="s">
        <v>806</v>
      </c>
      <c r="AK122" s="149">
        <f>$AK$6</f>
        <v>25</v>
      </c>
      <c r="AL122" s="637"/>
      <c r="AM122" s="271" t="s">
        <v>578</v>
      </c>
      <c r="AN122" s="12">
        <f>ROUND(S121-AK122,0)</f>
        <v>618</v>
      </c>
      <c r="AO122" s="6"/>
    </row>
    <row r="123" spans="1:41" ht="17.25" customHeight="1" x14ac:dyDescent="0.15">
      <c r="A123" s="436" t="s">
        <v>1254</v>
      </c>
      <c r="B123" s="433">
        <v>1507</v>
      </c>
      <c r="C123" s="120" t="s">
        <v>2956</v>
      </c>
      <c r="D123" s="711"/>
      <c r="E123" s="680"/>
      <c r="F123" s="681"/>
      <c r="G123" s="681"/>
      <c r="H123" s="681"/>
      <c r="I123" s="682"/>
      <c r="J123" s="941"/>
      <c r="K123" s="942"/>
      <c r="L123" s="942"/>
      <c r="M123" s="942"/>
      <c r="N123" s="943"/>
      <c r="O123" s="453" t="s">
        <v>1564</v>
      </c>
      <c r="P123" s="439"/>
      <c r="Q123" s="439"/>
      <c r="R123" s="439"/>
      <c r="S123" s="946">
        <v>799</v>
      </c>
      <c r="T123" s="946"/>
      <c r="U123" s="416" t="s">
        <v>578</v>
      </c>
      <c r="V123" s="60"/>
      <c r="W123" s="444"/>
      <c r="X123" s="422"/>
      <c r="Y123" s="422"/>
      <c r="Z123" s="422"/>
      <c r="AA123" s="422"/>
      <c r="AB123" s="41"/>
      <c r="AC123" s="41"/>
      <c r="AD123" s="422"/>
      <c r="AE123" s="422"/>
      <c r="AF123" s="422"/>
      <c r="AG123" s="422"/>
      <c r="AH123" s="422"/>
      <c r="AI123" s="422"/>
      <c r="AJ123" s="41"/>
      <c r="AK123" s="41"/>
      <c r="AL123" s="422"/>
      <c r="AM123" s="38"/>
      <c r="AN123" s="12">
        <f>S123</f>
        <v>799</v>
      </c>
      <c r="AO123" s="6"/>
    </row>
    <row r="124" spans="1:41" ht="17.25" customHeight="1" x14ac:dyDescent="0.15">
      <c r="A124" s="436" t="s">
        <v>1254</v>
      </c>
      <c r="B124" s="433">
        <v>1508</v>
      </c>
      <c r="C124" s="120" t="s">
        <v>2957</v>
      </c>
      <c r="D124" s="711"/>
      <c r="E124" s="759"/>
      <c r="F124" s="760"/>
      <c r="G124" s="760"/>
      <c r="H124" s="760"/>
      <c r="I124" s="761"/>
      <c r="J124" s="944" t="s">
        <v>1854</v>
      </c>
      <c r="K124" s="693"/>
      <c r="L124" s="693"/>
      <c r="M124" s="693"/>
      <c r="N124" s="945"/>
      <c r="O124" s="57"/>
      <c r="P124" s="426"/>
      <c r="Q124" s="426"/>
      <c r="R124" s="426"/>
      <c r="S124" s="146"/>
      <c r="T124" s="146"/>
      <c r="U124" s="426"/>
      <c r="V124" s="58"/>
      <c r="W124" s="691" t="s">
        <v>301</v>
      </c>
      <c r="X124" s="750"/>
      <c r="Y124" s="750"/>
      <c r="Z124" s="750"/>
      <c r="AA124" s="750"/>
      <c r="AB124" s="750"/>
      <c r="AC124" s="750"/>
      <c r="AD124" s="750"/>
      <c r="AE124" s="750"/>
      <c r="AF124" s="750"/>
      <c r="AG124" s="750"/>
      <c r="AH124" s="750"/>
      <c r="AI124" s="750"/>
      <c r="AJ124" s="515" t="s">
        <v>806</v>
      </c>
      <c r="AK124" s="149">
        <f t="shared" ref="AK124" si="122">$AK$6</f>
        <v>25</v>
      </c>
      <c r="AL124" s="621"/>
      <c r="AM124" s="271" t="s">
        <v>578</v>
      </c>
      <c r="AN124" s="12">
        <f>ROUND(S123-AK124,0)</f>
        <v>774</v>
      </c>
      <c r="AO124" s="6"/>
    </row>
    <row r="125" spans="1:41" ht="17.25" customHeight="1" x14ac:dyDescent="0.15">
      <c r="A125" s="436" t="s">
        <v>1254</v>
      </c>
      <c r="B125" s="433">
        <v>1509</v>
      </c>
      <c r="C125" s="120" t="s">
        <v>2355</v>
      </c>
      <c r="D125" s="711"/>
      <c r="E125" s="677" t="s">
        <v>1850</v>
      </c>
      <c r="F125" s="678"/>
      <c r="G125" s="678"/>
      <c r="H125" s="678"/>
      <c r="I125" s="679"/>
      <c r="J125" s="938" t="s">
        <v>2353</v>
      </c>
      <c r="K125" s="939"/>
      <c r="L125" s="939"/>
      <c r="M125" s="939"/>
      <c r="N125" s="940"/>
      <c r="O125" s="453" t="s">
        <v>1563</v>
      </c>
      <c r="P125" s="439"/>
      <c r="Q125" s="439"/>
      <c r="R125" s="439"/>
      <c r="S125" s="946">
        <v>670</v>
      </c>
      <c r="T125" s="946"/>
      <c r="U125" s="416" t="s">
        <v>578</v>
      </c>
      <c r="V125" s="60"/>
      <c r="W125" s="444"/>
      <c r="X125" s="422"/>
      <c r="Y125" s="422"/>
      <c r="Z125" s="422"/>
      <c r="AA125" s="422"/>
      <c r="AB125" s="41"/>
      <c r="AC125" s="41"/>
      <c r="AD125" s="422"/>
      <c r="AE125" s="422"/>
      <c r="AF125" s="422"/>
      <c r="AG125" s="422"/>
      <c r="AH125" s="422"/>
      <c r="AI125" s="422"/>
      <c r="AJ125" s="41"/>
      <c r="AK125" s="41"/>
      <c r="AL125" s="422"/>
      <c r="AM125" s="38"/>
      <c r="AN125" s="12">
        <f>S125</f>
        <v>670</v>
      </c>
      <c r="AO125" s="6"/>
    </row>
    <row r="126" spans="1:41" ht="17.25" customHeight="1" x14ac:dyDescent="0.15">
      <c r="A126" s="436" t="s">
        <v>1254</v>
      </c>
      <c r="B126" s="433">
        <v>1510</v>
      </c>
      <c r="C126" s="120" t="s">
        <v>2356</v>
      </c>
      <c r="D126" s="711"/>
      <c r="E126" s="680"/>
      <c r="F126" s="681"/>
      <c r="G126" s="681"/>
      <c r="H126" s="681"/>
      <c r="I126" s="682"/>
      <c r="J126" s="941"/>
      <c r="K126" s="942"/>
      <c r="L126" s="942"/>
      <c r="M126" s="942"/>
      <c r="N126" s="943"/>
      <c r="O126" s="57"/>
      <c r="P126" s="426"/>
      <c r="Q126" s="426"/>
      <c r="R126" s="426"/>
      <c r="S126" s="146"/>
      <c r="T126" s="146"/>
      <c r="U126" s="426"/>
      <c r="V126" s="58"/>
      <c r="W126" s="691" t="s">
        <v>301</v>
      </c>
      <c r="X126" s="750"/>
      <c r="Y126" s="750"/>
      <c r="Z126" s="750"/>
      <c r="AA126" s="750"/>
      <c r="AB126" s="750"/>
      <c r="AC126" s="750"/>
      <c r="AD126" s="750"/>
      <c r="AE126" s="750"/>
      <c r="AF126" s="750"/>
      <c r="AG126" s="750"/>
      <c r="AH126" s="750"/>
      <c r="AI126" s="750"/>
      <c r="AJ126" s="515" t="s">
        <v>806</v>
      </c>
      <c r="AK126" s="149">
        <f t="shared" ref="AK126" si="123">$AK$6</f>
        <v>25</v>
      </c>
      <c r="AL126" s="637"/>
      <c r="AM126" s="271" t="s">
        <v>578</v>
      </c>
      <c r="AN126" s="12">
        <f>ROUND(S125-AK126,0)</f>
        <v>645</v>
      </c>
      <c r="AO126" s="6"/>
    </row>
    <row r="127" spans="1:41" ht="17.25" customHeight="1" x14ac:dyDescent="0.15">
      <c r="A127" s="436" t="s">
        <v>1254</v>
      </c>
      <c r="B127" s="433">
        <v>1511</v>
      </c>
      <c r="C127" s="120" t="s">
        <v>2357</v>
      </c>
      <c r="D127" s="711"/>
      <c r="E127" s="680"/>
      <c r="F127" s="681"/>
      <c r="G127" s="681"/>
      <c r="H127" s="681"/>
      <c r="I127" s="682"/>
      <c r="J127" s="941"/>
      <c r="K127" s="942"/>
      <c r="L127" s="942"/>
      <c r="M127" s="942"/>
      <c r="N127" s="943"/>
      <c r="O127" s="453" t="s">
        <v>1564</v>
      </c>
      <c r="P127" s="439"/>
      <c r="Q127" s="439"/>
      <c r="R127" s="439"/>
      <c r="S127" s="946">
        <v>814</v>
      </c>
      <c r="T127" s="946"/>
      <c r="U127" s="416" t="s">
        <v>578</v>
      </c>
      <c r="V127" s="60"/>
      <c r="W127" s="444"/>
      <c r="X127" s="422"/>
      <c r="Y127" s="422"/>
      <c r="Z127" s="422"/>
      <c r="AA127" s="422"/>
      <c r="AB127" s="41"/>
      <c r="AC127" s="41"/>
      <c r="AD127" s="422"/>
      <c r="AE127" s="422"/>
      <c r="AF127" s="422"/>
      <c r="AG127" s="422"/>
      <c r="AH127" s="422"/>
      <c r="AI127" s="422"/>
      <c r="AJ127" s="41"/>
      <c r="AK127" s="41"/>
      <c r="AL127" s="422"/>
      <c r="AM127" s="38"/>
      <c r="AN127" s="12">
        <f>S127</f>
        <v>814</v>
      </c>
      <c r="AO127" s="6"/>
    </row>
    <row r="128" spans="1:41" ht="17.25" customHeight="1" x14ac:dyDescent="0.15">
      <c r="A128" s="436" t="s">
        <v>1254</v>
      </c>
      <c r="B128" s="433">
        <v>1512</v>
      </c>
      <c r="C128" s="120" t="s">
        <v>2358</v>
      </c>
      <c r="D128" s="711"/>
      <c r="E128" s="680"/>
      <c r="F128" s="681"/>
      <c r="G128" s="681"/>
      <c r="H128" s="681"/>
      <c r="I128" s="682"/>
      <c r="J128" s="944" t="s">
        <v>875</v>
      </c>
      <c r="K128" s="693"/>
      <c r="L128" s="693"/>
      <c r="M128" s="693"/>
      <c r="N128" s="945"/>
      <c r="O128" s="57"/>
      <c r="P128" s="426"/>
      <c r="Q128" s="426"/>
      <c r="R128" s="426"/>
      <c r="S128" s="146"/>
      <c r="T128" s="146"/>
      <c r="U128" s="426"/>
      <c r="V128" s="58"/>
      <c r="W128" s="691" t="s">
        <v>301</v>
      </c>
      <c r="X128" s="750"/>
      <c r="Y128" s="750"/>
      <c r="Z128" s="750"/>
      <c r="AA128" s="750"/>
      <c r="AB128" s="750"/>
      <c r="AC128" s="750"/>
      <c r="AD128" s="750"/>
      <c r="AE128" s="750"/>
      <c r="AF128" s="750"/>
      <c r="AG128" s="750"/>
      <c r="AH128" s="750"/>
      <c r="AI128" s="750"/>
      <c r="AJ128" s="515" t="s">
        <v>806</v>
      </c>
      <c r="AK128" s="149">
        <f t="shared" ref="AK128" si="124">$AK$6</f>
        <v>25</v>
      </c>
      <c r="AL128" s="637"/>
      <c r="AM128" s="271" t="s">
        <v>578</v>
      </c>
      <c r="AN128" s="12">
        <f>ROUND(S127-AK128,0)</f>
        <v>789</v>
      </c>
      <c r="AO128" s="6"/>
    </row>
    <row r="129" spans="1:41" ht="17.25" customHeight="1" x14ac:dyDescent="0.15">
      <c r="A129" s="436" t="s">
        <v>1254</v>
      </c>
      <c r="B129" s="433">
        <v>1513</v>
      </c>
      <c r="C129" s="120" t="s">
        <v>2958</v>
      </c>
      <c r="D129" s="711"/>
      <c r="E129" s="680"/>
      <c r="F129" s="681"/>
      <c r="G129" s="681"/>
      <c r="H129" s="681"/>
      <c r="I129" s="682"/>
      <c r="J129" s="938" t="s">
        <v>2354</v>
      </c>
      <c r="K129" s="939"/>
      <c r="L129" s="939"/>
      <c r="M129" s="939"/>
      <c r="N129" s="940"/>
      <c r="O129" s="453" t="s">
        <v>1563</v>
      </c>
      <c r="P129" s="439"/>
      <c r="Q129" s="439"/>
      <c r="R129" s="439"/>
      <c r="S129" s="946">
        <v>670</v>
      </c>
      <c r="T129" s="946"/>
      <c r="U129" s="416" t="s">
        <v>578</v>
      </c>
      <c r="V129" s="60"/>
      <c r="W129" s="444"/>
      <c r="X129" s="422"/>
      <c r="Y129" s="422"/>
      <c r="Z129" s="422"/>
      <c r="AA129" s="422"/>
      <c r="AB129" s="41"/>
      <c r="AC129" s="41"/>
      <c r="AD129" s="422"/>
      <c r="AE129" s="422"/>
      <c r="AF129" s="422"/>
      <c r="AG129" s="422"/>
      <c r="AH129" s="422"/>
      <c r="AI129" s="422"/>
      <c r="AJ129" s="41"/>
      <c r="AK129" s="41"/>
      <c r="AL129" s="422"/>
      <c r="AM129" s="38"/>
      <c r="AN129" s="12">
        <f t="shared" ref="AN129" si="125">S129</f>
        <v>670</v>
      </c>
      <c r="AO129" s="6"/>
    </row>
    <row r="130" spans="1:41" ht="17.25" customHeight="1" x14ac:dyDescent="0.15">
      <c r="A130" s="436" t="s">
        <v>1254</v>
      </c>
      <c r="B130" s="433">
        <v>1514</v>
      </c>
      <c r="C130" s="120" t="s">
        <v>2959</v>
      </c>
      <c r="D130" s="711"/>
      <c r="E130" s="680"/>
      <c r="F130" s="681"/>
      <c r="G130" s="681"/>
      <c r="H130" s="681"/>
      <c r="I130" s="682"/>
      <c r="J130" s="941"/>
      <c r="K130" s="942"/>
      <c r="L130" s="942"/>
      <c r="M130" s="942"/>
      <c r="N130" s="943"/>
      <c r="O130" s="57"/>
      <c r="P130" s="426"/>
      <c r="Q130" s="426"/>
      <c r="R130" s="426"/>
      <c r="S130" s="146"/>
      <c r="T130" s="146"/>
      <c r="U130" s="426"/>
      <c r="V130" s="58"/>
      <c r="W130" s="691" t="s">
        <v>301</v>
      </c>
      <c r="X130" s="750"/>
      <c r="Y130" s="750"/>
      <c r="Z130" s="750"/>
      <c r="AA130" s="750"/>
      <c r="AB130" s="750"/>
      <c r="AC130" s="750"/>
      <c r="AD130" s="750"/>
      <c r="AE130" s="750"/>
      <c r="AF130" s="750"/>
      <c r="AG130" s="750"/>
      <c r="AH130" s="750"/>
      <c r="AI130" s="750"/>
      <c r="AJ130" s="515" t="s">
        <v>806</v>
      </c>
      <c r="AK130" s="149">
        <f>$AK$6</f>
        <v>25</v>
      </c>
      <c r="AL130" s="637"/>
      <c r="AM130" s="271" t="s">
        <v>578</v>
      </c>
      <c r="AN130" s="12">
        <f t="shared" ref="AN130" si="126">ROUND(S129-AK130,0)</f>
        <v>645</v>
      </c>
      <c r="AO130" s="6"/>
    </row>
    <row r="131" spans="1:41" ht="17.25" customHeight="1" x14ac:dyDescent="0.15">
      <c r="A131" s="436" t="s">
        <v>1254</v>
      </c>
      <c r="B131" s="433">
        <v>1515</v>
      </c>
      <c r="C131" s="120" t="s">
        <v>2960</v>
      </c>
      <c r="D131" s="711"/>
      <c r="E131" s="680"/>
      <c r="F131" s="681"/>
      <c r="G131" s="681"/>
      <c r="H131" s="681"/>
      <c r="I131" s="682"/>
      <c r="J131" s="941"/>
      <c r="K131" s="942"/>
      <c r="L131" s="942"/>
      <c r="M131" s="942"/>
      <c r="N131" s="943"/>
      <c r="O131" s="453" t="s">
        <v>1564</v>
      </c>
      <c r="P131" s="439"/>
      <c r="Q131" s="439"/>
      <c r="R131" s="439"/>
      <c r="S131" s="946">
        <v>814</v>
      </c>
      <c r="T131" s="946"/>
      <c r="U131" s="416" t="s">
        <v>578</v>
      </c>
      <c r="V131" s="60"/>
      <c r="W131" s="444"/>
      <c r="X131" s="422"/>
      <c r="Y131" s="422"/>
      <c r="Z131" s="422"/>
      <c r="AA131" s="422"/>
      <c r="AB131" s="41"/>
      <c r="AC131" s="41"/>
      <c r="AD131" s="422"/>
      <c r="AE131" s="422"/>
      <c r="AF131" s="422"/>
      <c r="AG131" s="422"/>
      <c r="AH131" s="422"/>
      <c r="AI131" s="422"/>
      <c r="AJ131" s="41"/>
      <c r="AK131" s="41"/>
      <c r="AL131" s="422"/>
      <c r="AM131" s="38"/>
      <c r="AN131" s="12">
        <f t="shared" ref="AN131" si="127">S131</f>
        <v>814</v>
      </c>
      <c r="AO131" s="6"/>
    </row>
    <row r="132" spans="1:41" ht="17.25" customHeight="1" x14ac:dyDescent="0.15">
      <c r="A132" s="436" t="s">
        <v>1254</v>
      </c>
      <c r="B132" s="433">
        <v>1516</v>
      </c>
      <c r="C132" s="120" t="s">
        <v>2961</v>
      </c>
      <c r="D132" s="956"/>
      <c r="E132" s="759"/>
      <c r="F132" s="760"/>
      <c r="G132" s="760"/>
      <c r="H132" s="760"/>
      <c r="I132" s="761"/>
      <c r="J132" s="944" t="s">
        <v>1854</v>
      </c>
      <c r="K132" s="693"/>
      <c r="L132" s="693"/>
      <c r="M132" s="693"/>
      <c r="N132" s="945"/>
      <c r="O132" s="57"/>
      <c r="P132" s="426"/>
      <c r="Q132" s="426"/>
      <c r="R132" s="426"/>
      <c r="S132" s="146"/>
      <c r="T132" s="146"/>
      <c r="U132" s="426"/>
      <c r="V132" s="58"/>
      <c r="W132" s="691" t="s">
        <v>301</v>
      </c>
      <c r="X132" s="750"/>
      <c r="Y132" s="750"/>
      <c r="Z132" s="750"/>
      <c r="AA132" s="750"/>
      <c r="AB132" s="750"/>
      <c r="AC132" s="750"/>
      <c r="AD132" s="750"/>
      <c r="AE132" s="750"/>
      <c r="AF132" s="750"/>
      <c r="AG132" s="750"/>
      <c r="AH132" s="750"/>
      <c r="AI132" s="750"/>
      <c r="AJ132" s="515" t="s">
        <v>806</v>
      </c>
      <c r="AK132" s="149">
        <f t="shared" ref="AK132" si="128">$AK$6</f>
        <v>25</v>
      </c>
      <c r="AL132" s="621"/>
      <c r="AM132" s="271" t="s">
        <v>578</v>
      </c>
      <c r="AN132" s="12">
        <f t="shared" ref="AN132" si="129">ROUND(S131-AK132,0)</f>
        <v>789</v>
      </c>
      <c r="AO132" s="6"/>
    </row>
    <row r="133" spans="1:41" ht="17.25" customHeight="1" x14ac:dyDescent="0.15">
      <c r="A133" s="436" t="s">
        <v>1254</v>
      </c>
      <c r="B133" s="433">
        <v>1517</v>
      </c>
      <c r="C133" s="120" t="s">
        <v>2359</v>
      </c>
      <c r="D133" s="957"/>
      <c r="E133" s="677" t="s">
        <v>1849</v>
      </c>
      <c r="F133" s="678"/>
      <c r="G133" s="678"/>
      <c r="H133" s="678"/>
      <c r="I133" s="679"/>
      <c r="J133" s="938" t="s">
        <v>2351</v>
      </c>
      <c r="K133" s="939"/>
      <c r="L133" s="939"/>
      <c r="M133" s="939"/>
      <c r="N133" s="940"/>
      <c r="O133" s="453" t="s">
        <v>1563</v>
      </c>
      <c r="P133" s="439"/>
      <c r="Q133" s="439"/>
      <c r="R133" s="439"/>
      <c r="S133" s="634"/>
      <c r="T133" s="140"/>
      <c r="U133" s="73"/>
      <c r="V133" s="422"/>
      <c r="W133" s="422"/>
      <c r="X133" s="422"/>
      <c r="Y133" s="422"/>
      <c r="Z133" s="41"/>
      <c r="AA133" s="41"/>
      <c r="AB133" s="41"/>
      <c r="AC133" s="41"/>
      <c r="AD133" s="422"/>
      <c r="AE133" s="621"/>
      <c r="AF133" s="41"/>
      <c r="AG133" s="41"/>
      <c r="AH133" s="422"/>
      <c r="AI133" s="38"/>
      <c r="AJ133" s="545"/>
      <c r="AK133" s="545"/>
      <c r="AL133" s="245"/>
      <c r="AM133" s="419"/>
      <c r="AN133" s="355">
        <f>ROUND(P134*$AL$98,0)</f>
        <v>624</v>
      </c>
      <c r="AO133" s="6"/>
    </row>
    <row r="134" spans="1:41" ht="17.25" customHeight="1" x14ac:dyDescent="0.15">
      <c r="A134" s="436" t="s">
        <v>1254</v>
      </c>
      <c r="B134" s="433">
        <v>1518</v>
      </c>
      <c r="C134" s="120" t="s">
        <v>2360</v>
      </c>
      <c r="D134" s="957"/>
      <c r="E134" s="680"/>
      <c r="F134" s="681"/>
      <c r="G134" s="681"/>
      <c r="H134" s="681"/>
      <c r="I134" s="682"/>
      <c r="J134" s="941"/>
      <c r="K134" s="942"/>
      <c r="L134" s="942"/>
      <c r="M134" s="942"/>
      <c r="N134" s="943"/>
      <c r="O134" s="57"/>
      <c r="P134" s="829">
        <f>S117</f>
        <v>643</v>
      </c>
      <c r="Q134" s="829"/>
      <c r="R134" s="417" t="s">
        <v>578</v>
      </c>
      <c r="S134" s="171"/>
      <c r="T134" s="691" t="s">
        <v>718</v>
      </c>
      <c r="U134" s="692"/>
      <c r="V134" s="692"/>
      <c r="W134" s="692"/>
      <c r="X134" s="692"/>
      <c r="Y134" s="692"/>
      <c r="Z134" s="692"/>
      <c r="AA134" s="692"/>
      <c r="AB134" s="692"/>
      <c r="AC134" s="692"/>
      <c r="AD134" s="692"/>
      <c r="AE134" s="692"/>
      <c r="AF134" s="515" t="s">
        <v>806</v>
      </c>
      <c r="AG134" s="149">
        <f t="shared" ref="AG134:AG140" si="130">$AK$6</f>
        <v>25</v>
      </c>
      <c r="AH134" s="621"/>
      <c r="AI134" s="271" t="s">
        <v>578</v>
      </c>
      <c r="AJ134" s="626"/>
      <c r="AK134" s="850" t="s">
        <v>721</v>
      </c>
      <c r="AL134" s="667"/>
      <c r="AM134" s="84"/>
      <c r="AN134" s="355">
        <f>ROUND(ROUND(P134-AG134,0)*$AL$98,0)</f>
        <v>599</v>
      </c>
      <c r="AO134" s="6"/>
    </row>
    <row r="135" spans="1:41" ht="17.25" customHeight="1" x14ac:dyDescent="0.15">
      <c r="A135" s="436" t="s">
        <v>1254</v>
      </c>
      <c r="B135" s="433">
        <v>1519</v>
      </c>
      <c r="C135" s="120" t="s">
        <v>2361</v>
      </c>
      <c r="D135" s="957"/>
      <c r="E135" s="680"/>
      <c r="F135" s="681"/>
      <c r="G135" s="681"/>
      <c r="H135" s="681"/>
      <c r="I135" s="682"/>
      <c r="J135" s="941"/>
      <c r="K135" s="942"/>
      <c r="L135" s="942"/>
      <c r="M135" s="942"/>
      <c r="N135" s="943"/>
      <c r="O135" s="453" t="s">
        <v>1564</v>
      </c>
      <c r="P135" s="439"/>
      <c r="Q135" s="439"/>
      <c r="R135" s="439"/>
      <c r="S135" s="634"/>
      <c r="T135" s="140"/>
      <c r="U135" s="73"/>
      <c r="V135" s="422"/>
      <c r="W135" s="422"/>
      <c r="X135" s="422"/>
      <c r="Y135" s="422"/>
      <c r="Z135" s="41"/>
      <c r="AA135" s="41"/>
      <c r="AB135" s="41"/>
      <c r="AC135" s="41"/>
      <c r="AD135" s="422"/>
      <c r="AE135" s="621"/>
      <c r="AF135" s="41"/>
      <c r="AG135" s="41"/>
      <c r="AH135" s="422"/>
      <c r="AI135" s="38"/>
      <c r="AJ135" s="626"/>
      <c r="AK135" s="667"/>
      <c r="AL135" s="667"/>
      <c r="AM135" s="419"/>
      <c r="AN135" s="355">
        <f>ROUND(P136*$AL$98,0)</f>
        <v>775</v>
      </c>
      <c r="AO135" s="6"/>
    </row>
    <row r="136" spans="1:41" ht="17.25" customHeight="1" x14ac:dyDescent="0.15">
      <c r="A136" s="436" t="s">
        <v>1254</v>
      </c>
      <c r="B136" s="433">
        <v>1520</v>
      </c>
      <c r="C136" s="120" t="s">
        <v>2362</v>
      </c>
      <c r="D136" s="957"/>
      <c r="E136" s="680"/>
      <c r="F136" s="681"/>
      <c r="G136" s="681"/>
      <c r="H136" s="681"/>
      <c r="I136" s="682"/>
      <c r="J136" s="944" t="s">
        <v>875</v>
      </c>
      <c r="K136" s="693"/>
      <c r="L136" s="693"/>
      <c r="M136" s="693"/>
      <c r="N136" s="945"/>
      <c r="O136" s="57"/>
      <c r="P136" s="829">
        <f>S119</f>
        <v>799</v>
      </c>
      <c r="Q136" s="829"/>
      <c r="R136" s="417" t="s">
        <v>578</v>
      </c>
      <c r="S136" s="171"/>
      <c r="T136" s="691" t="s">
        <v>718</v>
      </c>
      <c r="U136" s="692"/>
      <c r="V136" s="692"/>
      <c r="W136" s="692"/>
      <c r="X136" s="692"/>
      <c r="Y136" s="692"/>
      <c r="Z136" s="692"/>
      <c r="AA136" s="692"/>
      <c r="AB136" s="692"/>
      <c r="AC136" s="692"/>
      <c r="AD136" s="692"/>
      <c r="AE136" s="692"/>
      <c r="AF136" s="515" t="s">
        <v>806</v>
      </c>
      <c r="AG136" s="149">
        <f t="shared" si="130"/>
        <v>25</v>
      </c>
      <c r="AH136" s="621"/>
      <c r="AI136" s="271" t="s">
        <v>578</v>
      </c>
      <c r="AJ136" s="626"/>
      <c r="AK136" s="667"/>
      <c r="AL136" s="667"/>
      <c r="AM136" s="84"/>
      <c r="AN136" s="355">
        <f>ROUND(ROUND(P136-AG136,0)*$AL$98,0)</f>
        <v>751</v>
      </c>
      <c r="AO136" s="6"/>
    </row>
    <row r="137" spans="1:41" ht="17.25" customHeight="1" x14ac:dyDescent="0.15">
      <c r="A137" s="436" t="s">
        <v>1254</v>
      </c>
      <c r="B137" s="433">
        <v>1521</v>
      </c>
      <c r="C137" s="120" t="s">
        <v>2962</v>
      </c>
      <c r="D137" s="957"/>
      <c r="E137" s="680"/>
      <c r="F137" s="681"/>
      <c r="G137" s="681"/>
      <c r="H137" s="681"/>
      <c r="I137" s="682"/>
      <c r="J137" s="938" t="s">
        <v>2352</v>
      </c>
      <c r="K137" s="939"/>
      <c r="L137" s="939"/>
      <c r="M137" s="939"/>
      <c r="N137" s="940"/>
      <c r="O137" s="453" t="s">
        <v>1563</v>
      </c>
      <c r="P137" s="439"/>
      <c r="Q137" s="439"/>
      <c r="R137" s="439"/>
      <c r="S137" s="634"/>
      <c r="T137" s="140"/>
      <c r="U137" s="73"/>
      <c r="V137" s="422"/>
      <c r="W137" s="422"/>
      <c r="X137" s="422"/>
      <c r="Y137" s="422"/>
      <c r="Z137" s="41"/>
      <c r="AA137" s="41"/>
      <c r="AB137" s="41"/>
      <c r="AC137" s="41"/>
      <c r="AD137" s="422"/>
      <c r="AE137" s="621"/>
      <c r="AF137" s="41"/>
      <c r="AG137" s="41"/>
      <c r="AH137" s="422"/>
      <c r="AI137" s="38"/>
      <c r="AJ137" s="626"/>
      <c r="AK137" s="667"/>
      <c r="AL137" s="667"/>
      <c r="AM137" s="419"/>
      <c r="AN137" s="355">
        <f>ROUND(P138*$AL$98,0)</f>
        <v>624</v>
      </c>
      <c r="AO137" s="6"/>
    </row>
    <row r="138" spans="1:41" ht="17.25" customHeight="1" x14ac:dyDescent="0.15">
      <c r="A138" s="436" t="s">
        <v>1254</v>
      </c>
      <c r="B138" s="433">
        <v>1522</v>
      </c>
      <c r="C138" s="120" t="s">
        <v>2963</v>
      </c>
      <c r="D138" s="957"/>
      <c r="E138" s="680"/>
      <c r="F138" s="681"/>
      <c r="G138" s="681"/>
      <c r="H138" s="681"/>
      <c r="I138" s="682"/>
      <c r="J138" s="941"/>
      <c r="K138" s="942"/>
      <c r="L138" s="942"/>
      <c r="M138" s="942"/>
      <c r="N138" s="943"/>
      <c r="O138" s="57"/>
      <c r="P138" s="829">
        <f>S121</f>
        <v>643</v>
      </c>
      <c r="Q138" s="829"/>
      <c r="R138" s="417" t="s">
        <v>578</v>
      </c>
      <c r="S138" s="171"/>
      <c r="T138" s="691" t="s">
        <v>718</v>
      </c>
      <c r="U138" s="692"/>
      <c r="V138" s="692"/>
      <c r="W138" s="692"/>
      <c r="X138" s="692"/>
      <c r="Y138" s="692"/>
      <c r="Z138" s="692"/>
      <c r="AA138" s="692"/>
      <c r="AB138" s="692"/>
      <c r="AC138" s="692"/>
      <c r="AD138" s="692"/>
      <c r="AE138" s="692"/>
      <c r="AF138" s="515" t="s">
        <v>806</v>
      </c>
      <c r="AG138" s="149">
        <f t="shared" si="130"/>
        <v>25</v>
      </c>
      <c r="AH138" s="621"/>
      <c r="AI138" s="271" t="s">
        <v>578</v>
      </c>
      <c r="AJ138" s="626"/>
      <c r="AK138" s="667"/>
      <c r="AL138" s="667"/>
      <c r="AM138" s="84"/>
      <c r="AN138" s="355">
        <f>ROUND(ROUND(P138-AG138,0)*$AL$98,0)</f>
        <v>599</v>
      </c>
      <c r="AO138" s="6"/>
    </row>
    <row r="139" spans="1:41" ht="17.25" customHeight="1" x14ac:dyDescent="0.15">
      <c r="A139" s="436" t="s">
        <v>1254</v>
      </c>
      <c r="B139" s="433">
        <v>1523</v>
      </c>
      <c r="C139" s="120" t="s">
        <v>2964</v>
      </c>
      <c r="D139" s="957"/>
      <c r="E139" s="680"/>
      <c r="F139" s="681"/>
      <c r="G139" s="681"/>
      <c r="H139" s="681"/>
      <c r="I139" s="682"/>
      <c r="J139" s="941"/>
      <c r="K139" s="942"/>
      <c r="L139" s="942"/>
      <c r="M139" s="942"/>
      <c r="N139" s="943"/>
      <c r="O139" s="453" t="s">
        <v>1564</v>
      </c>
      <c r="P139" s="439"/>
      <c r="Q139" s="439"/>
      <c r="R139" s="439"/>
      <c r="S139" s="634"/>
      <c r="T139" s="140"/>
      <c r="U139" s="73"/>
      <c r="V139" s="422"/>
      <c r="W139" s="422"/>
      <c r="X139" s="422"/>
      <c r="Y139" s="422"/>
      <c r="Z139" s="41"/>
      <c r="AA139" s="41"/>
      <c r="AB139" s="41"/>
      <c r="AC139" s="41"/>
      <c r="AD139" s="422"/>
      <c r="AE139" s="621"/>
      <c r="AF139" s="41"/>
      <c r="AG139" s="41"/>
      <c r="AH139" s="422"/>
      <c r="AI139" s="38"/>
      <c r="AJ139" s="626"/>
      <c r="AK139" s="667"/>
      <c r="AL139" s="667"/>
      <c r="AM139" s="419"/>
      <c r="AN139" s="355">
        <f>ROUND(P140*$AL$98,0)</f>
        <v>775</v>
      </c>
      <c r="AO139" s="6"/>
    </row>
    <row r="140" spans="1:41" ht="17.25" customHeight="1" x14ac:dyDescent="0.15">
      <c r="A140" s="436" t="s">
        <v>1254</v>
      </c>
      <c r="B140" s="433">
        <v>1524</v>
      </c>
      <c r="C140" s="120" t="s">
        <v>2965</v>
      </c>
      <c r="D140" s="957"/>
      <c r="E140" s="759"/>
      <c r="F140" s="760"/>
      <c r="G140" s="760"/>
      <c r="H140" s="760"/>
      <c r="I140" s="761"/>
      <c r="J140" s="944" t="s">
        <v>1854</v>
      </c>
      <c r="K140" s="693"/>
      <c r="L140" s="693"/>
      <c r="M140" s="693"/>
      <c r="N140" s="945"/>
      <c r="O140" s="57"/>
      <c r="P140" s="829">
        <f>S123</f>
        <v>799</v>
      </c>
      <c r="Q140" s="829"/>
      <c r="R140" s="417" t="s">
        <v>578</v>
      </c>
      <c r="S140" s="171"/>
      <c r="T140" s="691" t="s">
        <v>718</v>
      </c>
      <c r="U140" s="692"/>
      <c r="V140" s="692"/>
      <c r="W140" s="692"/>
      <c r="X140" s="692"/>
      <c r="Y140" s="692"/>
      <c r="Z140" s="692"/>
      <c r="AA140" s="692"/>
      <c r="AB140" s="692"/>
      <c r="AC140" s="692"/>
      <c r="AD140" s="692"/>
      <c r="AE140" s="692"/>
      <c r="AF140" s="515" t="s">
        <v>806</v>
      </c>
      <c r="AG140" s="149">
        <f t="shared" si="130"/>
        <v>25</v>
      </c>
      <c r="AH140" s="621"/>
      <c r="AI140" s="271" t="s">
        <v>578</v>
      </c>
      <c r="AJ140" s="626"/>
      <c r="AK140" s="667"/>
      <c r="AL140" s="667"/>
      <c r="AM140" s="84"/>
      <c r="AN140" s="355">
        <f>ROUND(ROUND(P140-AG140,0)*$AL$98,0)</f>
        <v>751</v>
      </c>
      <c r="AO140" s="6"/>
    </row>
    <row r="141" spans="1:41" ht="17.25" customHeight="1" x14ac:dyDescent="0.15">
      <c r="A141" s="436" t="s">
        <v>1254</v>
      </c>
      <c r="B141" s="433">
        <v>1525</v>
      </c>
      <c r="C141" s="120" t="s">
        <v>2363</v>
      </c>
      <c r="D141" s="6"/>
      <c r="E141" s="677" t="s">
        <v>1850</v>
      </c>
      <c r="F141" s="678"/>
      <c r="G141" s="678"/>
      <c r="H141" s="678"/>
      <c r="I141" s="679"/>
      <c r="J141" s="938" t="s">
        <v>2353</v>
      </c>
      <c r="K141" s="939"/>
      <c r="L141" s="939"/>
      <c r="M141" s="939"/>
      <c r="N141" s="940"/>
      <c r="O141" s="453" t="s">
        <v>1563</v>
      </c>
      <c r="P141" s="439"/>
      <c r="Q141" s="439"/>
      <c r="R141" s="439"/>
      <c r="S141" s="634"/>
      <c r="T141" s="140"/>
      <c r="U141" s="73"/>
      <c r="V141" s="422"/>
      <c r="W141" s="422"/>
      <c r="X141" s="422"/>
      <c r="Y141" s="422"/>
      <c r="Z141" s="41"/>
      <c r="AA141" s="41"/>
      <c r="AB141" s="41"/>
      <c r="AC141" s="41"/>
      <c r="AD141" s="422"/>
      <c r="AE141" s="621"/>
      <c r="AF141" s="41"/>
      <c r="AG141" s="41"/>
      <c r="AH141" s="422"/>
      <c r="AI141" s="38"/>
      <c r="AJ141" s="34"/>
      <c r="AK141" s="667"/>
      <c r="AL141" s="667"/>
      <c r="AM141" s="419"/>
      <c r="AN141" s="355">
        <f t="shared" ref="AN141" si="131">ROUND(P142*$AL$98,0)</f>
        <v>650</v>
      </c>
      <c r="AO141" s="6"/>
    </row>
    <row r="142" spans="1:41" ht="17.25" customHeight="1" x14ac:dyDescent="0.15">
      <c r="A142" s="436" t="s">
        <v>1254</v>
      </c>
      <c r="B142" s="433">
        <v>1526</v>
      </c>
      <c r="C142" s="120" t="s">
        <v>2364</v>
      </c>
      <c r="D142" s="6"/>
      <c r="E142" s="680"/>
      <c r="F142" s="681"/>
      <c r="G142" s="681"/>
      <c r="H142" s="681"/>
      <c r="I142" s="682"/>
      <c r="J142" s="941"/>
      <c r="K142" s="942"/>
      <c r="L142" s="942"/>
      <c r="M142" s="942"/>
      <c r="N142" s="943"/>
      <c r="O142" s="57"/>
      <c r="P142" s="829">
        <f>S125</f>
        <v>670</v>
      </c>
      <c r="Q142" s="829"/>
      <c r="R142" s="417" t="s">
        <v>578</v>
      </c>
      <c r="S142" s="171"/>
      <c r="T142" s="691" t="s">
        <v>718</v>
      </c>
      <c r="U142" s="692"/>
      <c r="V142" s="692"/>
      <c r="W142" s="692"/>
      <c r="X142" s="692"/>
      <c r="Y142" s="692"/>
      <c r="Z142" s="692"/>
      <c r="AA142" s="692"/>
      <c r="AB142" s="692"/>
      <c r="AC142" s="692"/>
      <c r="AD142" s="692"/>
      <c r="AE142" s="692"/>
      <c r="AF142" s="515" t="s">
        <v>806</v>
      </c>
      <c r="AG142" s="149">
        <f t="shared" ref="AG142:AG148" si="132">$AK$6</f>
        <v>25</v>
      </c>
      <c r="AH142" s="621"/>
      <c r="AI142" s="271" t="s">
        <v>578</v>
      </c>
      <c r="AJ142" s="626"/>
      <c r="AK142" s="667"/>
      <c r="AL142" s="667"/>
      <c r="AM142" s="84"/>
      <c r="AN142" s="355">
        <f t="shared" ref="AN142" si="133">ROUND(ROUND(P142-AG142,0)*$AL$98,0)</f>
        <v>626</v>
      </c>
      <c r="AO142" s="6"/>
    </row>
    <row r="143" spans="1:41" ht="17.25" customHeight="1" x14ac:dyDescent="0.15">
      <c r="A143" s="436" t="s">
        <v>1254</v>
      </c>
      <c r="B143" s="433">
        <v>1527</v>
      </c>
      <c r="C143" s="120" t="s">
        <v>2365</v>
      </c>
      <c r="D143" s="6"/>
      <c r="E143" s="680"/>
      <c r="F143" s="681"/>
      <c r="G143" s="681"/>
      <c r="H143" s="681"/>
      <c r="I143" s="682"/>
      <c r="J143" s="941"/>
      <c r="K143" s="942"/>
      <c r="L143" s="942"/>
      <c r="M143" s="942"/>
      <c r="N143" s="943"/>
      <c r="O143" s="453" t="s">
        <v>1564</v>
      </c>
      <c r="P143" s="439"/>
      <c r="Q143" s="439"/>
      <c r="R143" s="439"/>
      <c r="S143" s="634"/>
      <c r="T143" s="140"/>
      <c r="U143" s="73"/>
      <c r="V143" s="422"/>
      <c r="W143" s="422"/>
      <c r="X143" s="422"/>
      <c r="Y143" s="422"/>
      <c r="Z143" s="41"/>
      <c r="AA143" s="41"/>
      <c r="AB143" s="41"/>
      <c r="AC143" s="41"/>
      <c r="AD143" s="422"/>
      <c r="AE143" s="621"/>
      <c r="AF143" s="41"/>
      <c r="AG143" s="41"/>
      <c r="AH143" s="422"/>
      <c r="AI143" s="38"/>
      <c r="AJ143" s="626"/>
      <c r="AK143" s="667"/>
      <c r="AL143" s="667"/>
      <c r="AM143" s="247"/>
      <c r="AN143" s="355">
        <f t="shared" ref="AN143" si="134">ROUND(P144*$AL$98,0)</f>
        <v>790</v>
      </c>
      <c r="AO143" s="6"/>
    </row>
    <row r="144" spans="1:41" ht="17.25" customHeight="1" x14ac:dyDescent="0.15">
      <c r="A144" s="436" t="s">
        <v>1254</v>
      </c>
      <c r="B144" s="433">
        <v>1528</v>
      </c>
      <c r="C144" s="120" t="s">
        <v>2366</v>
      </c>
      <c r="D144" s="6"/>
      <c r="E144" s="680"/>
      <c r="F144" s="681"/>
      <c r="G144" s="681"/>
      <c r="H144" s="681"/>
      <c r="I144" s="682"/>
      <c r="J144" s="944" t="s">
        <v>875</v>
      </c>
      <c r="K144" s="693"/>
      <c r="L144" s="693"/>
      <c r="M144" s="693"/>
      <c r="N144" s="945"/>
      <c r="O144" s="57"/>
      <c r="P144" s="829">
        <f>S127</f>
        <v>814</v>
      </c>
      <c r="Q144" s="829"/>
      <c r="R144" s="417" t="s">
        <v>578</v>
      </c>
      <c r="S144" s="171"/>
      <c r="T144" s="691" t="s">
        <v>718</v>
      </c>
      <c r="U144" s="692"/>
      <c r="V144" s="692"/>
      <c r="W144" s="692"/>
      <c r="X144" s="692"/>
      <c r="Y144" s="692"/>
      <c r="Z144" s="692"/>
      <c r="AA144" s="692"/>
      <c r="AB144" s="692"/>
      <c r="AC144" s="692"/>
      <c r="AD144" s="692"/>
      <c r="AE144" s="692"/>
      <c r="AF144" s="515" t="s">
        <v>806</v>
      </c>
      <c r="AG144" s="149">
        <f t="shared" si="132"/>
        <v>25</v>
      </c>
      <c r="AH144" s="621"/>
      <c r="AI144" s="271" t="s">
        <v>578</v>
      </c>
      <c r="AJ144" s="626"/>
      <c r="AK144" s="637" t="s">
        <v>248</v>
      </c>
      <c r="AL144" s="718">
        <f>$AL$116</f>
        <v>0.97</v>
      </c>
      <c r="AM144" s="718"/>
      <c r="AN144" s="355">
        <f t="shared" ref="AN144" si="135">ROUND(ROUND(P144-AG144,0)*$AL$98,0)</f>
        <v>765</v>
      </c>
      <c r="AO144" s="6"/>
    </row>
    <row r="145" spans="1:41" ht="17.25" customHeight="1" x14ac:dyDescent="0.15">
      <c r="A145" s="436" t="s">
        <v>1254</v>
      </c>
      <c r="B145" s="433">
        <v>1529</v>
      </c>
      <c r="C145" s="120" t="s">
        <v>2966</v>
      </c>
      <c r="D145" s="6"/>
      <c r="E145" s="680"/>
      <c r="F145" s="681"/>
      <c r="G145" s="681"/>
      <c r="H145" s="681"/>
      <c r="I145" s="682"/>
      <c r="J145" s="938" t="s">
        <v>2354</v>
      </c>
      <c r="K145" s="939"/>
      <c r="L145" s="939"/>
      <c r="M145" s="939"/>
      <c r="N145" s="940"/>
      <c r="O145" s="453" t="s">
        <v>1563</v>
      </c>
      <c r="P145" s="439"/>
      <c r="Q145" s="439"/>
      <c r="R145" s="439"/>
      <c r="S145" s="634"/>
      <c r="T145" s="140"/>
      <c r="U145" s="73"/>
      <c r="V145" s="422"/>
      <c r="W145" s="422"/>
      <c r="X145" s="422"/>
      <c r="Y145" s="422"/>
      <c r="Z145" s="41"/>
      <c r="AA145" s="41"/>
      <c r="AB145" s="41"/>
      <c r="AC145" s="41"/>
      <c r="AD145" s="422"/>
      <c r="AE145" s="621"/>
      <c r="AF145" s="41"/>
      <c r="AG145" s="41"/>
      <c r="AH145" s="422"/>
      <c r="AI145" s="38"/>
      <c r="AJ145" s="626"/>
      <c r="AK145" s="636"/>
      <c r="AL145" s="636"/>
      <c r="AM145" s="247"/>
      <c r="AN145" s="355">
        <f t="shared" ref="AN145" si="136">ROUND(P146*$AL$98,0)</f>
        <v>650</v>
      </c>
      <c r="AO145" s="6"/>
    </row>
    <row r="146" spans="1:41" ht="17.25" customHeight="1" x14ac:dyDescent="0.15">
      <c r="A146" s="436" t="s">
        <v>1254</v>
      </c>
      <c r="B146" s="433">
        <v>1530</v>
      </c>
      <c r="C146" s="120" t="s">
        <v>2967</v>
      </c>
      <c r="D146" s="6"/>
      <c r="E146" s="680"/>
      <c r="F146" s="681"/>
      <c r="G146" s="681"/>
      <c r="H146" s="681"/>
      <c r="I146" s="682"/>
      <c r="J146" s="941"/>
      <c r="K146" s="942"/>
      <c r="L146" s="942"/>
      <c r="M146" s="942"/>
      <c r="N146" s="943"/>
      <c r="O146" s="57"/>
      <c r="P146" s="829">
        <f>S129</f>
        <v>670</v>
      </c>
      <c r="Q146" s="829"/>
      <c r="R146" s="417" t="s">
        <v>578</v>
      </c>
      <c r="S146" s="171"/>
      <c r="T146" s="691" t="s">
        <v>718</v>
      </c>
      <c r="U146" s="692"/>
      <c r="V146" s="692"/>
      <c r="W146" s="692"/>
      <c r="X146" s="692"/>
      <c r="Y146" s="692"/>
      <c r="Z146" s="692"/>
      <c r="AA146" s="692"/>
      <c r="AB146" s="692"/>
      <c r="AC146" s="692"/>
      <c r="AD146" s="692"/>
      <c r="AE146" s="692"/>
      <c r="AF146" s="515" t="s">
        <v>806</v>
      </c>
      <c r="AG146" s="149">
        <f t="shared" si="132"/>
        <v>25</v>
      </c>
      <c r="AH146" s="621"/>
      <c r="AI146" s="271" t="s">
        <v>578</v>
      </c>
      <c r="AJ146" s="626"/>
      <c r="AK146" s="636"/>
      <c r="AL146" s="636"/>
      <c r="AM146" s="84"/>
      <c r="AN146" s="355">
        <f t="shared" ref="AN146" si="137">ROUND(ROUND(P146-AG146,0)*$AL$98,0)</f>
        <v>626</v>
      </c>
      <c r="AO146" s="6"/>
    </row>
    <row r="147" spans="1:41" ht="17.25" customHeight="1" x14ac:dyDescent="0.15">
      <c r="A147" s="436" t="s">
        <v>1254</v>
      </c>
      <c r="B147" s="314">
        <v>1531</v>
      </c>
      <c r="C147" s="120" t="s">
        <v>2968</v>
      </c>
      <c r="D147" s="6"/>
      <c r="E147" s="680"/>
      <c r="F147" s="681"/>
      <c r="G147" s="681"/>
      <c r="H147" s="681"/>
      <c r="I147" s="682"/>
      <c r="J147" s="941"/>
      <c r="K147" s="942"/>
      <c r="L147" s="942"/>
      <c r="M147" s="942"/>
      <c r="N147" s="943"/>
      <c r="O147" s="453" t="s">
        <v>1564</v>
      </c>
      <c r="P147" s="439"/>
      <c r="Q147" s="439"/>
      <c r="R147" s="439"/>
      <c r="S147" s="634"/>
      <c r="T147" s="140"/>
      <c r="U147" s="73"/>
      <c r="V147" s="422"/>
      <c r="W147" s="422"/>
      <c r="X147" s="422"/>
      <c r="Y147" s="422"/>
      <c r="Z147" s="41"/>
      <c r="AA147" s="41"/>
      <c r="AB147" s="41"/>
      <c r="AC147" s="41"/>
      <c r="AD147" s="422"/>
      <c r="AE147" s="621"/>
      <c r="AF147" s="41"/>
      <c r="AG147" s="41"/>
      <c r="AH147" s="422"/>
      <c r="AI147" s="38"/>
      <c r="AJ147" s="626"/>
      <c r="AK147" s="636"/>
      <c r="AL147" s="636"/>
      <c r="AM147" s="247"/>
      <c r="AN147" s="355">
        <f t="shared" ref="AN147" si="138">ROUND(P148*$AL$98,0)</f>
        <v>790</v>
      </c>
      <c r="AO147" s="6"/>
    </row>
    <row r="148" spans="1:41" ht="17.25" customHeight="1" x14ac:dyDescent="0.15">
      <c r="A148" s="436" t="s">
        <v>1254</v>
      </c>
      <c r="B148" s="314">
        <v>1532</v>
      </c>
      <c r="C148" s="120" t="s">
        <v>2969</v>
      </c>
      <c r="D148" s="11"/>
      <c r="E148" s="759"/>
      <c r="F148" s="760"/>
      <c r="G148" s="760"/>
      <c r="H148" s="760"/>
      <c r="I148" s="761"/>
      <c r="J148" s="944" t="s">
        <v>1854</v>
      </c>
      <c r="K148" s="693"/>
      <c r="L148" s="693"/>
      <c r="M148" s="693"/>
      <c r="N148" s="945"/>
      <c r="O148" s="57"/>
      <c r="P148" s="829">
        <f>S131</f>
        <v>814</v>
      </c>
      <c r="Q148" s="829"/>
      <c r="R148" s="417" t="s">
        <v>578</v>
      </c>
      <c r="S148" s="171"/>
      <c r="T148" s="691" t="s">
        <v>718</v>
      </c>
      <c r="U148" s="692"/>
      <c r="V148" s="692"/>
      <c r="W148" s="692"/>
      <c r="X148" s="692"/>
      <c r="Y148" s="692"/>
      <c r="Z148" s="692"/>
      <c r="AA148" s="692"/>
      <c r="AB148" s="692"/>
      <c r="AC148" s="692"/>
      <c r="AD148" s="692"/>
      <c r="AE148" s="692"/>
      <c r="AF148" s="515" t="s">
        <v>806</v>
      </c>
      <c r="AG148" s="149">
        <f t="shared" si="132"/>
        <v>25</v>
      </c>
      <c r="AH148" s="621"/>
      <c r="AI148" s="271" t="s">
        <v>578</v>
      </c>
      <c r="AJ148" s="274"/>
      <c r="AK148" s="181"/>
      <c r="AL148" s="181"/>
      <c r="AM148" s="47"/>
      <c r="AN148" s="355">
        <f t="shared" ref="AN148" si="139">ROUND(ROUND(P148-AG148,0)*$AL$98,0)</f>
        <v>765</v>
      </c>
      <c r="AO148" s="11"/>
    </row>
    <row r="149" spans="1:41" ht="17.25" customHeight="1" x14ac:dyDescent="0.15">
      <c r="A149" s="436" t="s">
        <v>1249</v>
      </c>
      <c r="B149" s="433" t="s">
        <v>5725</v>
      </c>
      <c r="C149" s="120" t="s">
        <v>5074</v>
      </c>
      <c r="D149" s="677" t="s">
        <v>4940</v>
      </c>
      <c r="E149" s="678"/>
      <c r="F149" s="678"/>
      <c r="G149" s="678"/>
      <c r="H149" s="678"/>
      <c r="I149" s="679"/>
      <c r="J149" s="769" t="s">
        <v>3365</v>
      </c>
      <c r="K149" s="763"/>
      <c r="L149" s="763"/>
      <c r="M149" s="763"/>
      <c r="N149" s="764"/>
      <c r="O149" s="769" t="s">
        <v>3371</v>
      </c>
      <c r="P149" s="763"/>
      <c r="Q149" s="763"/>
      <c r="R149" s="763"/>
      <c r="S149" s="764"/>
      <c r="T149" s="678" t="s">
        <v>3381</v>
      </c>
      <c r="U149" s="678"/>
      <c r="V149" s="678"/>
      <c r="W149" s="678"/>
      <c r="X149" s="678"/>
      <c r="Y149" s="678"/>
      <c r="Z149" s="678"/>
      <c r="AA149" s="678"/>
      <c r="AB149" s="679"/>
      <c r="AC149" s="42" t="s">
        <v>734</v>
      </c>
      <c r="AD149" s="422"/>
      <c r="AE149" s="422"/>
      <c r="AF149" s="422"/>
      <c r="AG149" s="422"/>
      <c r="AH149" s="445"/>
      <c r="AI149" s="686">
        <f>ROUND($S$5*0.01,0)</f>
        <v>6</v>
      </c>
      <c r="AJ149" s="686"/>
      <c r="AK149" s="422" t="s">
        <v>804</v>
      </c>
      <c r="AL149" s="422"/>
      <c r="AM149" s="38"/>
      <c r="AN149" s="331">
        <f>-AI149</f>
        <v>-6</v>
      </c>
      <c r="AO149" s="435" t="s">
        <v>3364</v>
      </c>
    </row>
    <row r="150" spans="1:41" ht="17.25" customHeight="1" x14ac:dyDescent="0.15">
      <c r="A150" s="436" t="s">
        <v>1249</v>
      </c>
      <c r="B150" s="433" t="s">
        <v>5726</v>
      </c>
      <c r="C150" s="120" t="s">
        <v>5075</v>
      </c>
      <c r="D150" s="680"/>
      <c r="E150" s="681"/>
      <c r="F150" s="681"/>
      <c r="G150" s="681"/>
      <c r="H150" s="681"/>
      <c r="I150" s="682"/>
      <c r="J150" s="770"/>
      <c r="K150" s="765"/>
      <c r="L150" s="765"/>
      <c r="M150" s="765"/>
      <c r="N150" s="766"/>
      <c r="O150" s="770"/>
      <c r="P150" s="765"/>
      <c r="Q150" s="765"/>
      <c r="R150" s="765"/>
      <c r="S150" s="766"/>
      <c r="T150" s="681"/>
      <c r="U150" s="681"/>
      <c r="V150" s="681"/>
      <c r="W150" s="681"/>
      <c r="X150" s="681"/>
      <c r="Y150" s="681"/>
      <c r="Z150" s="681"/>
      <c r="AA150" s="681"/>
      <c r="AB150" s="682"/>
      <c r="AC150" s="42" t="s">
        <v>736</v>
      </c>
      <c r="AD150" s="422"/>
      <c r="AE150" s="422"/>
      <c r="AF150" s="422"/>
      <c r="AG150" s="422"/>
      <c r="AH150" s="445"/>
      <c r="AI150" s="686">
        <f>ROUND($S$7*0.01,0)</f>
        <v>7</v>
      </c>
      <c r="AJ150" s="686"/>
      <c r="AK150" s="422" t="s">
        <v>804</v>
      </c>
      <c r="AL150" s="422"/>
      <c r="AM150" s="38"/>
      <c r="AN150" s="331">
        <f t="shared" ref="AN150:AN200" si="140">-AI150</f>
        <v>-7</v>
      </c>
      <c r="AO150" s="437"/>
    </row>
    <row r="151" spans="1:41" ht="17.25" customHeight="1" x14ac:dyDescent="0.15">
      <c r="A151" s="436" t="s">
        <v>1249</v>
      </c>
      <c r="B151" s="433" t="s">
        <v>5727</v>
      </c>
      <c r="C151" s="120" t="s">
        <v>5076</v>
      </c>
      <c r="D151" s="421"/>
      <c r="E151" s="418"/>
      <c r="F151" s="418"/>
      <c r="G151" s="418"/>
      <c r="H151" s="418"/>
      <c r="I151" s="419"/>
      <c r="J151" s="770"/>
      <c r="K151" s="765"/>
      <c r="L151" s="765"/>
      <c r="M151" s="765"/>
      <c r="N151" s="766"/>
      <c r="O151" s="770"/>
      <c r="P151" s="765"/>
      <c r="Q151" s="765"/>
      <c r="R151" s="765"/>
      <c r="S151" s="766"/>
      <c r="T151" s="769" t="s">
        <v>3382</v>
      </c>
      <c r="U151" s="763"/>
      <c r="V151" s="763"/>
      <c r="W151" s="763"/>
      <c r="X151" s="763"/>
      <c r="Y151" s="763"/>
      <c r="Z151" s="763"/>
      <c r="AA151" s="763"/>
      <c r="AB151" s="764"/>
      <c r="AC151" s="42" t="s">
        <v>734</v>
      </c>
      <c r="AD151" s="422"/>
      <c r="AE151" s="422"/>
      <c r="AF151" s="422"/>
      <c r="AG151" s="422"/>
      <c r="AH151" s="445"/>
      <c r="AI151" s="686">
        <f>ROUND($S$9*0.01,0)</f>
        <v>7</v>
      </c>
      <c r="AJ151" s="686"/>
      <c r="AK151" s="422" t="s">
        <v>804</v>
      </c>
      <c r="AL151" s="422"/>
      <c r="AM151" s="38"/>
      <c r="AN151" s="331">
        <f t="shared" si="140"/>
        <v>-7</v>
      </c>
      <c r="AO151" s="437"/>
    </row>
    <row r="152" spans="1:41" ht="17.25" customHeight="1" x14ac:dyDescent="0.15">
      <c r="A152" s="436" t="s">
        <v>1249</v>
      </c>
      <c r="B152" s="433" t="s">
        <v>5728</v>
      </c>
      <c r="C152" s="120" t="s">
        <v>5077</v>
      </c>
      <c r="D152" s="421"/>
      <c r="E152" s="418"/>
      <c r="F152" s="418"/>
      <c r="G152" s="418"/>
      <c r="H152" s="418"/>
      <c r="I152" s="419"/>
      <c r="J152" s="421"/>
      <c r="K152" s="418"/>
      <c r="L152" s="418"/>
      <c r="M152" s="418"/>
      <c r="N152" s="419"/>
      <c r="O152" s="418"/>
      <c r="P152" s="418"/>
      <c r="Q152" s="418"/>
      <c r="R152" s="418"/>
      <c r="S152" s="419"/>
      <c r="T152" s="770"/>
      <c r="U152" s="765"/>
      <c r="V152" s="765"/>
      <c r="W152" s="765"/>
      <c r="X152" s="765"/>
      <c r="Y152" s="765"/>
      <c r="Z152" s="765"/>
      <c r="AA152" s="765"/>
      <c r="AB152" s="766"/>
      <c r="AC152" s="42" t="s">
        <v>736</v>
      </c>
      <c r="AD152" s="422"/>
      <c r="AE152" s="422"/>
      <c r="AF152" s="422"/>
      <c r="AG152" s="422"/>
      <c r="AH152" s="445"/>
      <c r="AI152" s="686">
        <f>ROUND($S$11*0.01,0)</f>
        <v>8</v>
      </c>
      <c r="AJ152" s="686"/>
      <c r="AK152" s="422" t="s">
        <v>804</v>
      </c>
      <c r="AL152" s="422"/>
      <c r="AM152" s="38"/>
      <c r="AN152" s="331">
        <f t="shared" si="140"/>
        <v>-8</v>
      </c>
      <c r="AO152" s="437"/>
    </row>
    <row r="153" spans="1:41" ht="17.25" customHeight="1" x14ac:dyDescent="0.15">
      <c r="A153" s="436" t="s">
        <v>1249</v>
      </c>
      <c r="B153" s="433" t="s">
        <v>5729</v>
      </c>
      <c r="C153" s="120" t="s">
        <v>5078</v>
      </c>
      <c r="D153" s="421"/>
      <c r="E153" s="418"/>
      <c r="F153" s="418"/>
      <c r="G153" s="418"/>
      <c r="H153" s="418"/>
      <c r="I153" s="419"/>
      <c r="J153" s="421"/>
      <c r="K153" s="418"/>
      <c r="L153" s="418"/>
      <c r="M153" s="418"/>
      <c r="N153" s="419"/>
      <c r="O153" s="769" t="s">
        <v>3372</v>
      </c>
      <c r="P153" s="763"/>
      <c r="Q153" s="763"/>
      <c r="R153" s="763"/>
      <c r="S153" s="764"/>
      <c r="T153" s="769" t="s">
        <v>3381</v>
      </c>
      <c r="U153" s="763"/>
      <c r="V153" s="763"/>
      <c r="W153" s="763"/>
      <c r="X153" s="763"/>
      <c r="Y153" s="763"/>
      <c r="Z153" s="763"/>
      <c r="AA153" s="763"/>
      <c r="AB153" s="764"/>
      <c r="AC153" s="42" t="s">
        <v>734</v>
      </c>
      <c r="AD153" s="422"/>
      <c r="AE153" s="422"/>
      <c r="AF153" s="422"/>
      <c r="AG153" s="422"/>
      <c r="AH153" s="445"/>
      <c r="AI153" s="686">
        <f>ROUND($S$13*0.01,0)</f>
        <v>6</v>
      </c>
      <c r="AJ153" s="686"/>
      <c r="AK153" s="422" t="s">
        <v>804</v>
      </c>
      <c r="AL153" s="422"/>
      <c r="AM153" s="38"/>
      <c r="AN153" s="331">
        <f t="shared" si="140"/>
        <v>-6</v>
      </c>
      <c r="AO153" s="437"/>
    </row>
    <row r="154" spans="1:41" ht="17.25" customHeight="1" x14ac:dyDescent="0.15">
      <c r="A154" s="436" t="s">
        <v>1249</v>
      </c>
      <c r="B154" s="433" t="s">
        <v>5730</v>
      </c>
      <c r="C154" s="120" t="s">
        <v>5079</v>
      </c>
      <c r="D154" s="421"/>
      <c r="E154" s="418"/>
      <c r="F154" s="418"/>
      <c r="G154" s="418"/>
      <c r="H154" s="418"/>
      <c r="I154" s="419"/>
      <c r="J154" s="421"/>
      <c r="K154" s="418"/>
      <c r="L154" s="418"/>
      <c r="M154" s="418"/>
      <c r="N154" s="419"/>
      <c r="O154" s="770"/>
      <c r="P154" s="765"/>
      <c r="Q154" s="765"/>
      <c r="R154" s="765"/>
      <c r="S154" s="766"/>
      <c r="T154" s="770"/>
      <c r="U154" s="765"/>
      <c r="V154" s="765"/>
      <c r="W154" s="765"/>
      <c r="X154" s="765"/>
      <c r="Y154" s="765"/>
      <c r="Z154" s="765"/>
      <c r="AA154" s="765"/>
      <c r="AB154" s="766"/>
      <c r="AC154" s="42" t="s">
        <v>736</v>
      </c>
      <c r="AD154" s="422"/>
      <c r="AE154" s="422"/>
      <c r="AF154" s="422"/>
      <c r="AG154" s="422"/>
      <c r="AH154" s="445"/>
      <c r="AI154" s="686">
        <f>ROUND($S$15*0.01,0)</f>
        <v>7</v>
      </c>
      <c r="AJ154" s="686"/>
      <c r="AK154" s="422" t="s">
        <v>804</v>
      </c>
      <c r="AL154" s="422"/>
      <c r="AM154" s="38"/>
      <c r="AN154" s="331">
        <f t="shared" si="140"/>
        <v>-7</v>
      </c>
      <c r="AO154" s="437"/>
    </row>
    <row r="155" spans="1:41" ht="17.25" customHeight="1" x14ac:dyDescent="0.15">
      <c r="A155" s="436" t="s">
        <v>1249</v>
      </c>
      <c r="B155" s="433" t="s">
        <v>5731</v>
      </c>
      <c r="C155" s="120" t="s">
        <v>5080</v>
      </c>
      <c r="D155" s="421"/>
      <c r="E155" s="418"/>
      <c r="F155" s="418"/>
      <c r="G155" s="418"/>
      <c r="H155" s="418"/>
      <c r="I155" s="419"/>
      <c r="J155" s="421"/>
      <c r="K155" s="418"/>
      <c r="L155" s="418"/>
      <c r="M155" s="418"/>
      <c r="N155" s="419"/>
      <c r="O155" s="770"/>
      <c r="P155" s="765"/>
      <c r="Q155" s="765"/>
      <c r="R155" s="765"/>
      <c r="S155" s="766"/>
      <c r="T155" s="677" t="s">
        <v>3382</v>
      </c>
      <c r="U155" s="678"/>
      <c r="V155" s="678"/>
      <c r="W155" s="678"/>
      <c r="X155" s="678"/>
      <c r="Y155" s="678"/>
      <c r="Z155" s="678"/>
      <c r="AA155" s="678"/>
      <c r="AB155" s="679"/>
      <c r="AC155" s="42" t="s">
        <v>734</v>
      </c>
      <c r="AD155" s="422"/>
      <c r="AE155" s="422"/>
      <c r="AF155" s="422"/>
      <c r="AG155" s="422"/>
      <c r="AH155" s="445"/>
      <c r="AI155" s="686">
        <f>ROUND($S$17*0.01,0)</f>
        <v>7</v>
      </c>
      <c r="AJ155" s="686"/>
      <c r="AK155" s="422" t="s">
        <v>804</v>
      </c>
      <c r="AL155" s="422"/>
      <c r="AM155" s="38"/>
      <c r="AN155" s="331">
        <f t="shared" si="140"/>
        <v>-7</v>
      </c>
      <c r="AO155" s="437"/>
    </row>
    <row r="156" spans="1:41" ht="17.25" customHeight="1" x14ac:dyDescent="0.15">
      <c r="A156" s="436" t="s">
        <v>1249</v>
      </c>
      <c r="B156" s="433" t="s">
        <v>5732</v>
      </c>
      <c r="C156" s="120" t="s">
        <v>5081</v>
      </c>
      <c r="D156" s="421"/>
      <c r="E156" s="418"/>
      <c r="F156" s="418"/>
      <c r="G156" s="418"/>
      <c r="H156" s="418"/>
      <c r="I156" s="419"/>
      <c r="J156" s="421"/>
      <c r="K156" s="418"/>
      <c r="L156" s="418"/>
      <c r="M156" s="418"/>
      <c r="N156" s="419"/>
      <c r="O156" s="418"/>
      <c r="P156" s="418"/>
      <c r="Q156" s="418"/>
      <c r="R156" s="418"/>
      <c r="S156" s="419"/>
      <c r="T156" s="680"/>
      <c r="U156" s="681"/>
      <c r="V156" s="681"/>
      <c r="W156" s="681"/>
      <c r="X156" s="681"/>
      <c r="Y156" s="681"/>
      <c r="Z156" s="681"/>
      <c r="AA156" s="681"/>
      <c r="AB156" s="682"/>
      <c r="AC156" s="42" t="s">
        <v>736</v>
      </c>
      <c r="AD156" s="422"/>
      <c r="AE156" s="422"/>
      <c r="AF156" s="422"/>
      <c r="AG156" s="422"/>
      <c r="AH156" s="445"/>
      <c r="AI156" s="686">
        <f>ROUND($S$19*0.01,0)</f>
        <v>8</v>
      </c>
      <c r="AJ156" s="686"/>
      <c r="AK156" s="422" t="s">
        <v>804</v>
      </c>
      <c r="AL156" s="422"/>
      <c r="AM156" s="38"/>
      <c r="AN156" s="331">
        <f t="shared" si="140"/>
        <v>-8</v>
      </c>
      <c r="AO156" s="437"/>
    </row>
    <row r="157" spans="1:41" ht="17.25" customHeight="1" x14ac:dyDescent="0.15">
      <c r="A157" s="436" t="s">
        <v>1249</v>
      </c>
      <c r="B157" s="433" t="s">
        <v>5733</v>
      </c>
      <c r="C157" s="120" t="s">
        <v>5082</v>
      </c>
      <c r="D157" s="421"/>
      <c r="E157" s="418"/>
      <c r="F157" s="418"/>
      <c r="G157" s="418"/>
      <c r="H157" s="418"/>
      <c r="I157" s="419"/>
      <c r="J157" s="421"/>
      <c r="K157" s="418"/>
      <c r="L157" s="418"/>
      <c r="M157" s="418"/>
      <c r="N157" s="419"/>
      <c r="O157" s="769" t="s">
        <v>3373</v>
      </c>
      <c r="P157" s="763"/>
      <c r="Q157" s="763"/>
      <c r="R157" s="763"/>
      <c r="S157" s="764"/>
      <c r="T157" s="677" t="s">
        <v>3381</v>
      </c>
      <c r="U157" s="678"/>
      <c r="V157" s="678"/>
      <c r="W157" s="678"/>
      <c r="X157" s="678"/>
      <c r="Y157" s="678"/>
      <c r="Z157" s="678"/>
      <c r="AA157" s="678"/>
      <c r="AB157" s="679"/>
      <c r="AC157" s="42" t="s">
        <v>734</v>
      </c>
      <c r="AD157" s="422"/>
      <c r="AE157" s="422"/>
      <c r="AF157" s="422"/>
      <c r="AG157" s="422"/>
      <c r="AH157" s="445"/>
      <c r="AI157" s="686">
        <f>ROUND($S$21*0.01,0)</f>
        <v>6</v>
      </c>
      <c r="AJ157" s="686"/>
      <c r="AK157" s="422" t="s">
        <v>804</v>
      </c>
      <c r="AL157" s="422"/>
      <c r="AM157" s="38"/>
      <c r="AN157" s="331">
        <f t="shared" si="140"/>
        <v>-6</v>
      </c>
      <c r="AO157" s="437"/>
    </row>
    <row r="158" spans="1:41" ht="17.25" customHeight="1" x14ac:dyDescent="0.15">
      <c r="A158" s="436" t="s">
        <v>1249</v>
      </c>
      <c r="B158" s="433" t="s">
        <v>5734</v>
      </c>
      <c r="C158" s="120" t="s">
        <v>5083</v>
      </c>
      <c r="D158" s="421"/>
      <c r="E158" s="418"/>
      <c r="F158" s="418"/>
      <c r="G158" s="418"/>
      <c r="H158" s="418"/>
      <c r="I158" s="419"/>
      <c r="J158" s="421"/>
      <c r="K158" s="418"/>
      <c r="L158" s="418"/>
      <c r="M158" s="418"/>
      <c r="N158" s="419"/>
      <c r="O158" s="770"/>
      <c r="P158" s="765"/>
      <c r="Q158" s="765"/>
      <c r="R158" s="765"/>
      <c r="S158" s="766"/>
      <c r="T158" s="680"/>
      <c r="U158" s="681"/>
      <c r="V158" s="681"/>
      <c r="W158" s="681"/>
      <c r="X158" s="681"/>
      <c r="Y158" s="681"/>
      <c r="Z158" s="681"/>
      <c r="AA158" s="681"/>
      <c r="AB158" s="682"/>
      <c r="AC158" s="42" t="s">
        <v>736</v>
      </c>
      <c r="AD158" s="422"/>
      <c r="AE158" s="422"/>
      <c r="AF158" s="422"/>
      <c r="AG158" s="422"/>
      <c r="AH158" s="445"/>
      <c r="AI158" s="686">
        <f>ROUND($S$23*0.01,0)</f>
        <v>7</v>
      </c>
      <c r="AJ158" s="686"/>
      <c r="AK158" s="422" t="s">
        <v>804</v>
      </c>
      <c r="AL158" s="422"/>
      <c r="AM158" s="38"/>
      <c r="AN158" s="331">
        <f t="shared" si="140"/>
        <v>-7</v>
      </c>
      <c r="AO158" s="437"/>
    </row>
    <row r="159" spans="1:41" ht="17.25" customHeight="1" x14ac:dyDescent="0.15">
      <c r="A159" s="436" t="s">
        <v>1249</v>
      </c>
      <c r="B159" s="433" t="s">
        <v>5735</v>
      </c>
      <c r="C159" s="120" t="s">
        <v>5084</v>
      </c>
      <c r="D159" s="421"/>
      <c r="E159" s="418"/>
      <c r="F159" s="418"/>
      <c r="G159" s="418"/>
      <c r="H159" s="418"/>
      <c r="I159" s="419"/>
      <c r="J159" s="421"/>
      <c r="K159" s="418"/>
      <c r="L159" s="418"/>
      <c r="M159" s="418"/>
      <c r="N159" s="419"/>
      <c r="O159" s="770"/>
      <c r="P159" s="765"/>
      <c r="Q159" s="765"/>
      <c r="R159" s="765"/>
      <c r="S159" s="766"/>
      <c r="T159" s="677" t="s">
        <v>3382</v>
      </c>
      <c r="U159" s="678"/>
      <c r="V159" s="678"/>
      <c r="W159" s="678"/>
      <c r="X159" s="678"/>
      <c r="Y159" s="678"/>
      <c r="Z159" s="678"/>
      <c r="AA159" s="678"/>
      <c r="AB159" s="679"/>
      <c r="AC159" s="42" t="s">
        <v>734</v>
      </c>
      <c r="AD159" s="422"/>
      <c r="AE159" s="422"/>
      <c r="AF159" s="422"/>
      <c r="AG159" s="422"/>
      <c r="AH159" s="445"/>
      <c r="AI159" s="686">
        <f>ROUND($S$25*0.01,0)</f>
        <v>6</v>
      </c>
      <c r="AJ159" s="686"/>
      <c r="AK159" s="422" t="s">
        <v>804</v>
      </c>
      <c r="AL159" s="422"/>
      <c r="AM159" s="38"/>
      <c r="AN159" s="331">
        <f t="shared" si="140"/>
        <v>-6</v>
      </c>
      <c r="AO159" s="437"/>
    </row>
    <row r="160" spans="1:41" ht="17.25" customHeight="1" x14ac:dyDescent="0.15">
      <c r="A160" s="436" t="s">
        <v>1249</v>
      </c>
      <c r="B160" s="433" t="s">
        <v>5736</v>
      </c>
      <c r="C160" s="120" t="s">
        <v>5085</v>
      </c>
      <c r="D160" s="421"/>
      <c r="E160" s="418"/>
      <c r="F160" s="418"/>
      <c r="G160" s="418"/>
      <c r="H160" s="418"/>
      <c r="I160" s="419"/>
      <c r="J160" s="421"/>
      <c r="K160" s="418"/>
      <c r="L160" s="418"/>
      <c r="M160" s="418"/>
      <c r="N160" s="419"/>
      <c r="O160" s="421"/>
      <c r="P160" s="418"/>
      <c r="Q160" s="418"/>
      <c r="R160" s="418"/>
      <c r="S160" s="419"/>
      <c r="T160" s="680"/>
      <c r="U160" s="681"/>
      <c r="V160" s="681"/>
      <c r="W160" s="681"/>
      <c r="X160" s="681"/>
      <c r="Y160" s="681"/>
      <c r="Z160" s="681"/>
      <c r="AA160" s="681"/>
      <c r="AB160" s="682"/>
      <c r="AC160" s="42" t="s">
        <v>736</v>
      </c>
      <c r="AD160" s="422"/>
      <c r="AE160" s="422"/>
      <c r="AF160" s="422"/>
      <c r="AG160" s="422"/>
      <c r="AH160" s="445"/>
      <c r="AI160" s="686">
        <f>ROUND($S$27*0.01,0)</f>
        <v>8</v>
      </c>
      <c r="AJ160" s="686"/>
      <c r="AK160" s="422" t="s">
        <v>804</v>
      </c>
      <c r="AL160" s="422"/>
      <c r="AM160" s="38"/>
      <c r="AN160" s="331">
        <f t="shared" si="140"/>
        <v>-8</v>
      </c>
      <c r="AO160" s="437"/>
    </row>
    <row r="161" spans="1:41" ht="17.25" customHeight="1" x14ac:dyDescent="0.15">
      <c r="A161" s="436" t="s">
        <v>1249</v>
      </c>
      <c r="B161" s="433" t="s">
        <v>5737</v>
      </c>
      <c r="C161" s="120" t="s">
        <v>5086</v>
      </c>
      <c r="D161" s="421"/>
      <c r="E161" s="418"/>
      <c r="F161" s="418"/>
      <c r="G161" s="418"/>
      <c r="H161" s="418"/>
      <c r="I161" s="419"/>
      <c r="J161" s="769" t="s">
        <v>3366</v>
      </c>
      <c r="K161" s="763"/>
      <c r="L161" s="763"/>
      <c r="M161" s="763"/>
      <c r="N161" s="764"/>
      <c r="O161" s="769" t="s">
        <v>3374</v>
      </c>
      <c r="P161" s="763"/>
      <c r="Q161" s="763"/>
      <c r="R161" s="763"/>
      <c r="S161" s="764"/>
      <c r="T161" s="677" t="s">
        <v>3383</v>
      </c>
      <c r="U161" s="678"/>
      <c r="V161" s="678"/>
      <c r="W161" s="678"/>
      <c r="X161" s="678"/>
      <c r="Y161" s="678"/>
      <c r="Z161" s="678"/>
      <c r="AA161" s="678"/>
      <c r="AB161" s="679"/>
      <c r="AC161" s="42" t="s">
        <v>734</v>
      </c>
      <c r="AD161" s="422"/>
      <c r="AE161" s="422"/>
      <c r="AF161" s="422"/>
      <c r="AG161" s="422"/>
      <c r="AH161" s="445"/>
      <c r="AI161" s="686">
        <f>ROUND($S$29*0.01,0)</f>
        <v>6</v>
      </c>
      <c r="AJ161" s="686"/>
      <c r="AK161" s="422" t="s">
        <v>804</v>
      </c>
      <c r="AL161" s="422"/>
      <c r="AM161" s="38"/>
      <c r="AN161" s="331">
        <f t="shared" si="140"/>
        <v>-6</v>
      </c>
      <c r="AO161" s="437"/>
    </row>
    <row r="162" spans="1:41" ht="17.25" customHeight="1" x14ac:dyDescent="0.15">
      <c r="A162" s="436" t="s">
        <v>1249</v>
      </c>
      <c r="B162" s="433" t="s">
        <v>5738</v>
      </c>
      <c r="C162" s="120" t="s">
        <v>5087</v>
      </c>
      <c r="D162" s="421"/>
      <c r="E162" s="418"/>
      <c r="F162" s="418"/>
      <c r="G162" s="418"/>
      <c r="H162" s="418"/>
      <c r="I162" s="419"/>
      <c r="J162" s="770"/>
      <c r="K162" s="765"/>
      <c r="L162" s="765"/>
      <c r="M162" s="765"/>
      <c r="N162" s="766"/>
      <c r="O162" s="770"/>
      <c r="P162" s="765"/>
      <c r="Q162" s="765"/>
      <c r="R162" s="765"/>
      <c r="S162" s="766"/>
      <c r="T162" s="680"/>
      <c r="U162" s="681"/>
      <c r="V162" s="681"/>
      <c r="W162" s="681"/>
      <c r="X162" s="681"/>
      <c r="Y162" s="681"/>
      <c r="Z162" s="681"/>
      <c r="AA162" s="681"/>
      <c r="AB162" s="682"/>
      <c r="AC162" s="42" t="s">
        <v>736</v>
      </c>
      <c r="AD162" s="422"/>
      <c r="AE162" s="422"/>
      <c r="AF162" s="422"/>
      <c r="AG162" s="422"/>
      <c r="AH162" s="445"/>
      <c r="AI162" s="686">
        <f>ROUND($S$31*0.01,0)</f>
        <v>7</v>
      </c>
      <c r="AJ162" s="686"/>
      <c r="AK162" s="422" t="s">
        <v>804</v>
      </c>
      <c r="AL162" s="422"/>
      <c r="AM162" s="38"/>
      <c r="AN162" s="331">
        <f t="shared" si="140"/>
        <v>-7</v>
      </c>
      <c r="AO162" s="437"/>
    </row>
    <row r="163" spans="1:41" ht="17.25" customHeight="1" x14ac:dyDescent="0.15">
      <c r="A163" s="436" t="s">
        <v>1249</v>
      </c>
      <c r="B163" s="433" t="s">
        <v>5739</v>
      </c>
      <c r="C163" s="120" t="s">
        <v>5088</v>
      </c>
      <c r="D163" s="421"/>
      <c r="E163" s="418"/>
      <c r="F163" s="418"/>
      <c r="G163" s="418"/>
      <c r="H163" s="418"/>
      <c r="I163" s="419"/>
      <c r="J163" s="770"/>
      <c r="K163" s="765"/>
      <c r="L163" s="765"/>
      <c r="M163" s="765"/>
      <c r="N163" s="766"/>
      <c r="O163" s="770"/>
      <c r="P163" s="765"/>
      <c r="Q163" s="765"/>
      <c r="R163" s="765"/>
      <c r="S163" s="766"/>
      <c r="T163" s="677" t="s">
        <v>3384</v>
      </c>
      <c r="U163" s="678"/>
      <c r="V163" s="678"/>
      <c r="W163" s="678"/>
      <c r="X163" s="678"/>
      <c r="Y163" s="678"/>
      <c r="Z163" s="678"/>
      <c r="AA163" s="678"/>
      <c r="AB163" s="679"/>
      <c r="AC163" s="42" t="s">
        <v>734</v>
      </c>
      <c r="AD163" s="422"/>
      <c r="AE163" s="422"/>
      <c r="AF163" s="422"/>
      <c r="AG163" s="422"/>
      <c r="AH163" s="445"/>
      <c r="AI163" s="686">
        <f>ROUND($S$33*0.01,0)</f>
        <v>6</v>
      </c>
      <c r="AJ163" s="686"/>
      <c r="AK163" s="422" t="s">
        <v>804</v>
      </c>
      <c r="AL163" s="422"/>
      <c r="AM163" s="38"/>
      <c r="AN163" s="331">
        <f t="shared" si="140"/>
        <v>-6</v>
      </c>
      <c r="AO163" s="437"/>
    </row>
    <row r="164" spans="1:41" ht="17.25" customHeight="1" x14ac:dyDescent="0.15">
      <c r="A164" s="436" t="s">
        <v>1249</v>
      </c>
      <c r="B164" s="433" t="s">
        <v>5740</v>
      </c>
      <c r="C164" s="120" t="s">
        <v>5089</v>
      </c>
      <c r="D164" s="421"/>
      <c r="E164" s="418"/>
      <c r="F164" s="418"/>
      <c r="G164" s="418"/>
      <c r="H164" s="418"/>
      <c r="I164" s="419"/>
      <c r="J164" s="421"/>
      <c r="K164" s="418"/>
      <c r="L164" s="418"/>
      <c r="M164" s="418"/>
      <c r="N164" s="419"/>
      <c r="O164" s="421"/>
      <c r="P164" s="418"/>
      <c r="Q164" s="418"/>
      <c r="R164" s="418"/>
      <c r="S164" s="419"/>
      <c r="T164" s="680"/>
      <c r="U164" s="681"/>
      <c r="V164" s="681"/>
      <c r="W164" s="681"/>
      <c r="X164" s="681"/>
      <c r="Y164" s="681"/>
      <c r="Z164" s="681"/>
      <c r="AA164" s="681"/>
      <c r="AB164" s="682"/>
      <c r="AC164" s="42" t="s">
        <v>736</v>
      </c>
      <c r="AD164" s="422"/>
      <c r="AE164" s="422"/>
      <c r="AF164" s="422"/>
      <c r="AG164" s="422"/>
      <c r="AH164" s="445"/>
      <c r="AI164" s="686">
        <f>ROUND($S$35*0.01,0)</f>
        <v>8</v>
      </c>
      <c r="AJ164" s="686"/>
      <c r="AK164" s="422" t="s">
        <v>804</v>
      </c>
      <c r="AL164" s="422"/>
      <c r="AM164" s="38"/>
      <c r="AN164" s="331">
        <f t="shared" si="140"/>
        <v>-8</v>
      </c>
      <c r="AO164" s="437"/>
    </row>
    <row r="165" spans="1:41" ht="17.25" customHeight="1" x14ac:dyDescent="0.15">
      <c r="A165" s="436" t="s">
        <v>1249</v>
      </c>
      <c r="B165" s="433" t="s">
        <v>5741</v>
      </c>
      <c r="C165" s="120" t="s">
        <v>5090</v>
      </c>
      <c r="D165" s="421"/>
      <c r="E165" s="418"/>
      <c r="F165" s="418"/>
      <c r="G165" s="418"/>
      <c r="H165" s="418"/>
      <c r="I165" s="419"/>
      <c r="J165" s="421"/>
      <c r="K165" s="418"/>
      <c r="L165" s="418"/>
      <c r="M165" s="418"/>
      <c r="N165" s="419"/>
      <c r="O165" s="769" t="s">
        <v>3375</v>
      </c>
      <c r="P165" s="763"/>
      <c r="Q165" s="763"/>
      <c r="R165" s="763"/>
      <c r="S165" s="764"/>
      <c r="T165" s="677" t="s">
        <v>3383</v>
      </c>
      <c r="U165" s="678"/>
      <c r="V165" s="678"/>
      <c r="W165" s="678"/>
      <c r="X165" s="678"/>
      <c r="Y165" s="678"/>
      <c r="Z165" s="678"/>
      <c r="AA165" s="678"/>
      <c r="AB165" s="679"/>
      <c r="AC165" s="42" t="s">
        <v>734</v>
      </c>
      <c r="AD165" s="422"/>
      <c r="AE165" s="422"/>
      <c r="AF165" s="422"/>
      <c r="AG165" s="422"/>
      <c r="AH165" s="445"/>
      <c r="AI165" s="686">
        <f>ROUND($S$37*0.01,0)</f>
        <v>6</v>
      </c>
      <c r="AJ165" s="686"/>
      <c r="AK165" s="422" t="s">
        <v>804</v>
      </c>
      <c r="AL165" s="422"/>
      <c r="AM165" s="38"/>
      <c r="AN165" s="331">
        <f t="shared" si="140"/>
        <v>-6</v>
      </c>
      <c r="AO165" s="437"/>
    </row>
    <row r="166" spans="1:41" ht="17.25" customHeight="1" x14ac:dyDescent="0.15">
      <c r="A166" s="436" t="s">
        <v>1249</v>
      </c>
      <c r="B166" s="433" t="s">
        <v>5743</v>
      </c>
      <c r="C166" s="120" t="s">
        <v>5091</v>
      </c>
      <c r="D166" s="421"/>
      <c r="E166" s="418"/>
      <c r="F166" s="418"/>
      <c r="G166" s="418"/>
      <c r="H166" s="418"/>
      <c r="I166" s="419"/>
      <c r="J166" s="421"/>
      <c r="K166" s="418"/>
      <c r="L166" s="418"/>
      <c r="M166" s="418"/>
      <c r="N166" s="419"/>
      <c r="O166" s="770"/>
      <c r="P166" s="765"/>
      <c r="Q166" s="765"/>
      <c r="R166" s="765"/>
      <c r="S166" s="766"/>
      <c r="T166" s="680"/>
      <c r="U166" s="681"/>
      <c r="V166" s="681"/>
      <c r="W166" s="681"/>
      <c r="X166" s="681"/>
      <c r="Y166" s="681"/>
      <c r="Z166" s="681"/>
      <c r="AA166" s="681"/>
      <c r="AB166" s="682"/>
      <c r="AC166" s="42" t="s">
        <v>736</v>
      </c>
      <c r="AD166" s="422"/>
      <c r="AE166" s="422"/>
      <c r="AF166" s="422"/>
      <c r="AG166" s="422"/>
      <c r="AH166" s="445"/>
      <c r="AI166" s="686">
        <f>ROUND($S$39*0.01,0)</f>
        <v>7</v>
      </c>
      <c r="AJ166" s="686"/>
      <c r="AK166" s="422" t="s">
        <v>804</v>
      </c>
      <c r="AL166" s="422"/>
      <c r="AM166" s="38"/>
      <c r="AN166" s="331">
        <f t="shared" si="140"/>
        <v>-7</v>
      </c>
      <c r="AO166" s="437"/>
    </row>
    <row r="167" spans="1:41" ht="17.25" customHeight="1" x14ac:dyDescent="0.15">
      <c r="A167" s="436" t="s">
        <v>1249</v>
      </c>
      <c r="B167" s="433" t="s">
        <v>5744</v>
      </c>
      <c r="C167" s="120" t="s">
        <v>5092</v>
      </c>
      <c r="D167" s="421"/>
      <c r="E167" s="418"/>
      <c r="F167" s="418"/>
      <c r="G167" s="418"/>
      <c r="H167" s="418"/>
      <c r="I167" s="419"/>
      <c r="J167" s="421"/>
      <c r="K167" s="418"/>
      <c r="L167" s="418"/>
      <c r="M167" s="418"/>
      <c r="N167" s="419"/>
      <c r="O167" s="770"/>
      <c r="P167" s="765"/>
      <c r="Q167" s="765"/>
      <c r="R167" s="765"/>
      <c r="S167" s="766"/>
      <c r="T167" s="677" t="s">
        <v>3384</v>
      </c>
      <c r="U167" s="678"/>
      <c r="V167" s="678"/>
      <c r="W167" s="678"/>
      <c r="X167" s="678"/>
      <c r="Y167" s="678"/>
      <c r="Z167" s="678"/>
      <c r="AA167" s="678"/>
      <c r="AB167" s="679"/>
      <c r="AC167" s="42" t="s">
        <v>734</v>
      </c>
      <c r="AD167" s="422"/>
      <c r="AE167" s="422"/>
      <c r="AF167" s="422"/>
      <c r="AG167" s="422"/>
      <c r="AH167" s="445"/>
      <c r="AI167" s="686">
        <f>ROUND($S$41*0.01,0)</f>
        <v>6</v>
      </c>
      <c r="AJ167" s="686"/>
      <c r="AK167" s="422" t="s">
        <v>804</v>
      </c>
      <c r="AL167" s="422"/>
      <c r="AM167" s="38"/>
      <c r="AN167" s="331">
        <f t="shared" si="140"/>
        <v>-6</v>
      </c>
      <c r="AO167" s="437"/>
    </row>
    <row r="168" spans="1:41" ht="17.25" customHeight="1" x14ac:dyDescent="0.15">
      <c r="A168" s="436" t="s">
        <v>1249</v>
      </c>
      <c r="B168" s="433" t="s">
        <v>5745</v>
      </c>
      <c r="C168" s="120" t="s">
        <v>5093</v>
      </c>
      <c r="D168" s="421"/>
      <c r="E168" s="418"/>
      <c r="F168" s="418"/>
      <c r="G168" s="418"/>
      <c r="H168" s="418"/>
      <c r="I168" s="419"/>
      <c r="J168" s="421"/>
      <c r="K168" s="418"/>
      <c r="L168" s="418"/>
      <c r="M168" s="418"/>
      <c r="N168" s="419"/>
      <c r="O168" s="421"/>
      <c r="P168" s="418"/>
      <c r="Q168" s="418"/>
      <c r="R168" s="418"/>
      <c r="S168" s="419"/>
      <c r="T168" s="680"/>
      <c r="U168" s="681"/>
      <c r="V168" s="681"/>
      <c r="W168" s="681"/>
      <c r="X168" s="681"/>
      <c r="Y168" s="681"/>
      <c r="Z168" s="681"/>
      <c r="AA168" s="681"/>
      <c r="AB168" s="682"/>
      <c r="AC168" s="42" t="s">
        <v>736</v>
      </c>
      <c r="AD168" s="422"/>
      <c r="AE168" s="422"/>
      <c r="AF168" s="422"/>
      <c r="AG168" s="422"/>
      <c r="AH168" s="445"/>
      <c r="AI168" s="686">
        <f>ROUND($S$43*0.01,0)</f>
        <v>8</v>
      </c>
      <c r="AJ168" s="686"/>
      <c r="AK168" s="422" t="s">
        <v>804</v>
      </c>
      <c r="AL168" s="422"/>
      <c r="AM168" s="38"/>
      <c r="AN168" s="331">
        <f t="shared" si="140"/>
        <v>-8</v>
      </c>
      <c r="AO168" s="437"/>
    </row>
    <row r="169" spans="1:41" ht="17.25" customHeight="1" x14ac:dyDescent="0.15">
      <c r="A169" s="436" t="s">
        <v>1249</v>
      </c>
      <c r="B169" s="433" t="s">
        <v>5746</v>
      </c>
      <c r="C169" s="120" t="s">
        <v>5094</v>
      </c>
      <c r="D169" s="421"/>
      <c r="E169" s="418"/>
      <c r="F169" s="418"/>
      <c r="G169" s="418"/>
      <c r="H169" s="418"/>
      <c r="I169" s="419"/>
      <c r="J169" s="421"/>
      <c r="K169" s="418"/>
      <c r="L169" s="418"/>
      <c r="M169" s="418"/>
      <c r="N169" s="419"/>
      <c r="O169" s="769" t="s">
        <v>3376</v>
      </c>
      <c r="P169" s="763"/>
      <c r="Q169" s="763"/>
      <c r="R169" s="763"/>
      <c r="S169" s="764"/>
      <c r="T169" s="677" t="s">
        <v>3383</v>
      </c>
      <c r="U169" s="678"/>
      <c r="V169" s="678"/>
      <c r="W169" s="678"/>
      <c r="X169" s="678"/>
      <c r="Y169" s="678"/>
      <c r="Z169" s="678"/>
      <c r="AA169" s="678"/>
      <c r="AB169" s="679"/>
      <c r="AC169" s="42" t="s">
        <v>734</v>
      </c>
      <c r="AD169" s="422"/>
      <c r="AE169" s="422"/>
      <c r="AF169" s="422"/>
      <c r="AG169" s="422"/>
      <c r="AH169" s="445"/>
      <c r="AI169" s="686">
        <f>ROUND($S$45*0.01,0)</f>
        <v>5</v>
      </c>
      <c r="AJ169" s="686"/>
      <c r="AK169" s="422" t="s">
        <v>804</v>
      </c>
      <c r="AL169" s="422"/>
      <c r="AM169" s="38"/>
      <c r="AN169" s="331">
        <f t="shared" si="140"/>
        <v>-5</v>
      </c>
      <c r="AO169" s="437"/>
    </row>
    <row r="170" spans="1:41" ht="17.25" customHeight="1" x14ac:dyDescent="0.15">
      <c r="A170" s="436" t="s">
        <v>1249</v>
      </c>
      <c r="B170" s="433" t="s">
        <v>5747</v>
      </c>
      <c r="C170" s="120" t="s">
        <v>5095</v>
      </c>
      <c r="D170" s="421"/>
      <c r="E170" s="418"/>
      <c r="F170" s="418"/>
      <c r="G170" s="418"/>
      <c r="H170" s="418"/>
      <c r="I170" s="419"/>
      <c r="J170" s="421"/>
      <c r="K170" s="418"/>
      <c r="L170" s="418"/>
      <c r="M170" s="418"/>
      <c r="N170" s="419"/>
      <c r="O170" s="770"/>
      <c r="P170" s="765"/>
      <c r="Q170" s="765"/>
      <c r="R170" s="765"/>
      <c r="S170" s="766"/>
      <c r="T170" s="680"/>
      <c r="U170" s="681"/>
      <c r="V170" s="681"/>
      <c r="W170" s="681"/>
      <c r="X170" s="681"/>
      <c r="Y170" s="681"/>
      <c r="Z170" s="681"/>
      <c r="AA170" s="681"/>
      <c r="AB170" s="682"/>
      <c r="AC170" s="42" t="s">
        <v>736</v>
      </c>
      <c r="AD170" s="422"/>
      <c r="AE170" s="422"/>
      <c r="AF170" s="422"/>
      <c r="AG170" s="422"/>
      <c r="AH170" s="445"/>
      <c r="AI170" s="686">
        <f>ROUND($S$47*0.01,0)</f>
        <v>7</v>
      </c>
      <c r="AJ170" s="686"/>
      <c r="AK170" s="422" t="s">
        <v>804</v>
      </c>
      <c r="AL170" s="422"/>
      <c r="AM170" s="38"/>
      <c r="AN170" s="331">
        <f t="shared" si="140"/>
        <v>-7</v>
      </c>
      <c r="AO170" s="437"/>
    </row>
    <row r="171" spans="1:41" ht="17.25" customHeight="1" x14ac:dyDescent="0.15">
      <c r="A171" s="436" t="s">
        <v>1249</v>
      </c>
      <c r="B171" s="433" t="s">
        <v>5748</v>
      </c>
      <c r="C171" s="120" t="s">
        <v>5096</v>
      </c>
      <c r="D171" s="418"/>
      <c r="E171" s="418"/>
      <c r="F171" s="418"/>
      <c r="G171" s="418"/>
      <c r="H171" s="418"/>
      <c r="I171" s="418"/>
      <c r="J171" s="421"/>
      <c r="K171" s="418"/>
      <c r="L171" s="418"/>
      <c r="M171" s="418"/>
      <c r="N171" s="419"/>
      <c r="O171" s="770"/>
      <c r="P171" s="765"/>
      <c r="Q171" s="765"/>
      <c r="R171" s="765"/>
      <c r="S171" s="766"/>
      <c r="T171" s="677" t="s">
        <v>3384</v>
      </c>
      <c r="U171" s="678"/>
      <c r="V171" s="678"/>
      <c r="W171" s="678"/>
      <c r="X171" s="678"/>
      <c r="Y171" s="678"/>
      <c r="Z171" s="678"/>
      <c r="AA171" s="678"/>
      <c r="AB171" s="679"/>
      <c r="AC171" s="42" t="s">
        <v>734</v>
      </c>
      <c r="AD171" s="422"/>
      <c r="AE171" s="422"/>
      <c r="AF171" s="422"/>
      <c r="AG171" s="422"/>
      <c r="AH171" s="445"/>
      <c r="AI171" s="686">
        <f>ROUND($S$49*0.01,0)</f>
        <v>6</v>
      </c>
      <c r="AJ171" s="686"/>
      <c r="AK171" s="422" t="s">
        <v>804</v>
      </c>
      <c r="AL171" s="422"/>
      <c r="AM171" s="38"/>
      <c r="AN171" s="331">
        <f t="shared" si="140"/>
        <v>-6</v>
      </c>
      <c r="AO171" s="437"/>
    </row>
    <row r="172" spans="1:41" ht="17.25" customHeight="1" x14ac:dyDescent="0.15">
      <c r="A172" s="436" t="s">
        <v>1249</v>
      </c>
      <c r="B172" s="433" t="s">
        <v>5749</v>
      </c>
      <c r="C172" s="120" t="s">
        <v>5097</v>
      </c>
      <c r="D172" s="418"/>
      <c r="E172" s="418"/>
      <c r="F172" s="418"/>
      <c r="G172" s="418"/>
      <c r="H172" s="418"/>
      <c r="I172" s="418"/>
      <c r="J172" s="421"/>
      <c r="K172" s="418"/>
      <c r="L172" s="418"/>
      <c r="M172" s="418"/>
      <c r="N172" s="419"/>
      <c r="O172" s="421"/>
      <c r="P172" s="418"/>
      <c r="Q172" s="418"/>
      <c r="R172" s="418"/>
      <c r="S172" s="419"/>
      <c r="T172" s="680"/>
      <c r="U172" s="681"/>
      <c r="V172" s="681"/>
      <c r="W172" s="681"/>
      <c r="X172" s="681"/>
      <c r="Y172" s="681"/>
      <c r="Z172" s="681"/>
      <c r="AA172" s="681"/>
      <c r="AB172" s="682"/>
      <c r="AC172" s="42" t="s">
        <v>736</v>
      </c>
      <c r="AD172" s="422"/>
      <c r="AE172" s="422"/>
      <c r="AF172" s="422"/>
      <c r="AG172" s="422"/>
      <c r="AH172" s="445"/>
      <c r="AI172" s="686">
        <f>ROUND($S$51*0.01,0)</f>
        <v>8</v>
      </c>
      <c r="AJ172" s="686"/>
      <c r="AK172" s="422" t="s">
        <v>804</v>
      </c>
      <c r="AL172" s="422"/>
      <c r="AM172" s="38"/>
      <c r="AN172" s="331">
        <f t="shared" si="140"/>
        <v>-8</v>
      </c>
      <c r="AO172" s="437"/>
    </row>
    <row r="173" spans="1:41" ht="17.25" customHeight="1" x14ac:dyDescent="0.15">
      <c r="A173" s="436" t="s">
        <v>1249</v>
      </c>
      <c r="B173" s="433" t="s">
        <v>5750</v>
      </c>
      <c r="C173" s="120" t="s">
        <v>5098</v>
      </c>
      <c r="D173" s="418"/>
      <c r="E173" s="418"/>
      <c r="F173" s="418"/>
      <c r="G173" s="418"/>
      <c r="H173" s="418"/>
      <c r="I173" s="418"/>
      <c r="J173" s="769" t="s">
        <v>3367</v>
      </c>
      <c r="K173" s="763"/>
      <c r="L173" s="763"/>
      <c r="M173" s="763"/>
      <c r="N173" s="764"/>
      <c r="O173" s="769" t="s">
        <v>3377</v>
      </c>
      <c r="P173" s="763"/>
      <c r="Q173" s="763"/>
      <c r="R173" s="763"/>
      <c r="S173" s="764"/>
      <c r="T173" s="677" t="s">
        <v>3385</v>
      </c>
      <c r="U173" s="678"/>
      <c r="V173" s="678"/>
      <c r="W173" s="678"/>
      <c r="X173" s="678"/>
      <c r="Y173" s="678"/>
      <c r="Z173" s="678"/>
      <c r="AA173" s="678"/>
      <c r="AB173" s="679"/>
      <c r="AC173" s="42" t="s">
        <v>734</v>
      </c>
      <c r="AD173" s="422"/>
      <c r="AE173" s="422"/>
      <c r="AF173" s="422"/>
      <c r="AG173" s="422"/>
      <c r="AH173" s="445"/>
      <c r="AI173" s="686">
        <f>ROUND($S$53*0.01,0)</f>
        <v>5</v>
      </c>
      <c r="AJ173" s="686"/>
      <c r="AK173" s="422" t="s">
        <v>804</v>
      </c>
      <c r="AL173" s="422"/>
      <c r="AM173" s="38"/>
      <c r="AN173" s="331">
        <f t="shared" si="140"/>
        <v>-5</v>
      </c>
      <c r="AO173" s="437"/>
    </row>
    <row r="174" spans="1:41" ht="17.25" customHeight="1" x14ac:dyDescent="0.15">
      <c r="A174" s="436" t="s">
        <v>1249</v>
      </c>
      <c r="B174" s="433" t="s">
        <v>5751</v>
      </c>
      <c r="C174" s="120" t="s">
        <v>5099</v>
      </c>
      <c r="D174" s="418"/>
      <c r="E174" s="418"/>
      <c r="F174" s="418"/>
      <c r="G174" s="418"/>
      <c r="H174" s="418"/>
      <c r="I174" s="418"/>
      <c r="J174" s="770"/>
      <c r="K174" s="765"/>
      <c r="L174" s="765"/>
      <c r="M174" s="765"/>
      <c r="N174" s="766"/>
      <c r="O174" s="770"/>
      <c r="P174" s="765"/>
      <c r="Q174" s="765"/>
      <c r="R174" s="765"/>
      <c r="S174" s="766"/>
      <c r="T174" s="680"/>
      <c r="U174" s="681"/>
      <c r="V174" s="681"/>
      <c r="W174" s="681"/>
      <c r="X174" s="681"/>
      <c r="Y174" s="681"/>
      <c r="Z174" s="681"/>
      <c r="AA174" s="681"/>
      <c r="AB174" s="682"/>
      <c r="AC174" s="42" t="s">
        <v>736</v>
      </c>
      <c r="AD174" s="422"/>
      <c r="AE174" s="422"/>
      <c r="AF174" s="422"/>
      <c r="AG174" s="422"/>
      <c r="AH174" s="445"/>
      <c r="AI174" s="686">
        <f>ROUND($S$55*0.01,0)</f>
        <v>7</v>
      </c>
      <c r="AJ174" s="686"/>
      <c r="AK174" s="422" t="s">
        <v>804</v>
      </c>
      <c r="AL174" s="422"/>
      <c r="AM174" s="38"/>
      <c r="AN174" s="331">
        <f t="shared" si="140"/>
        <v>-7</v>
      </c>
      <c r="AO174" s="437"/>
    </row>
    <row r="175" spans="1:41" ht="17.25" customHeight="1" x14ac:dyDescent="0.15">
      <c r="A175" s="436" t="s">
        <v>1249</v>
      </c>
      <c r="B175" s="433" t="s">
        <v>5752</v>
      </c>
      <c r="C175" s="120" t="s">
        <v>5100</v>
      </c>
      <c r="D175" s="418"/>
      <c r="E175" s="418"/>
      <c r="F175" s="418"/>
      <c r="G175" s="418"/>
      <c r="H175" s="418"/>
      <c r="I175" s="418"/>
      <c r="J175" s="770"/>
      <c r="K175" s="765"/>
      <c r="L175" s="765"/>
      <c r="M175" s="765"/>
      <c r="N175" s="766"/>
      <c r="O175" s="770"/>
      <c r="P175" s="765"/>
      <c r="Q175" s="765"/>
      <c r="R175" s="765"/>
      <c r="S175" s="766"/>
      <c r="T175" s="677" t="s">
        <v>3386</v>
      </c>
      <c r="U175" s="678"/>
      <c r="V175" s="678"/>
      <c r="W175" s="678"/>
      <c r="X175" s="678"/>
      <c r="Y175" s="678"/>
      <c r="Z175" s="678"/>
      <c r="AA175" s="678"/>
      <c r="AB175" s="679"/>
      <c r="AC175" s="42" t="s">
        <v>734</v>
      </c>
      <c r="AD175" s="422"/>
      <c r="AE175" s="422"/>
      <c r="AF175" s="422"/>
      <c r="AG175" s="422"/>
      <c r="AH175" s="445"/>
      <c r="AI175" s="686">
        <f>ROUND($S$57*0.01,0)</f>
        <v>6</v>
      </c>
      <c r="AJ175" s="686"/>
      <c r="AK175" s="422" t="s">
        <v>804</v>
      </c>
      <c r="AL175" s="422"/>
      <c r="AM175" s="38"/>
      <c r="AN175" s="331">
        <f t="shared" si="140"/>
        <v>-6</v>
      </c>
      <c r="AO175" s="437"/>
    </row>
    <row r="176" spans="1:41" ht="17.25" customHeight="1" x14ac:dyDescent="0.15">
      <c r="A176" s="436" t="s">
        <v>1249</v>
      </c>
      <c r="B176" s="433" t="s">
        <v>5753</v>
      </c>
      <c r="C176" s="120" t="s">
        <v>5101</v>
      </c>
      <c r="D176" s="421"/>
      <c r="E176" s="418"/>
      <c r="F176" s="418"/>
      <c r="G176" s="418"/>
      <c r="H176" s="418"/>
      <c r="I176" s="419"/>
      <c r="J176" s="421"/>
      <c r="K176" s="418"/>
      <c r="L176" s="418"/>
      <c r="M176" s="418"/>
      <c r="N176" s="419"/>
      <c r="O176" s="421"/>
      <c r="P176" s="418"/>
      <c r="Q176" s="418"/>
      <c r="R176" s="418"/>
      <c r="S176" s="419"/>
      <c r="T176" s="680"/>
      <c r="U176" s="681"/>
      <c r="V176" s="681"/>
      <c r="W176" s="681"/>
      <c r="X176" s="681"/>
      <c r="Y176" s="681"/>
      <c r="Z176" s="681"/>
      <c r="AA176" s="681"/>
      <c r="AB176" s="682"/>
      <c r="AC176" s="42" t="s">
        <v>736</v>
      </c>
      <c r="AD176" s="422"/>
      <c r="AE176" s="422"/>
      <c r="AF176" s="422"/>
      <c r="AG176" s="422"/>
      <c r="AH176" s="445"/>
      <c r="AI176" s="686">
        <f>ROUND($S$59*0.01,0)</f>
        <v>8</v>
      </c>
      <c r="AJ176" s="686"/>
      <c r="AK176" s="422" t="s">
        <v>804</v>
      </c>
      <c r="AL176" s="422"/>
      <c r="AM176" s="38"/>
      <c r="AN176" s="331">
        <f t="shared" si="140"/>
        <v>-8</v>
      </c>
      <c r="AO176" s="437"/>
    </row>
    <row r="177" spans="1:41" ht="17.25" customHeight="1" x14ac:dyDescent="0.15">
      <c r="A177" s="436" t="s">
        <v>1249</v>
      </c>
      <c r="B177" s="433" t="s">
        <v>5754</v>
      </c>
      <c r="C177" s="120" t="s">
        <v>5102</v>
      </c>
      <c r="D177" s="421"/>
      <c r="E177" s="418"/>
      <c r="F177" s="418"/>
      <c r="G177" s="418"/>
      <c r="H177" s="418"/>
      <c r="I177" s="419"/>
      <c r="J177" s="421"/>
      <c r="K177" s="418"/>
      <c r="L177" s="418"/>
      <c r="M177" s="418"/>
      <c r="N177" s="419"/>
      <c r="O177" s="769" t="s">
        <v>3378</v>
      </c>
      <c r="P177" s="763"/>
      <c r="Q177" s="763"/>
      <c r="R177" s="763"/>
      <c r="S177" s="764"/>
      <c r="T177" s="677" t="s">
        <v>3387</v>
      </c>
      <c r="U177" s="678"/>
      <c r="V177" s="678"/>
      <c r="W177" s="678"/>
      <c r="X177" s="678"/>
      <c r="Y177" s="678"/>
      <c r="Z177" s="678"/>
      <c r="AA177" s="678"/>
      <c r="AB177" s="679"/>
      <c r="AC177" s="42" t="s">
        <v>734</v>
      </c>
      <c r="AD177" s="422"/>
      <c r="AE177" s="422"/>
      <c r="AF177" s="422"/>
      <c r="AG177" s="422"/>
      <c r="AH177" s="445"/>
      <c r="AI177" s="686">
        <f>ROUND($S$61*0.01,0)</f>
        <v>5</v>
      </c>
      <c r="AJ177" s="686"/>
      <c r="AK177" s="422" t="s">
        <v>804</v>
      </c>
      <c r="AL177" s="422"/>
      <c r="AM177" s="38"/>
      <c r="AN177" s="331">
        <f t="shared" si="140"/>
        <v>-5</v>
      </c>
      <c r="AO177" s="437"/>
    </row>
    <row r="178" spans="1:41" ht="17.25" customHeight="1" x14ac:dyDescent="0.15">
      <c r="A178" s="436" t="s">
        <v>1249</v>
      </c>
      <c r="B178" s="433" t="s">
        <v>5755</v>
      </c>
      <c r="C178" s="120" t="s">
        <v>5103</v>
      </c>
      <c r="D178" s="421"/>
      <c r="E178" s="418"/>
      <c r="F178" s="418"/>
      <c r="G178" s="418"/>
      <c r="H178" s="418"/>
      <c r="I178" s="419"/>
      <c r="J178" s="421"/>
      <c r="K178" s="418"/>
      <c r="L178" s="418"/>
      <c r="M178" s="418"/>
      <c r="N178" s="419"/>
      <c r="O178" s="770"/>
      <c r="P178" s="765"/>
      <c r="Q178" s="765"/>
      <c r="R178" s="765"/>
      <c r="S178" s="766"/>
      <c r="T178" s="680"/>
      <c r="U178" s="681"/>
      <c r="V178" s="681"/>
      <c r="W178" s="681"/>
      <c r="X178" s="681"/>
      <c r="Y178" s="681"/>
      <c r="Z178" s="681"/>
      <c r="AA178" s="681"/>
      <c r="AB178" s="682"/>
      <c r="AC178" s="42" t="s">
        <v>736</v>
      </c>
      <c r="AD178" s="422"/>
      <c r="AE178" s="422"/>
      <c r="AF178" s="422"/>
      <c r="AG178" s="422"/>
      <c r="AH178" s="445"/>
      <c r="AI178" s="686">
        <f>ROUND($S$63*0.01,0)</f>
        <v>6</v>
      </c>
      <c r="AJ178" s="686"/>
      <c r="AK178" s="422" t="s">
        <v>804</v>
      </c>
      <c r="AL178" s="422"/>
      <c r="AM178" s="38"/>
      <c r="AN178" s="331">
        <f t="shared" si="140"/>
        <v>-6</v>
      </c>
      <c r="AO178" s="437"/>
    </row>
    <row r="179" spans="1:41" ht="17.25" customHeight="1" x14ac:dyDescent="0.15">
      <c r="A179" s="436" t="s">
        <v>1249</v>
      </c>
      <c r="B179" s="433" t="s">
        <v>5756</v>
      </c>
      <c r="C179" s="120" t="s">
        <v>5104</v>
      </c>
      <c r="D179" s="421"/>
      <c r="E179" s="418"/>
      <c r="F179" s="418"/>
      <c r="G179" s="418"/>
      <c r="H179" s="418"/>
      <c r="I179" s="419"/>
      <c r="J179" s="421"/>
      <c r="K179" s="418"/>
      <c r="L179" s="418"/>
      <c r="M179" s="418"/>
      <c r="N179" s="419"/>
      <c r="O179" s="770"/>
      <c r="P179" s="765"/>
      <c r="Q179" s="765"/>
      <c r="R179" s="765"/>
      <c r="S179" s="766"/>
      <c r="T179" s="677" t="s">
        <v>3388</v>
      </c>
      <c r="U179" s="678"/>
      <c r="V179" s="678"/>
      <c r="W179" s="678"/>
      <c r="X179" s="678"/>
      <c r="Y179" s="678"/>
      <c r="Z179" s="678"/>
      <c r="AA179" s="678"/>
      <c r="AB179" s="679"/>
      <c r="AC179" s="42" t="s">
        <v>734</v>
      </c>
      <c r="AD179" s="422"/>
      <c r="AE179" s="422"/>
      <c r="AF179" s="422"/>
      <c r="AG179" s="422"/>
      <c r="AH179" s="445"/>
      <c r="AI179" s="686">
        <f>ROUND($S$65*0.01,0)</f>
        <v>6</v>
      </c>
      <c r="AJ179" s="686"/>
      <c r="AK179" s="422" t="s">
        <v>804</v>
      </c>
      <c r="AL179" s="422"/>
      <c r="AM179" s="38"/>
      <c r="AN179" s="331">
        <f t="shared" si="140"/>
        <v>-6</v>
      </c>
      <c r="AO179" s="437"/>
    </row>
    <row r="180" spans="1:41" ht="17.25" customHeight="1" x14ac:dyDescent="0.15">
      <c r="A180" s="436" t="s">
        <v>1249</v>
      </c>
      <c r="B180" s="433" t="s">
        <v>5757</v>
      </c>
      <c r="C180" s="120" t="s">
        <v>5105</v>
      </c>
      <c r="D180" s="421"/>
      <c r="E180" s="418"/>
      <c r="F180" s="418"/>
      <c r="G180" s="418"/>
      <c r="H180" s="418"/>
      <c r="I180" s="419"/>
      <c r="J180" s="421"/>
      <c r="K180" s="418"/>
      <c r="L180" s="418"/>
      <c r="M180" s="418"/>
      <c r="N180" s="419"/>
      <c r="O180" s="421"/>
      <c r="P180" s="418"/>
      <c r="Q180" s="418"/>
      <c r="R180" s="418"/>
      <c r="S180" s="419"/>
      <c r="T180" s="680"/>
      <c r="U180" s="681"/>
      <c r="V180" s="681"/>
      <c r="W180" s="681"/>
      <c r="X180" s="681"/>
      <c r="Y180" s="681"/>
      <c r="Z180" s="681"/>
      <c r="AA180" s="681"/>
      <c r="AB180" s="682"/>
      <c r="AC180" s="42" t="s">
        <v>736</v>
      </c>
      <c r="AD180" s="422"/>
      <c r="AE180" s="422"/>
      <c r="AF180" s="422"/>
      <c r="AG180" s="422"/>
      <c r="AH180" s="445"/>
      <c r="AI180" s="686">
        <f>ROUND($S$67*0.01,0)</f>
        <v>7</v>
      </c>
      <c r="AJ180" s="686"/>
      <c r="AK180" s="422" t="s">
        <v>804</v>
      </c>
      <c r="AL180" s="422"/>
      <c r="AM180" s="38"/>
      <c r="AN180" s="331">
        <f t="shared" si="140"/>
        <v>-7</v>
      </c>
      <c r="AO180" s="437"/>
    </row>
    <row r="181" spans="1:41" ht="17.25" customHeight="1" x14ac:dyDescent="0.15">
      <c r="A181" s="436" t="s">
        <v>1249</v>
      </c>
      <c r="B181" s="433" t="s">
        <v>5758</v>
      </c>
      <c r="C181" s="120" t="s">
        <v>5106</v>
      </c>
      <c r="D181" s="421"/>
      <c r="E181" s="418"/>
      <c r="F181" s="418"/>
      <c r="G181" s="418"/>
      <c r="H181" s="418"/>
      <c r="I181" s="419"/>
      <c r="J181" s="769" t="s">
        <v>3368</v>
      </c>
      <c r="K181" s="763"/>
      <c r="L181" s="763"/>
      <c r="M181" s="763"/>
      <c r="N181" s="764"/>
      <c r="O181" s="769" t="s">
        <v>3379</v>
      </c>
      <c r="P181" s="763"/>
      <c r="Q181" s="763"/>
      <c r="R181" s="763"/>
      <c r="S181" s="764"/>
      <c r="T181" s="677" t="s">
        <v>3389</v>
      </c>
      <c r="U181" s="678"/>
      <c r="V181" s="678"/>
      <c r="W181" s="678"/>
      <c r="X181" s="678"/>
      <c r="Y181" s="678"/>
      <c r="Z181" s="678"/>
      <c r="AA181" s="678"/>
      <c r="AB181" s="679"/>
      <c r="AC181" s="42" t="s">
        <v>734</v>
      </c>
      <c r="AD181" s="422"/>
      <c r="AE181" s="422"/>
      <c r="AF181" s="422"/>
      <c r="AG181" s="422"/>
      <c r="AH181" s="445"/>
      <c r="AI181" s="686">
        <f>ROUND($S$69*0.01,0)</f>
        <v>7</v>
      </c>
      <c r="AJ181" s="686"/>
      <c r="AK181" s="422" t="s">
        <v>804</v>
      </c>
      <c r="AL181" s="422"/>
      <c r="AM181" s="38"/>
      <c r="AN181" s="331">
        <f t="shared" si="140"/>
        <v>-7</v>
      </c>
      <c r="AO181" s="437"/>
    </row>
    <row r="182" spans="1:41" ht="17.25" customHeight="1" x14ac:dyDescent="0.15">
      <c r="A182" s="436" t="s">
        <v>1249</v>
      </c>
      <c r="B182" s="433" t="s">
        <v>5759</v>
      </c>
      <c r="C182" s="120" t="s">
        <v>5107</v>
      </c>
      <c r="D182" s="421"/>
      <c r="E182" s="418"/>
      <c r="F182" s="418"/>
      <c r="G182" s="418"/>
      <c r="H182" s="418"/>
      <c r="I182" s="419"/>
      <c r="J182" s="770"/>
      <c r="K182" s="765"/>
      <c r="L182" s="765"/>
      <c r="M182" s="765"/>
      <c r="N182" s="766"/>
      <c r="O182" s="770"/>
      <c r="P182" s="765"/>
      <c r="Q182" s="765"/>
      <c r="R182" s="765"/>
      <c r="S182" s="766"/>
      <c r="T182" s="680"/>
      <c r="U182" s="681"/>
      <c r="V182" s="681"/>
      <c r="W182" s="681"/>
      <c r="X182" s="681"/>
      <c r="Y182" s="681"/>
      <c r="Z182" s="681"/>
      <c r="AA182" s="681"/>
      <c r="AB182" s="682"/>
      <c r="AC182" s="42" t="s">
        <v>736</v>
      </c>
      <c r="AD182" s="422"/>
      <c r="AE182" s="422"/>
      <c r="AF182" s="422"/>
      <c r="AG182" s="422"/>
      <c r="AH182" s="445"/>
      <c r="AI182" s="686">
        <f>ROUND($S$71*0.01,0)</f>
        <v>9</v>
      </c>
      <c r="AJ182" s="686"/>
      <c r="AK182" s="422" t="s">
        <v>804</v>
      </c>
      <c r="AL182" s="422"/>
      <c r="AM182" s="38"/>
      <c r="AN182" s="331">
        <f t="shared" si="140"/>
        <v>-9</v>
      </c>
      <c r="AO182" s="437"/>
    </row>
    <row r="183" spans="1:41" ht="17.25" customHeight="1" x14ac:dyDescent="0.15">
      <c r="A183" s="436" t="s">
        <v>1249</v>
      </c>
      <c r="B183" s="433" t="s">
        <v>5760</v>
      </c>
      <c r="C183" s="120" t="s">
        <v>5108</v>
      </c>
      <c r="D183" s="421"/>
      <c r="E183" s="418"/>
      <c r="F183" s="418"/>
      <c r="G183" s="418"/>
      <c r="H183" s="418"/>
      <c r="I183" s="419"/>
      <c r="J183" s="770"/>
      <c r="K183" s="765"/>
      <c r="L183" s="765"/>
      <c r="M183" s="765"/>
      <c r="N183" s="766"/>
      <c r="O183" s="770"/>
      <c r="P183" s="765"/>
      <c r="Q183" s="765"/>
      <c r="R183" s="765"/>
      <c r="S183" s="766"/>
      <c r="T183" s="677" t="s">
        <v>3390</v>
      </c>
      <c r="U183" s="678"/>
      <c r="V183" s="678"/>
      <c r="W183" s="678"/>
      <c r="X183" s="678"/>
      <c r="Y183" s="678"/>
      <c r="Z183" s="678"/>
      <c r="AA183" s="678"/>
      <c r="AB183" s="679"/>
      <c r="AC183" s="42" t="s">
        <v>734</v>
      </c>
      <c r="AD183" s="422"/>
      <c r="AE183" s="422"/>
      <c r="AF183" s="422"/>
      <c r="AG183" s="422"/>
      <c r="AH183" s="445"/>
      <c r="AI183" s="686">
        <f>ROUND($S$73*0.01,0)</f>
        <v>7</v>
      </c>
      <c r="AJ183" s="686"/>
      <c r="AK183" s="422" t="s">
        <v>804</v>
      </c>
      <c r="AL183" s="422"/>
      <c r="AM183" s="38"/>
      <c r="AN183" s="331">
        <f t="shared" si="140"/>
        <v>-7</v>
      </c>
      <c r="AO183" s="437"/>
    </row>
    <row r="184" spans="1:41" ht="17.25" customHeight="1" x14ac:dyDescent="0.15">
      <c r="A184" s="436" t="s">
        <v>1249</v>
      </c>
      <c r="B184" s="433" t="s">
        <v>5761</v>
      </c>
      <c r="C184" s="120" t="s">
        <v>5109</v>
      </c>
      <c r="D184" s="421"/>
      <c r="E184" s="418"/>
      <c r="F184" s="418"/>
      <c r="G184" s="418"/>
      <c r="H184" s="418"/>
      <c r="I184" s="419"/>
      <c r="J184" s="770"/>
      <c r="K184" s="765"/>
      <c r="L184" s="765"/>
      <c r="M184" s="765"/>
      <c r="N184" s="766"/>
      <c r="O184" s="789"/>
      <c r="P184" s="767"/>
      <c r="Q184" s="767"/>
      <c r="R184" s="767"/>
      <c r="S184" s="768"/>
      <c r="T184" s="680"/>
      <c r="U184" s="681"/>
      <c r="V184" s="681"/>
      <c r="W184" s="681"/>
      <c r="X184" s="681"/>
      <c r="Y184" s="681"/>
      <c r="Z184" s="681"/>
      <c r="AA184" s="681"/>
      <c r="AB184" s="682"/>
      <c r="AC184" s="42" t="s">
        <v>736</v>
      </c>
      <c r="AD184" s="422"/>
      <c r="AE184" s="422"/>
      <c r="AF184" s="422"/>
      <c r="AG184" s="422"/>
      <c r="AH184" s="445"/>
      <c r="AI184" s="686">
        <f>ROUND($S$75*0.01,0)</f>
        <v>9</v>
      </c>
      <c r="AJ184" s="686"/>
      <c r="AK184" s="422" t="s">
        <v>804</v>
      </c>
      <c r="AL184" s="422"/>
      <c r="AM184" s="38"/>
      <c r="AN184" s="331">
        <f t="shared" si="140"/>
        <v>-9</v>
      </c>
      <c r="AO184" s="437"/>
    </row>
    <row r="185" spans="1:41" ht="17.25" customHeight="1" x14ac:dyDescent="0.15">
      <c r="A185" s="436" t="s">
        <v>1249</v>
      </c>
      <c r="B185" s="433" t="s">
        <v>5762</v>
      </c>
      <c r="C185" s="120" t="s">
        <v>5110</v>
      </c>
      <c r="D185" s="421"/>
      <c r="E185" s="418"/>
      <c r="F185" s="418"/>
      <c r="G185" s="418"/>
      <c r="H185" s="418"/>
      <c r="I185" s="419"/>
      <c r="J185" s="421"/>
      <c r="K185" s="418"/>
      <c r="L185" s="418"/>
      <c r="M185" s="418"/>
      <c r="N185" s="419"/>
      <c r="O185" s="769" t="s">
        <v>3380</v>
      </c>
      <c r="P185" s="763"/>
      <c r="Q185" s="763"/>
      <c r="R185" s="763"/>
      <c r="S185" s="764"/>
      <c r="T185" s="677" t="s">
        <v>3389</v>
      </c>
      <c r="U185" s="678"/>
      <c r="V185" s="678"/>
      <c r="W185" s="678"/>
      <c r="X185" s="678"/>
      <c r="Y185" s="678"/>
      <c r="Z185" s="678"/>
      <c r="AA185" s="678"/>
      <c r="AB185" s="679"/>
      <c r="AC185" s="42" t="s">
        <v>734</v>
      </c>
      <c r="AD185" s="422"/>
      <c r="AE185" s="422"/>
      <c r="AF185" s="422"/>
      <c r="AG185" s="422"/>
      <c r="AH185" s="445"/>
      <c r="AI185" s="686">
        <f>ROUND($S$77*0.01,0)</f>
        <v>7</v>
      </c>
      <c r="AJ185" s="686"/>
      <c r="AK185" s="422" t="s">
        <v>804</v>
      </c>
      <c r="AL185" s="422"/>
      <c r="AM185" s="38"/>
      <c r="AN185" s="331">
        <f t="shared" si="140"/>
        <v>-7</v>
      </c>
      <c r="AO185" s="437"/>
    </row>
    <row r="186" spans="1:41" ht="17.25" customHeight="1" x14ac:dyDescent="0.15">
      <c r="A186" s="436" t="s">
        <v>1249</v>
      </c>
      <c r="B186" s="433" t="s">
        <v>5763</v>
      </c>
      <c r="C186" s="120" t="s">
        <v>5111</v>
      </c>
      <c r="D186" s="421"/>
      <c r="E186" s="418"/>
      <c r="F186" s="418"/>
      <c r="G186" s="418"/>
      <c r="H186" s="418"/>
      <c r="I186" s="419"/>
      <c r="J186" s="421"/>
      <c r="K186" s="418"/>
      <c r="L186" s="418"/>
      <c r="M186" s="418"/>
      <c r="N186" s="419"/>
      <c r="O186" s="770"/>
      <c r="P186" s="765"/>
      <c r="Q186" s="765"/>
      <c r="R186" s="765"/>
      <c r="S186" s="766"/>
      <c r="T186" s="680"/>
      <c r="U186" s="681"/>
      <c r="V186" s="681"/>
      <c r="W186" s="681"/>
      <c r="X186" s="681"/>
      <c r="Y186" s="681"/>
      <c r="Z186" s="681"/>
      <c r="AA186" s="681"/>
      <c r="AB186" s="682"/>
      <c r="AC186" s="42" t="s">
        <v>736</v>
      </c>
      <c r="AD186" s="422"/>
      <c r="AE186" s="422"/>
      <c r="AF186" s="422"/>
      <c r="AG186" s="422"/>
      <c r="AH186" s="445"/>
      <c r="AI186" s="686">
        <f>ROUND($S$79*0.01,0)</f>
        <v>8</v>
      </c>
      <c r="AJ186" s="686"/>
      <c r="AK186" s="422" t="s">
        <v>804</v>
      </c>
      <c r="AL186" s="422"/>
      <c r="AM186" s="38"/>
      <c r="AN186" s="331">
        <f t="shared" si="140"/>
        <v>-8</v>
      </c>
      <c r="AO186" s="437"/>
    </row>
    <row r="187" spans="1:41" ht="17.25" customHeight="1" x14ac:dyDescent="0.15">
      <c r="A187" s="436" t="s">
        <v>1249</v>
      </c>
      <c r="B187" s="433" t="s">
        <v>5764</v>
      </c>
      <c r="C187" s="120" t="s">
        <v>5112</v>
      </c>
      <c r="D187" s="421"/>
      <c r="E187" s="418"/>
      <c r="F187" s="418"/>
      <c r="G187" s="418"/>
      <c r="H187" s="418"/>
      <c r="I187" s="419"/>
      <c r="J187" s="421"/>
      <c r="K187" s="418"/>
      <c r="L187" s="418"/>
      <c r="M187" s="418"/>
      <c r="N187" s="419"/>
      <c r="O187" s="770"/>
      <c r="P187" s="765"/>
      <c r="Q187" s="765"/>
      <c r="R187" s="765"/>
      <c r="S187" s="766"/>
      <c r="T187" s="677" t="s">
        <v>3390</v>
      </c>
      <c r="U187" s="678"/>
      <c r="V187" s="678"/>
      <c r="W187" s="678"/>
      <c r="X187" s="678"/>
      <c r="Y187" s="678"/>
      <c r="Z187" s="678"/>
      <c r="AA187" s="678"/>
      <c r="AB187" s="679"/>
      <c r="AC187" s="42" t="s">
        <v>734</v>
      </c>
      <c r="AD187" s="422"/>
      <c r="AE187" s="422"/>
      <c r="AF187" s="422"/>
      <c r="AG187" s="422"/>
      <c r="AH187" s="445"/>
      <c r="AI187" s="686">
        <f>ROUND($S$81*0.01,0)</f>
        <v>7</v>
      </c>
      <c r="AJ187" s="686"/>
      <c r="AK187" s="422" t="s">
        <v>804</v>
      </c>
      <c r="AL187" s="422"/>
      <c r="AM187" s="38"/>
      <c r="AN187" s="331">
        <f t="shared" si="140"/>
        <v>-7</v>
      </c>
      <c r="AO187" s="437"/>
    </row>
    <row r="188" spans="1:41" ht="17.25" customHeight="1" x14ac:dyDescent="0.15">
      <c r="A188" s="436" t="s">
        <v>1249</v>
      </c>
      <c r="B188" s="433" t="s">
        <v>5765</v>
      </c>
      <c r="C188" s="120" t="s">
        <v>5113</v>
      </c>
      <c r="D188" s="421"/>
      <c r="E188" s="418"/>
      <c r="F188" s="418"/>
      <c r="G188" s="418"/>
      <c r="H188" s="418"/>
      <c r="I188" s="419"/>
      <c r="J188" s="421"/>
      <c r="K188" s="418"/>
      <c r="L188" s="418"/>
      <c r="M188" s="418"/>
      <c r="N188" s="419"/>
      <c r="O188" s="789"/>
      <c r="P188" s="767"/>
      <c r="Q188" s="767"/>
      <c r="R188" s="767"/>
      <c r="S188" s="768"/>
      <c r="T188" s="680"/>
      <c r="U188" s="681"/>
      <c r="V188" s="681"/>
      <c r="W188" s="681"/>
      <c r="X188" s="681"/>
      <c r="Y188" s="681"/>
      <c r="Z188" s="681"/>
      <c r="AA188" s="681"/>
      <c r="AB188" s="682"/>
      <c r="AC188" s="42" t="s">
        <v>736</v>
      </c>
      <c r="AD188" s="422"/>
      <c r="AE188" s="422"/>
      <c r="AF188" s="422"/>
      <c r="AG188" s="422"/>
      <c r="AH188" s="445"/>
      <c r="AI188" s="686">
        <f>ROUND($S$83*0.01,0)</f>
        <v>8</v>
      </c>
      <c r="AJ188" s="686"/>
      <c r="AK188" s="422" t="s">
        <v>804</v>
      </c>
      <c r="AL188" s="422"/>
      <c r="AM188" s="38"/>
      <c r="AN188" s="331">
        <f t="shared" si="140"/>
        <v>-8</v>
      </c>
      <c r="AO188" s="437"/>
    </row>
    <row r="189" spans="1:41" ht="17.25" customHeight="1" x14ac:dyDescent="0.15">
      <c r="A189" s="436" t="s">
        <v>1249</v>
      </c>
      <c r="B189" s="433" t="s">
        <v>5766</v>
      </c>
      <c r="C189" s="120" t="s">
        <v>5114</v>
      </c>
      <c r="D189" s="421"/>
      <c r="E189" s="418"/>
      <c r="F189" s="418"/>
      <c r="G189" s="418"/>
      <c r="H189" s="418"/>
      <c r="I189" s="419"/>
      <c r="J189" s="769" t="s">
        <v>3369</v>
      </c>
      <c r="K189" s="763"/>
      <c r="L189" s="763"/>
      <c r="M189" s="763"/>
      <c r="N189" s="764"/>
      <c r="O189" s="677" t="s">
        <v>3391</v>
      </c>
      <c r="P189" s="678"/>
      <c r="Q189" s="678"/>
      <c r="R189" s="678"/>
      <c r="S189" s="678"/>
      <c r="T189" s="678"/>
      <c r="U189" s="678"/>
      <c r="V189" s="678"/>
      <c r="W189" s="678"/>
      <c r="X189" s="678"/>
      <c r="Y189" s="678"/>
      <c r="Z189" s="678"/>
      <c r="AA189" s="678"/>
      <c r="AB189" s="679"/>
      <c r="AC189" s="42" t="s">
        <v>734</v>
      </c>
      <c r="AD189" s="422"/>
      <c r="AE189" s="422"/>
      <c r="AF189" s="422"/>
      <c r="AG189" s="422"/>
      <c r="AH189" s="445"/>
      <c r="AI189" s="686">
        <f>ROUND($S$101*0.01,0)</f>
        <v>7</v>
      </c>
      <c r="AJ189" s="686"/>
      <c r="AK189" s="422" t="s">
        <v>804</v>
      </c>
      <c r="AL189" s="422"/>
      <c r="AM189" s="38"/>
      <c r="AN189" s="331">
        <f t="shared" si="140"/>
        <v>-7</v>
      </c>
      <c r="AO189" s="437"/>
    </row>
    <row r="190" spans="1:41" ht="17.25" customHeight="1" x14ac:dyDescent="0.15">
      <c r="A190" s="436" t="s">
        <v>1249</v>
      </c>
      <c r="B190" s="433" t="s">
        <v>5767</v>
      </c>
      <c r="C190" s="120" t="s">
        <v>5115</v>
      </c>
      <c r="D190" s="421"/>
      <c r="E190" s="418"/>
      <c r="F190" s="418"/>
      <c r="G190" s="418"/>
      <c r="H190" s="418"/>
      <c r="I190" s="419"/>
      <c r="J190" s="770"/>
      <c r="K190" s="765"/>
      <c r="L190" s="765"/>
      <c r="M190" s="765"/>
      <c r="N190" s="766"/>
      <c r="O190" s="680"/>
      <c r="P190" s="681"/>
      <c r="Q190" s="681"/>
      <c r="R190" s="681"/>
      <c r="S190" s="681"/>
      <c r="T190" s="681"/>
      <c r="U190" s="681"/>
      <c r="V190" s="681"/>
      <c r="W190" s="681"/>
      <c r="X190" s="681"/>
      <c r="Y190" s="681"/>
      <c r="Z190" s="681"/>
      <c r="AA190" s="681"/>
      <c r="AB190" s="682"/>
      <c r="AC190" s="42" t="s">
        <v>736</v>
      </c>
      <c r="AD190" s="422"/>
      <c r="AE190" s="422"/>
      <c r="AF190" s="422"/>
      <c r="AG190" s="422"/>
      <c r="AH190" s="445"/>
      <c r="AI190" s="686">
        <f>ROUND($S$103*0.01,0)</f>
        <v>9</v>
      </c>
      <c r="AJ190" s="686"/>
      <c r="AK190" s="422" t="s">
        <v>804</v>
      </c>
      <c r="AL190" s="422"/>
      <c r="AM190" s="38"/>
      <c r="AN190" s="331">
        <f t="shared" si="140"/>
        <v>-9</v>
      </c>
      <c r="AO190" s="437"/>
    </row>
    <row r="191" spans="1:41" ht="17.25" customHeight="1" x14ac:dyDescent="0.15">
      <c r="A191" s="436" t="s">
        <v>1249</v>
      </c>
      <c r="B191" s="433" t="s">
        <v>5768</v>
      </c>
      <c r="C191" s="120" t="s">
        <v>5116</v>
      </c>
      <c r="D191" s="421"/>
      <c r="E191" s="418"/>
      <c r="F191" s="418"/>
      <c r="G191" s="418"/>
      <c r="H191" s="418"/>
      <c r="I191" s="419"/>
      <c r="J191" s="770"/>
      <c r="K191" s="765"/>
      <c r="L191" s="765"/>
      <c r="M191" s="765"/>
      <c r="N191" s="766"/>
      <c r="O191" s="677" t="s">
        <v>3392</v>
      </c>
      <c r="P191" s="678"/>
      <c r="Q191" s="678"/>
      <c r="R191" s="678"/>
      <c r="S191" s="678"/>
      <c r="T191" s="678"/>
      <c r="U191" s="678"/>
      <c r="V191" s="678"/>
      <c r="W191" s="678"/>
      <c r="X191" s="678"/>
      <c r="Y191" s="678"/>
      <c r="Z191" s="678"/>
      <c r="AA191" s="678"/>
      <c r="AB191" s="679"/>
      <c r="AC191" s="42" t="s">
        <v>734</v>
      </c>
      <c r="AD191" s="422"/>
      <c r="AE191" s="422"/>
      <c r="AF191" s="422"/>
      <c r="AG191" s="422"/>
      <c r="AH191" s="445"/>
      <c r="AI191" s="686">
        <f>ROUND($S$105*0.01,0)</f>
        <v>7</v>
      </c>
      <c r="AJ191" s="686"/>
      <c r="AK191" s="422" t="s">
        <v>804</v>
      </c>
      <c r="AL191" s="422"/>
      <c r="AM191" s="38"/>
      <c r="AN191" s="331">
        <f t="shared" si="140"/>
        <v>-7</v>
      </c>
      <c r="AO191" s="437"/>
    </row>
    <row r="192" spans="1:41" ht="17.25" customHeight="1" x14ac:dyDescent="0.15">
      <c r="A192" s="436" t="s">
        <v>1249</v>
      </c>
      <c r="B192" s="433" t="s">
        <v>5769</v>
      </c>
      <c r="C192" s="120" t="s">
        <v>5117</v>
      </c>
      <c r="D192" s="421"/>
      <c r="E192" s="418"/>
      <c r="F192" s="418"/>
      <c r="G192" s="418"/>
      <c r="H192" s="418"/>
      <c r="I192" s="419"/>
      <c r="J192" s="770"/>
      <c r="K192" s="765"/>
      <c r="L192" s="765"/>
      <c r="M192" s="765"/>
      <c r="N192" s="766"/>
      <c r="O192" s="680"/>
      <c r="P192" s="681"/>
      <c r="Q192" s="681"/>
      <c r="R192" s="681"/>
      <c r="S192" s="681"/>
      <c r="T192" s="681"/>
      <c r="U192" s="681"/>
      <c r="V192" s="681"/>
      <c r="W192" s="681"/>
      <c r="X192" s="681"/>
      <c r="Y192" s="681"/>
      <c r="Z192" s="681"/>
      <c r="AA192" s="681"/>
      <c r="AB192" s="682"/>
      <c r="AC192" s="42" t="s">
        <v>736</v>
      </c>
      <c r="AD192" s="422"/>
      <c r="AE192" s="422"/>
      <c r="AF192" s="422"/>
      <c r="AG192" s="422"/>
      <c r="AH192" s="445"/>
      <c r="AI192" s="686">
        <f>ROUND($S$107*0.01,0)</f>
        <v>9</v>
      </c>
      <c r="AJ192" s="686"/>
      <c r="AK192" s="422" t="s">
        <v>804</v>
      </c>
      <c r="AL192" s="422"/>
      <c r="AM192" s="38"/>
      <c r="AN192" s="331">
        <f t="shared" si="140"/>
        <v>-9</v>
      </c>
      <c r="AO192" s="437"/>
    </row>
    <row r="193" spans="1:41" ht="17.25" customHeight="1" x14ac:dyDescent="0.15">
      <c r="A193" s="436" t="s">
        <v>1249</v>
      </c>
      <c r="B193" s="433" t="s">
        <v>5770</v>
      </c>
      <c r="C193" s="120" t="s">
        <v>5118</v>
      </c>
      <c r="D193" s="421"/>
      <c r="E193" s="418"/>
      <c r="F193" s="418"/>
      <c r="G193" s="418"/>
      <c r="H193" s="418"/>
      <c r="I193" s="419"/>
      <c r="J193" s="769" t="s">
        <v>3370</v>
      </c>
      <c r="K193" s="763"/>
      <c r="L193" s="763"/>
      <c r="M193" s="763"/>
      <c r="N193" s="764"/>
      <c r="O193" s="769" t="s">
        <v>3393</v>
      </c>
      <c r="P193" s="763"/>
      <c r="Q193" s="763"/>
      <c r="R193" s="763"/>
      <c r="S193" s="764"/>
      <c r="T193" s="678" t="s">
        <v>3395</v>
      </c>
      <c r="U193" s="678"/>
      <c r="V193" s="678"/>
      <c r="W193" s="678"/>
      <c r="X193" s="678"/>
      <c r="Y193" s="678"/>
      <c r="Z193" s="678"/>
      <c r="AA193" s="678"/>
      <c r="AB193" s="679"/>
      <c r="AC193" s="42" t="s">
        <v>734</v>
      </c>
      <c r="AD193" s="422"/>
      <c r="AE193" s="422"/>
      <c r="AF193" s="422"/>
      <c r="AG193" s="422"/>
      <c r="AH193" s="445"/>
      <c r="AI193" s="686">
        <f>ROUND($S$117*0.01,0)</f>
        <v>6</v>
      </c>
      <c r="AJ193" s="686"/>
      <c r="AK193" s="422" t="s">
        <v>804</v>
      </c>
      <c r="AL193" s="422"/>
      <c r="AM193" s="38"/>
      <c r="AN193" s="331">
        <f t="shared" si="140"/>
        <v>-6</v>
      </c>
      <c r="AO193" s="437"/>
    </row>
    <row r="194" spans="1:41" ht="17.25" customHeight="1" x14ac:dyDescent="0.15">
      <c r="A194" s="436" t="s">
        <v>1249</v>
      </c>
      <c r="B194" s="433" t="s">
        <v>5771</v>
      </c>
      <c r="C194" s="120" t="s">
        <v>5119</v>
      </c>
      <c r="D194" s="421"/>
      <c r="E194" s="418"/>
      <c r="F194" s="418"/>
      <c r="G194" s="418"/>
      <c r="H194" s="418"/>
      <c r="I194" s="419"/>
      <c r="J194" s="770"/>
      <c r="K194" s="765"/>
      <c r="L194" s="765"/>
      <c r="M194" s="765"/>
      <c r="N194" s="766"/>
      <c r="O194" s="770"/>
      <c r="P194" s="765"/>
      <c r="Q194" s="765"/>
      <c r="R194" s="765"/>
      <c r="S194" s="766"/>
      <c r="T194" s="681"/>
      <c r="U194" s="681"/>
      <c r="V194" s="681"/>
      <c r="W194" s="681"/>
      <c r="X194" s="681"/>
      <c r="Y194" s="681"/>
      <c r="Z194" s="681"/>
      <c r="AA194" s="681"/>
      <c r="AB194" s="682"/>
      <c r="AC194" s="42" t="s">
        <v>736</v>
      </c>
      <c r="AD194" s="422"/>
      <c r="AE194" s="422"/>
      <c r="AF194" s="422"/>
      <c r="AG194" s="422"/>
      <c r="AH194" s="445"/>
      <c r="AI194" s="686">
        <f>ROUND($S$119*0.01,0)</f>
        <v>8</v>
      </c>
      <c r="AJ194" s="686"/>
      <c r="AK194" s="422" t="s">
        <v>804</v>
      </c>
      <c r="AL194" s="422"/>
      <c r="AM194" s="38"/>
      <c r="AN194" s="331">
        <f t="shared" si="140"/>
        <v>-8</v>
      </c>
      <c r="AO194" s="437"/>
    </row>
    <row r="195" spans="1:41" ht="17.25" customHeight="1" x14ac:dyDescent="0.15">
      <c r="A195" s="436" t="s">
        <v>1249</v>
      </c>
      <c r="B195" s="433" t="s">
        <v>5772</v>
      </c>
      <c r="C195" s="120" t="s">
        <v>5120</v>
      </c>
      <c r="D195" s="421"/>
      <c r="E195" s="418"/>
      <c r="F195" s="418"/>
      <c r="G195" s="418"/>
      <c r="H195" s="418"/>
      <c r="I195" s="419"/>
      <c r="J195" s="770"/>
      <c r="K195" s="765"/>
      <c r="L195" s="765"/>
      <c r="M195" s="765"/>
      <c r="N195" s="766"/>
      <c r="O195" s="770"/>
      <c r="P195" s="765"/>
      <c r="Q195" s="765"/>
      <c r="R195" s="765"/>
      <c r="S195" s="766"/>
      <c r="T195" s="677" t="s">
        <v>3396</v>
      </c>
      <c r="U195" s="678"/>
      <c r="V195" s="678"/>
      <c r="W195" s="678"/>
      <c r="X195" s="678"/>
      <c r="Y195" s="678"/>
      <c r="Z195" s="678"/>
      <c r="AA195" s="678"/>
      <c r="AB195" s="679"/>
      <c r="AC195" s="42" t="s">
        <v>734</v>
      </c>
      <c r="AD195" s="422"/>
      <c r="AE195" s="422"/>
      <c r="AF195" s="422"/>
      <c r="AG195" s="422"/>
      <c r="AH195" s="445"/>
      <c r="AI195" s="686">
        <f>ROUND($S$121*0.01,0)</f>
        <v>6</v>
      </c>
      <c r="AJ195" s="686"/>
      <c r="AK195" s="422" t="s">
        <v>804</v>
      </c>
      <c r="AL195" s="422"/>
      <c r="AM195" s="38"/>
      <c r="AN195" s="331">
        <f t="shared" si="140"/>
        <v>-6</v>
      </c>
      <c r="AO195" s="437"/>
    </row>
    <row r="196" spans="1:41" ht="17.25" customHeight="1" x14ac:dyDescent="0.15">
      <c r="A196" s="436" t="s">
        <v>1249</v>
      </c>
      <c r="B196" s="433" t="s">
        <v>5773</v>
      </c>
      <c r="C196" s="120" t="s">
        <v>5121</v>
      </c>
      <c r="D196" s="421"/>
      <c r="E196" s="418"/>
      <c r="F196" s="418"/>
      <c r="G196" s="418"/>
      <c r="H196" s="418"/>
      <c r="I196" s="419"/>
      <c r="J196" s="770"/>
      <c r="K196" s="765"/>
      <c r="L196" s="765"/>
      <c r="M196" s="765"/>
      <c r="N196" s="766"/>
      <c r="O196" s="789"/>
      <c r="P196" s="767"/>
      <c r="Q196" s="767"/>
      <c r="R196" s="767"/>
      <c r="S196" s="768"/>
      <c r="T196" s="680"/>
      <c r="U196" s="681"/>
      <c r="V196" s="681"/>
      <c r="W196" s="681"/>
      <c r="X196" s="681"/>
      <c r="Y196" s="681"/>
      <c r="Z196" s="681"/>
      <c r="AA196" s="681"/>
      <c r="AB196" s="682"/>
      <c r="AC196" s="42" t="s">
        <v>736</v>
      </c>
      <c r="AD196" s="422"/>
      <c r="AE196" s="422"/>
      <c r="AF196" s="422"/>
      <c r="AG196" s="422"/>
      <c r="AH196" s="445"/>
      <c r="AI196" s="686">
        <f>ROUND($S$123*0.01,0)</f>
        <v>8</v>
      </c>
      <c r="AJ196" s="686"/>
      <c r="AK196" s="422" t="s">
        <v>804</v>
      </c>
      <c r="AL196" s="422"/>
      <c r="AM196" s="38"/>
      <c r="AN196" s="331">
        <f t="shared" si="140"/>
        <v>-8</v>
      </c>
      <c r="AO196" s="437"/>
    </row>
    <row r="197" spans="1:41" ht="17.25" customHeight="1" x14ac:dyDescent="0.15">
      <c r="A197" s="436" t="s">
        <v>1249</v>
      </c>
      <c r="B197" s="433" t="s">
        <v>5774</v>
      </c>
      <c r="C197" s="120" t="s">
        <v>5122</v>
      </c>
      <c r="D197" s="421"/>
      <c r="E197" s="418"/>
      <c r="F197" s="418"/>
      <c r="G197" s="418"/>
      <c r="H197" s="418"/>
      <c r="I197" s="419"/>
      <c r="J197" s="421"/>
      <c r="K197" s="418"/>
      <c r="L197" s="418"/>
      <c r="M197" s="418"/>
      <c r="N197" s="419"/>
      <c r="O197" s="769" t="s">
        <v>3394</v>
      </c>
      <c r="P197" s="763"/>
      <c r="Q197" s="763"/>
      <c r="R197" s="763"/>
      <c r="S197" s="764"/>
      <c r="T197" s="677" t="s">
        <v>3397</v>
      </c>
      <c r="U197" s="678"/>
      <c r="V197" s="678"/>
      <c r="W197" s="678"/>
      <c r="X197" s="678"/>
      <c r="Y197" s="678"/>
      <c r="Z197" s="678"/>
      <c r="AA197" s="678"/>
      <c r="AB197" s="679"/>
      <c r="AC197" s="42" t="s">
        <v>734</v>
      </c>
      <c r="AD197" s="422"/>
      <c r="AE197" s="422"/>
      <c r="AF197" s="422"/>
      <c r="AG197" s="422"/>
      <c r="AH197" s="445"/>
      <c r="AI197" s="686">
        <f>ROUND($S$125*0.01,0)</f>
        <v>7</v>
      </c>
      <c r="AJ197" s="686"/>
      <c r="AK197" s="422" t="s">
        <v>804</v>
      </c>
      <c r="AL197" s="422"/>
      <c r="AM197" s="38"/>
      <c r="AN197" s="331">
        <f t="shared" si="140"/>
        <v>-7</v>
      </c>
      <c r="AO197" s="437"/>
    </row>
    <row r="198" spans="1:41" ht="17.25" customHeight="1" x14ac:dyDescent="0.15">
      <c r="A198" s="436" t="s">
        <v>1249</v>
      </c>
      <c r="B198" s="433" t="s">
        <v>5776</v>
      </c>
      <c r="C198" s="120" t="s">
        <v>5123</v>
      </c>
      <c r="D198" s="421"/>
      <c r="E198" s="418"/>
      <c r="F198" s="418"/>
      <c r="G198" s="418"/>
      <c r="H198" s="418"/>
      <c r="I198" s="419"/>
      <c r="J198" s="421"/>
      <c r="K198" s="418"/>
      <c r="L198" s="418"/>
      <c r="M198" s="418"/>
      <c r="N198" s="419"/>
      <c r="O198" s="770"/>
      <c r="P198" s="765"/>
      <c r="Q198" s="765"/>
      <c r="R198" s="765"/>
      <c r="S198" s="766"/>
      <c r="T198" s="680"/>
      <c r="U198" s="681"/>
      <c r="V198" s="681"/>
      <c r="W198" s="681"/>
      <c r="X198" s="681"/>
      <c r="Y198" s="681"/>
      <c r="Z198" s="681"/>
      <c r="AA198" s="681"/>
      <c r="AB198" s="682"/>
      <c r="AC198" s="42" t="s">
        <v>736</v>
      </c>
      <c r="AD198" s="422"/>
      <c r="AE198" s="422"/>
      <c r="AF198" s="422"/>
      <c r="AG198" s="422"/>
      <c r="AH198" s="445"/>
      <c r="AI198" s="686">
        <f>ROUND($S$127*0.01,0)</f>
        <v>8</v>
      </c>
      <c r="AJ198" s="686"/>
      <c r="AK198" s="422" t="s">
        <v>804</v>
      </c>
      <c r="AL198" s="422"/>
      <c r="AM198" s="38"/>
      <c r="AN198" s="331">
        <f t="shared" si="140"/>
        <v>-8</v>
      </c>
      <c r="AO198" s="437"/>
    </row>
    <row r="199" spans="1:41" ht="17.25" customHeight="1" x14ac:dyDescent="0.15">
      <c r="A199" s="436" t="s">
        <v>1249</v>
      </c>
      <c r="B199" s="433" t="s">
        <v>5777</v>
      </c>
      <c r="C199" s="120" t="s">
        <v>5124</v>
      </c>
      <c r="D199" s="421"/>
      <c r="E199" s="418"/>
      <c r="F199" s="418"/>
      <c r="G199" s="418"/>
      <c r="H199" s="418"/>
      <c r="I199" s="419"/>
      <c r="J199" s="421"/>
      <c r="K199" s="418"/>
      <c r="L199" s="418"/>
      <c r="M199" s="418"/>
      <c r="N199" s="419"/>
      <c r="O199" s="770"/>
      <c r="P199" s="765"/>
      <c r="Q199" s="765"/>
      <c r="R199" s="765"/>
      <c r="S199" s="766"/>
      <c r="T199" s="677" t="s">
        <v>3398</v>
      </c>
      <c r="U199" s="678"/>
      <c r="V199" s="678"/>
      <c r="W199" s="678"/>
      <c r="X199" s="678"/>
      <c r="Y199" s="678"/>
      <c r="Z199" s="678"/>
      <c r="AA199" s="678"/>
      <c r="AB199" s="679"/>
      <c r="AC199" s="42" t="s">
        <v>734</v>
      </c>
      <c r="AD199" s="422"/>
      <c r="AE199" s="422"/>
      <c r="AF199" s="422"/>
      <c r="AG199" s="422"/>
      <c r="AH199" s="445"/>
      <c r="AI199" s="686">
        <f>ROUND($S$129*0.01,0)</f>
        <v>7</v>
      </c>
      <c r="AJ199" s="686"/>
      <c r="AK199" s="422" t="s">
        <v>804</v>
      </c>
      <c r="AL199" s="422"/>
      <c r="AM199" s="38"/>
      <c r="AN199" s="331">
        <f t="shared" si="140"/>
        <v>-7</v>
      </c>
      <c r="AO199" s="437"/>
    </row>
    <row r="200" spans="1:41" ht="17.25" customHeight="1" x14ac:dyDescent="0.15">
      <c r="A200" s="436" t="s">
        <v>1249</v>
      </c>
      <c r="B200" s="433" t="s">
        <v>5778</v>
      </c>
      <c r="C200" s="120" t="s">
        <v>5125</v>
      </c>
      <c r="D200" s="39"/>
      <c r="E200" s="417"/>
      <c r="F200" s="417"/>
      <c r="G200" s="417"/>
      <c r="H200" s="417"/>
      <c r="I200" s="420"/>
      <c r="J200" s="39"/>
      <c r="K200" s="417"/>
      <c r="L200" s="417"/>
      <c r="M200" s="417"/>
      <c r="N200" s="420"/>
      <c r="O200" s="789"/>
      <c r="P200" s="767"/>
      <c r="Q200" s="767"/>
      <c r="R200" s="767"/>
      <c r="S200" s="768"/>
      <c r="T200" s="759"/>
      <c r="U200" s="760"/>
      <c r="V200" s="760"/>
      <c r="W200" s="760"/>
      <c r="X200" s="760"/>
      <c r="Y200" s="760"/>
      <c r="Z200" s="760"/>
      <c r="AA200" s="760"/>
      <c r="AB200" s="761"/>
      <c r="AC200" s="42" t="s">
        <v>736</v>
      </c>
      <c r="AD200" s="422"/>
      <c r="AE200" s="422"/>
      <c r="AF200" s="422"/>
      <c r="AG200" s="422"/>
      <c r="AH200" s="445"/>
      <c r="AI200" s="686">
        <f>ROUND($S$131*0.01,0)</f>
        <v>8</v>
      </c>
      <c r="AJ200" s="686"/>
      <c r="AK200" s="422" t="s">
        <v>804</v>
      </c>
      <c r="AL200" s="422"/>
      <c r="AM200" s="38"/>
      <c r="AN200" s="331">
        <f t="shared" si="140"/>
        <v>-8</v>
      </c>
      <c r="AO200" s="10"/>
    </row>
    <row r="201" spans="1:41" ht="17.25" customHeight="1" x14ac:dyDescent="0.15">
      <c r="A201" s="436" t="s">
        <v>1249</v>
      </c>
      <c r="B201" s="433" t="s">
        <v>3497</v>
      </c>
      <c r="C201" s="120" t="s">
        <v>3399</v>
      </c>
      <c r="D201" s="677" t="s">
        <v>3284</v>
      </c>
      <c r="E201" s="678"/>
      <c r="F201" s="678"/>
      <c r="G201" s="678"/>
      <c r="H201" s="678"/>
      <c r="I201" s="679"/>
      <c r="J201" s="769" t="s">
        <v>3365</v>
      </c>
      <c r="K201" s="763"/>
      <c r="L201" s="763"/>
      <c r="M201" s="763"/>
      <c r="N201" s="764"/>
      <c r="O201" s="769" t="s">
        <v>3371</v>
      </c>
      <c r="P201" s="763"/>
      <c r="Q201" s="763"/>
      <c r="R201" s="763"/>
      <c r="S201" s="764"/>
      <c r="T201" s="678" t="s">
        <v>3381</v>
      </c>
      <c r="U201" s="678"/>
      <c r="V201" s="678"/>
      <c r="W201" s="678"/>
      <c r="X201" s="678"/>
      <c r="Y201" s="678"/>
      <c r="Z201" s="678"/>
      <c r="AA201" s="678"/>
      <c r="AB201" s="679"/>
      <c r="AC201" s="42" t="s">
        <v>734</v>
      </c>
      <c r="AD201" s="422"/>
      <c r="AE201" s="422"/>
      <c r="AF201" s="422"/>
      <c r="AG201" s="422"/>
      <c r="AH201" s="445"/>
      <c r="AI201" s="686">
        <f>ROUND($S$5*0.01,0)</f>
        <v>6</v>
      </c>
      <c r="AJ201" s="686"/>
      <c r="AK201" s="422" t="s">
        <v>804</v>
      </c>
      <c r="AL201" s="422"/>
      <c r="AM201" s="38"/>
      <c r="AN201" s="331">
        <f>-AI201</f>
        <v>-6</v>
      </c>
      <c r="AO201" s="435" t="s">
        <v>3364</v>
      </c>
    </row>
    <row r="202" spans="1:41" ht="17.25" customHeight="1" x14ac:dyDescent="0.15">
      <c r="A202" s="436" t="s">
        <v>1249</v>
      </c>
      <c r="B202" s="433" t="s">
        <v>3498</v>
      </c>
      <c r="C202" s="120" t="s">
        <v>3400</v>
      </c>
      <c r="D202" s="680"/>
      <c r="E202" s="681"/>
      <c r="F202" s="681"/>
      <c r="G202" s="681"/>
      <c r="H202" s="681"/>
      <c r="I202" s="682"/>
      <c r="J202" s="770"/>
      <c r="K202" s="765"/>
      <c r="L202" s="765"/>
      <c r="M202" s="765"/>
      <c r="N202" s="766"/>
      <c r="O202" s="770"/>
      <c r="P202" s="765"/>
      <c r="Q202" s="765"/>
      <c r="R202" s="765"/>
      <c r="S202" s="766"/>
      <c r="T202" s="681"/>
      <c r="U202" s="681"/>
      <c r="V202" s="681"/>
      <c r="W202" s="681"/>
      <c r="X202" s="681"/>
      <c r="Y202" s="681"/>
      <c r="Z202" s="681"/>
      <c r="AA202" s="681"/>
      <c r="AB202" s="682"/>
      <c r="AC202" s="42" t="s">
        <v>736</v>
      </c>
      <c r="AD202" s="422"/>
      <c r="AE202" s="422"/>
      <c r="AF202" s="422"/>
      <c r="AG202" s="422"/>
      <c r="AH202" s="445"/>
      <c r="AI202" s="686">
        <f>ROUND($S$7*0.01,0)</f>
        <v>7</v>
      </c>
      <c r="AJ202" s="686"/>
      <c r="AK202" s="422" t="s">
        <v>804</v>
      </c>
      <c r="AL202" s="422"/>
      <c r="AM202" s="38"/>
      <c r="AN202" s="331">
        <f t="shared" ref="AN202:AN252" si="141">-AI202</f>
        <v>-7</v>
      </c>
      <c r="AO202" s="437"/>
    </row>
    <row r="203" spans="1:41" ht="17.25" customHeight="1" x14ac:dyDescent="0.15">
      <c r="A203" s="436" t="s">
        <v>1249</v>
      </c>
      <c r="B203" s="433" t="s">
        <v>3499</v>
      </c>
      <c r="C203" s="120" t="s">
        <v>3401</v>
      </c>
      <c r="D203" s="421"/>
      <c r="E203" s="418"/>
      <c r="F203" s="418"/>
      <c r="G203" s="418"/>
      <c r="H203" s="418"/>
      <c r="I203" s="419"/>
      <c r="J203" s="770"/>
      <c r="K203" s="765"/>
      <c r="L203" s="765"/>
      <c r="M203" s="765"/>
      <c r="N203" s="766"/>
      <c r="O203" s="770"/>
      <c r="P203" s="765"/>
      <c r="Q203" s="765"/>
      <c r="R203" s="765"/>
      <c r="S203" s="766"/>
      <c r="T203" s="769" t="s">
        <v>3382</v>
      </c>
      <c r="U203" s="763"/>
      <c r="V203" s="763"/>
      <c r="W203" s="763"/>
      <c r="X203" s="763"/>
      <c r="Y203" s="763"/>
      <c r="Z203" s="763"/>
      <c r="AA203" s="763"/>
      <c r="AB203" s="764"/>
      <c r="AC203" s="42" t="s">
        <v>734</v>
      </c>
      <c r="AD203" s="422"/>
      <c r="AE203" s="422"/>
      <c r="AF203" s="422"/>
      <c r="AG203" s="422"/>
      <c r="AH203" s="445"/>
      <c r="AI203" s="686">
        <f>ROUND($S$9*0.01,0)</f>
        <v>7</v>
      </c>
      <c r="AJ203" s="686"/>
      <c r="AK203" s="422" t="s">
        <v>804</v>
      </c>
      <c r="AL203" s="422"/>
      <c r="AM203" s="38"/>
      <c r="AN203" s="331">
        <f t="shared" si="141"/>
        <v>-7</v>
      </c>
      <c r="AO203" s="437"/>
    </row>
    <row r="204" spans="1:41" ht="17.25" customHeight="1" x14ac:dyDescent="0.15">
      <c r="A204" s="436" t="s">
        <v>1249</v>
      </c>
      <c r="B204" s="433" t="s">
        <v>3500</v>
      </c>
      <c r="C204" s="120" t="s">
        <v>3402</v>
      </c>
      <c r="D204" s="421"/>
      <c r="E204" s="418"/>
      <c r="F204" s="418"/>
      <c r="G204" s="418"/>
      <c r="H204" s="418"/>
      <c r="I204" s="419"/>
      <c r="J204" s="421"/>
      <c r="K204" s="418"/>
      <c r="L204" s="418"/>
      <c r="M204" s="418"/>
      <c r="N204" s="419"/>
      <c r="O204" s="418"/>
      <c r="P204" s="418"/>
      <c r="Q204" s="418"/>
      <c r="R204" s="418"/>
      <c r="S204" s="419"/>
      <c r="T204" s="770"/>
      <c r="U204" s="765"/>
      <c r="V204" s="765"/>
      <c r="W204" s="765"/>
      <c r="X204" s="765"/>
      <c r="Y204" s="765"/>
      <c r="Z204" s="765"/>
      <c r="AA204" s="765"/>
      <c r="AB204" s="766"/>
      <c r="AC204" s="42" t="s">
        <v>736</v>
      </c>
      <c r="AD204" s="422"/>
      <c r="AE204" s="422"/>
      <c r="AF204" s="422"/>
      <c r="AG204" s="422"/>
      <c r="AH204" s="445"/>
      <c r="AI204" s="686">
        <f>ROUND($S$11*0.01,0)</f>
        <v>8</v>
      </c>
      <c r="AJ204" s="686"/>
      <c r="AK204" s="422" t="s">
        <v>804</v>
      </c>
      <c r="AL204" s="422"/>
      <c r="AM204" s="38"/>
      <c r="AN204" s="331">
        <f t="shared" si="141"/>
        <v>-8</v>
      </c>
      <c r="AO204" s="437"/>
    </row>
    <row r="205" spans="1:41" ht="17.25" customHeight="1" x14ac:dyDescent="0.15">
      <c r="A205" s="436" t="s">
        <v>1249</v>
      </c>
      <c r="B205" s="433" t="s">
        <v>3501</v>
      </c>
      <c r="C205" s="120" t="s">
        <v>3403</v>
      </c>
      <c r="D205" s="421"/>
      <c r="E205" s="418"/>
      <c r="F205" s="418"/>
      <c r="G205" s="418"/>
      <c r="H205" s="418"/>
      <c r="I205" s="419"/>
      <c r="J205" s="421"/>
      <c r="K205" s="418"/>
      <c r="L205" s="418"/>
      <c r="M205" s="418"/>
      <c r="N205" s="419"/>
      <c r="O205" s="769" t="s">
        <v>3372</v>
      </c>
      <c r="P205" s="763"/>
      <c r="Q205" s="763"/>
      <c r="R205" s="763"/>
      <c r="S205" s="764"/>
      <c r="T205" s="769" t="s">
        <v>3381</v>
      </c>
      <c r="U205" s="763"/>
      <c r="V205" s="763"/>
      <c r="W205" s="763"/>
      <c r="X205" s="763"/>
      <c r="Y205" s="763"/>
      <c r="Z205" s="763"/>
      <c r="AA205" s="763"/>
      <c r="AB205" s="764"/>
      <c r="AC205" s="42" t="s">
        <v>734</v>
      </c>
      <c r="AD205" s="422"/>
      <c r="AE205" s="422"/>
      <c r="AF205" s="422"/>
      <c r="AG205" s="422"/>
      <c r="AH205" s="445"/>
      <c r="AI205" s="686">
        <f>ROUND($S$13*0.01,0)</f>
        <v>6</v>
      </c>
      <c r="AJ205" s="686"/>
      <c r="AK205" s="422" t="s">
        <v>804</v>
      </c>
      <c r="AL205" s="422"/>
      <c r="AM205" s="38"/>
      <c r="AN205" s="331">
        <f t="shared" si="141"/>
        <v>-6</v>
      </c>
      <c r="AO205" s="437"/>
    </row>
    <row r="206" spans="1:41" ht="17.25" customHeight="1" x14ac:dyDescent="0.15">
      <c r="A206" s="436" t="s">
        <v>1249</v>
      </c>
      <c r="B206" s="433" t="s">
        <v>3502</v>
      </c>
      <c r="C206" s="120" t="s">
        <v>3404</v>
      </c>
      <c r="D206" s="421"/>
      <c r="E206" s="418"/>
      <c r="F206" s="418"/>
      <c r="G206" s="418"/>
      <c r="H206" s="418"/>
      <c r="I206" s="419"/>
      <c r="J206" s="421"/>
      <c r="K206" s="418"/>
      <c r="L206" s="418"/>
      <c r="M206" s="418"/>
      <c r="N206" s="419"/>
      <c r="O206" s="770"/>
      <c r="P206" s="765"/>
      <c r="Q206" s="765"/>
      <c r="R206" s="765"/>
      <c r="S206" s="766"/>
      <c r="T206" s="770"/>
      <c r="U206" s="765"/>
      <c r="V206" s="765"/>
      <c r="W206" s="765"/>
      <c r="X206" s="765"/>
      <c r="Y206" s="765"/>
      <c r="Z206" s="765"/>
      <c r="AA206" s="765"/>
      <c r="AB206" s="766"/>
      <c r="AC206" s="42" t="s">
        <v>736</v>
      </c>
      <c r="AD206" s="422"/>
      <c r="AE206" s="422"/>
      <c r="AF206" s="422"/>
      <c r="AG206" s="422"/>
      <c r="AH206" s="445"/>
      <c r="AI206" s="686">
        <f>ROUND($S$15*0.01,0)</f>
        <v>7</v>
      </c>
      <c r="AJ206" s="686"/>
      <c r="AK206" s="422" t="s">
        <v>804</v>
      </c>
      <c r="AL206" s="422"/>
      <c r="AM206" s="38"/>
      <c r="AN206" s="331">
        <f t="shared" si="141"/>
        <v>-7</v>
      </c>
      <c r="AO206" s="437"/>
    </row>
    <row r="207" spans="1:41" ht="17.25" customHeight="1" x14ac:dyDescent="0.15">
      <c r="A207" s="436" t="s">
        <v>1249</v>
      </c>
      <c r="B207" s="433" t="s">
        <v>3503</v>
      </c>
      <c r="C207" s="120" t="s">
        <v>3405</v>
      </c>
      <c r="D207" s="421"/>
      <c r="E207" s="418"/>
      <c r="F207" s="418"/>
      <c r="G207" s="418"/>
      <c r="H207" s="418"/>
      <c r="I207" s="419"/>
      <c r="J207" s="421"/>
      <c r="K207" s="418"/>
      <c r="L207" s="418"/>
      <c r="M207" s="418"/>
      <c r="N207" s="419"/>
      <c r="O207" s="770"/>
      <c r="P207" s="765"/>
      <c r="Q207" s="765"/>
      <c r="R207" s="765"/>
      <c r="S207" s="766"/>
      <c r="T207" s="677" t="s">
        <v>3382</v>
      </c>
      <c r="U207" s="678"/>
      <c r="V207" s="678"/>
      <c r="W207" s="678"/>
      <c r="X207" s="678"/>
      <c r="Y207" s="678"/>
      <c r="Z207" s="678"/>
      <c r="AA207" s="678"/>
      <c r="AB207" s="679"/>
      <c r="AC207" s="42" t="s">
        <v>734</v>
      </c>
      <c r="AD207" s="422"/>
      <c r="AE207" s="422"/>
      <c r="AF207" s="422"/>
      <c r="AG207" s="422"/>
      <c r="AH207" s="445"/>
      <c r="AI207" s="686">
        <f>ROUND($S$17*0.01,0)</f>
        <v>7</v>
      </c>
      <c r="AJ207" s="686"/>
      <c r="AK207" s="422" t="s">
        <v>804</v>
      </c>
      <c r="AL207" s="422"/>
      <c r="AM207" s="38"/>
      <c r="AN207" s="331">
        <f t="shared" si="141"/>
        <v>-7</v>
      </c>
      <c r="AO207" s="437"/>
    </row>
    <row r="208" spans="1:41" ht="17.25" customHeight="1" x14ac:dyDescent="0.15">
      <c r="A208" s="436" t="s">
        <v>1249</v>
      </c>
      <c r="B208" s="433" t="s">
        <v>3504</v>
      </c>
      <c r="C208" s="120" t="s">
        <v>3406</v>
      </c>
      <c r="D208" s="421"/>
      <c r="E208" s="418"/>
      <c r="F208" s="418"/>
      <c r="G208" s="418"/>
      <c r="H208" s="418"/>
      <c r="I208" s="419"/>
      <c r="J208" s="421"/>
      <c r="K208" s="418"/>
      <c r="L208" s="418"/>
      <c r="M208" s="418"/>
      <c r="N208" s="419"/>
      <c r="O208" s="418"/>
      <c r="P208" s="418"/>
      <c r="Q208" s="418"/>
      <c r="R208" s="418"/>
      <c r="S208" s="419"/>
      <c r="T208" s="680"/>
      <c r="U208" s="681"/>
      <c r="V208" s="681"/>
      <c r="W208" s="681"/>
      <c r="X208" s="681"/>
      <c r="Y208" s="681"/>
      <c r="Z208" s="681"/>
      <c r="AA208" s="681"/>
      <c r="AB208" s="682"/>
      <c r="AC208" s="42" t="s">
        <v>736</v>
      </c>
      <c r="AD208" s="422"/>
      <c r="AE208" s="422"/>
      <c r="AF208" s="422"/>
      <c r="AG208" s="422"/>
      <c r="AH208" s="445"/>
      <c r="AI208" s="686">
        <f>ROUND($S$19*0.01,0)</f>
        <v>8</v>
      </c>
      <c r="AJ208" s="686"/>
      <c r="AK208" s="422" t="s">
        <v>804</v>
      </c>
      <c r="AL208" s="422"/>
      <c r="AM208" s="38"/>
      <c r="AN208" s="331">
        <f t="shared" si="141"/>
        <v>-8</v>
      </c>
      <c r="AO208" s="437"/>
    </row>
    <row r="209" spans="1:41" ht="17.25" customHeight="1" x14ac:dyDescent="0.15">
      <c r="A209" s="436" t="s">
        <v>1249</v>
      </c>
      <c r="B209" s="433" t="s">
        <v>3505</v>
      </c>
      <c r="C209" s="120" t="s">
        <v>3407</v>
      </c>
      <c r="D209" s="421"/>
      <c r="E209" s="418"/>
      <c r="F209" s="418"/>
      <c r="G209" s="418"/>
      <c r="H209" s="418"/>
      <c r="I209" s="419"/>
      <c r="J209" s="421"/>
      <c r="K209" s="418"/>
      <c r="L209" s="418"/>
      <c r="M209" s="418"/>
      <c r="N209" s="419"/>
      <c r="O209" s="769" t="s">
        <v>3373</v>
      </c>
      <c r="P209" s="763"/>
      <c r="Q209" s="763"/>
      <c r="R209" s="763"/>
      <c r="S209" s="764"/>
      <c r="T209" s="677" t="s">
        <v>3381</v>
      </c>
      <c r="U209" s="678"/>
      <c r="V209" s="678"/>
      <c r="W209" s="678"/>
      <c r="X209" s="678"/>
      <c r="Y209" s="678"/>
      <c r="Z209" s="678"/>
      <c r="AA209" s="678"/>
      <c r="AB209" s="679"/>
      <c r="AC209" s="42" t="s">
        <v>734</v>
      </c>
      <c r="AD209" s="422"/>
      <c r="AE209" s="422"/>
      <c r="AF209" s="422"/>
      <c r="AG209" s="422"/>
      <c r="AH209" s="445"/>
      <c r="AI209" s="686">
        <f>ROUND($S$21*0.01,0)</f>
        <v>6</v>
      </c>
      <c r="AJ209" s="686"/>
      <c r="AK209" s="422" t="s">
        <v>804</v>
      </c>
      <c r="AL209" s="422"/>
      <c r="AM209" s="38"/>
      <c r="AN209" s="331">
        <f t="shared" si="141"/>
        <v>-6</v>
      </c>
      <c r="AO209" s="437"/>
    </row>
    <row r="210" spans="1:41" ht="17.25" customHeight="1" x14ac:dyDescent="0.15">
      <c r="A210" s="436" t="s">
        <v>1249</v>
      </c>
      <c r="B210" s="433" t="s">
        <v>3506</v>
      </c>
      <c r="C210" s="120" t="s">
        <v>3408</v>
      </c>
      <c r="D210" s="421"/>
      <c r="E210" s="418"/>
      <c r="F210" s="418"/>
      <c r="G210" s="418"/>
      <c r="H210" s="418"/>
      <c r="I210" s="419"/>
      <c r="J210" s="421"/>
      <c r="K210" s="418"/>
      <c r="L210" s="418"/>
      <c r="M210" s="418"/>
      <c r="N210" s="419"/>
      <c r="O210" s="770"/>
      <c r="P210" s="765"/>
      <c r="Q210" s="765"/>
      <c r="R210" s="765"/>
      <c r="S210" s="766"/>
      <c r="T210" s="680"/>
      <c r="U210" s="681"/>
      <c r="V210" s="681"/>
      <c r="W210" s="681"/>
      <c r="X210" s="681"/>
      <c r="Y210" s="681"/>
      <c r="Z210" s="681"/>
      <c r="AA210" s="681"/>
      <c r="AB210" s="682"/>
      <c r="AC210" s="42" t="s">
        <v>736</v>
      </c>
      <c r="AD210" s="422"/>
      <c r="AE210" s="422"/>
      <c r="AF210" s="422"/>
      <c r="AG210" s="422"/>
      <c r="AH210" s="445"/>
      <c r="AI210" s="686">
        <f>ROUND($S$23*0.01,0)</f>
        <v>7</v>
      </c>
      <c r="AJ210" s="686"/>
      <c r="AK210" s="422" t="s">
        <v>804</v>
      </c>
      <c r="AL210" s="422"/>
      <c r="AM210" s="38"/>
      <c r="AN210" s="331">
        <f t="shared" si="141"/>
        <v>-7</v>
      </c>
      <c r="AO210" s="437"/>
    </row>
    <row r="211" spans="1:41" ht="17.25" customHeight="1" x14ac:dyDescent="0.15">
      <c r="A211" s="436" t="s">
        <v>1249</v>
      </c>
      <c r="B211" s="433" t="s">
        <v>3507</v>
      </c>
      <c r="C211" s="120" t="s">
        <v>3409</v>
      </c>
      <c r="D211" s="421"/>
      <c r="E211" s="418"/>
      <c r="F211" s="418"/>
      <c r="G211" s="418"/>
      <c r="H211" s="418"/>
      <c r="I211" s="419"/>
      <c r="J211" s="421"/>
      <c r="K211" s="418"/>
      <c r="L211" s="418"/>
      <c r="M211" s="418"/>
      <c r="N211" s="419"/>
      <c r="O211" s="770"/>
      <c r="P211" s="765"/>
      <c r="Q211" s="765"/>
      <c r="R211" s="765"/>
      <c r="S211" s="766"/>
      <c r="T211" s="677" t="s">
        <v>3382</v>
      </c>
      <c r="U211" s="678"/>
      <c r="V211" s="678"/>
      <c r="W211" s="678"/>
      <c r="X211" s="678"/>
      <c r="Y211" s="678"/>
      <c r="Z211" s="678"/>
      <c r="AA211" s="678"/>
      <c r="AB211" s="679"/>
      <c r="AC211" s="42" t="s">
        <v>734</v>
      </c>
      <c r="AD211" s="422"/>
      <c r="AE211" s="422"/>
      <c r="AF211" s="422"/>
      <c r="AG211" s="422"/>
      <c r="AH211" s="445"/>
      <c r="AI211" s="686">
        <f>ROUND($S$25*0.01,0)</f>
        <v>6</v>
      </c>
      <c r="AJ211" s="686"/>
      <c r="AK211" s="422" t="s">
        <v>804</v>
      </c>
      <c r="AL211" s="422"/>
      <c r="AM211" s="38"/>
      <c r="AN211" s="331">
        <f t="shared" si="141"/>
        <v>-6</v>
      </c>
      <c r="AO211" s="437"/>
    </row>
    <row r="212" spans="1:41" ht="17.25" customHeight="1" x14ac:dyDescent="0.15">
      <c r="A212" s="436" t="s">
        <v>1249</v>
      </c>
      <c r="B212" s="433" t="s">
        <v>3508</v>
      </c>
      <c r="C212" s="120" t="s">
        <v>3410</v>
      </c>
      <c r="D212" s="421"/>
      <c r="E212" s="418"/>
      <c r="F212" s="418"/>
      <c r="G212" s="418"/>
      <c r="H212" s="418"/>
      <c r="I212" s="419"/>
      <c r="J212" s="421"/>
      <c r="K212" s="418"/>
      <c r="L212" s="418"/>
      <c r="M212" s="418"/>
      <c r="N212" s="419"/>
      <c r="O212" s="421"/>
      <c r="P212" s="418"/>
      <c r="Q212" s="418"/>
      <c r="R212" s="418"/>
      <c r="S212" s="419"/>
      <c r="T212" s="680"/>
      <c r="U212" s="681"/>
      <c r="V212" s="681"/>
      <c r="W212" s="681"/>
      <c r="X212" s="681"/>
      <c r="Y212" s="681"/>
      <c r="Z212" s="681"/>
      <c r="AA212" s="681"/>
      <c r="AB212" s="682"/>
      <c r="AC212" s="42" t="s">
        <v>736</v>
      </c>
      <c r="AD212" s="422"/>
      <c r="AE212" s="422"/>
      <c r="AF212" s="422"/>
      <c r="AG212" s="422"/>
      <c r="AH212" s="445"/>
      <c r="AI212" s="686">
        <f>ROUND($S$27*0.01,0)</f>
        <v>8</v>
      </c>
      <c r="AJ212" s="686"/>
      <c r="AK212" s="422" t="s">
        <v>804</v>
      </c>
      <c r="AL212" s="422"/>
      <c r="AM212" s="38"/>
      <c r="AN212" s="331">
        <f t="shared" si="141"/>
        <v>-8</v>
      </c>
      <c r="AO212" s="437"/>
    </row>
    <row r="213" spans="1:41" ht="17.25" customHeight="1" x14ac:dyDescent="0.15">
      <c r="A213" s="436" t="s">
        <v>1249</v>
      </c>
      <c r="B213" s="433" t="s">
        <v>3509</v>
      </c>
      <c r="C213" s="120" t="s">
        <v>3411</v>
      </c>
      <c r="D213" s="421"/>
      <c r="E213" s="418"/>
      <c r="F213" s="418"/>
      <c r="G213" s="418"/>
      <c r="H213" s="418"/>
      <c r="I213" s="419"/>
      <c r="J213" s="769" t="s">
        <v>3366</v>
      </c>
      <c r="K213" s="763"/>
      <c r="L213" s="763"/>
      <c r="M213" s="763"/>
      <c r="N213" s="764"/>
      <c r="O213" s="769" t="s">
        <v>3374</v>
      </c>
      <c r="P213" s="763"/>
      <c r="Q213" s="763"/>
      <c r="R213" s="763"/>
      <c r="S213" s="764"/>
      <c r="T213" s="677" t="s">
        <v>3383</v>
      </c>
      <c r="U213" s="678"/>
      <c r="V213" s="678"/>
      <c r="W213" s="678"/>
      <c r="X213" s="678"/>
      <c r="Y213" s="678"/>
      <c r="Z213" s="678"/>
      <c r="AA213" s="678"/>
      <c r="AB213" s="679"/>
      <c r="AC213" s="42" t="s">
        <v>734</v>
      </c>
      <c r="AD213" s="422"/>
      <c r="AE213" s="422"/>
      <c r="AF213" s="422"/>
      <c r="AG213" s="422"/>
      <c r="AH213" s="445"/>
      <c r="AI213" s="686">
        <f>ROUND($S$29*0.01,0)</f>
        <v>6</v>
      </c>
      <c r="AJ213" s="686"/>
      <c r="AK213" s="422" t="s">
        <v>804</v>
      </c>
      <c r="AL213" s="422"/>
      <c r="AM213" s="38"/>
      <c r="AN213" s="331">
        <f t="shared" si="141"/>
        <v>-6</v>
      </c>
      <c r="AO213" s="437"/>
    </row>
    <row r="214" spans="1:41" ht="17.25" customHeight="1" x14ac:dyDescent="0.15">
      <c r="A214" s="436" t="s">
        <v>1249</v>
      </c>
      <c r="B214" s="433" t="s">
        <v>3510</v>
      </c>
      <c r="C214" s="120" t="s">
        <v>3412</v>
      </c>
      <c r="D214" s="421"/>
      <c r="E214" s="418"/>
      <c r="F214" s="418"/>
      <c r="G214" s="418"/>
      <c r="H214" s="418"/>
      <c r="I214" s="419"/>
      <c r="J214" s="770"/>
      <c r="K214" s="765"/>
      <c r="L214" s="765"/>
      <c r="M214" s="765"/>
      <c r="N214" s="766"/>
      <c r="O214" s="770"/>
      <c r="P214" s="765"/>
      <c r="Q214" s="765"/>
      <c r="R214" s="765"/>
      <c r="S214" s="766"/>
      <c r="T214" s="680"/>
      <c r="U214" s="681"/>
      <c r="V214" s="681"/>
      <c r="W214" s="681"/>
      <c r="X214" s="681"/>
      <c r="Y214" s="681"/>
      <c r="Z214" s="681"/>
      <c r="AA214" s="681"/>
      <c r="AB214" s="682"/>
      <c r="AC214" s="42" t="s">
        <v>736</v>
      </c>
      <c r="AD214" s="422"/>
      <c r="AE214" s="422"/>
      <c r="AF214" s="422"/>
      <c r="AG214" s="422"/>
      <c r="AH214" s="445"/>
      <c r="AI214" s="686">
        <f>ROUND($S$31*0.01,0)</f>
        <v>7</v>
      </c>
      <c r="AJ214" s="686"/>
      <c r="AK214" s="422" t="s">
        <v>804</v>
      </c>
      <c r="AL214" s="422"/>
      <c r="AM214" s="38"/>
      <c r="AN214" s="331">
        <f t="shared" si="141"/>
        <v>-7</v>
      </c>
      <c r="AO214" s="437"/>
    </row>
    <row r="215" spans="1:41" ht="17.25" customHeight="1" x14ac:dyDescent="0.15">
      <c r="A215" s="436" t="s">
        <v>1249</v>
      </c>
      <c r="B215" s="433" t="s">
        <v>3511</v>
      </c>
      <c r="C215" s="120" t="s">
        <v>3413</v>
      </c>
      <c r="D215" s="421"/>
      <c r="E215" s="418"/>
      <c r="F215" s="418"/>
      <c r="G215" s="418"/>
      <c r="H215" s="418"/>
      <c r="I215" s="419"/>
      <c r="J215" s="770"/>
      <c r="K215" s="765"/>
      <c r="L215" s="765"/>
      <c r="M215" s="765"/>
      <c r="N215" s="766"/>
      <c r="O215" s="770"/>
      <c r="P215" s="765"/>
      <c r="Q215" s="765"/>
      <c r="R215" s="765"/>
      <c r="S215" s="766"/>
      <c r="T215" s="677" t="s">
        <v>3384</v>
      </c>
      <c r="U215" s="678"/>
      <c r="V215" s="678"/>
      <c r="W215" s="678"/>
      <c r="X215" s="678"/>
      <c r="Y215" s="678"/>
      <c r="Z215" s="678"/>
      <c r="AA215" s="678"/>
      <c r="AB215" s="679"/>
      <c r="AC215" s="42" t="s">
        <v>734</v>
      </c>
      <c r="AD215" s="422"/>
      <c r="AE215" s="422"/>
      <c r="AF215" s="422"/>
      <c r="AG215" s="422"/>
      <c r="AH215" s="445"/>
      <c r="AI215" s="686">
        <f>ROUND($S$33*0.01,0)</f>
        <v>6</v>
      </c>
      <c r="AJ215" s="686"/>
      <c r="AK215" s="422" t="s">
        <v>804</v>
      </c>
      <c r="AL215" s="422"/>
      <c r="AM215" s="38"/>
      <c r="AN215" s="331">
        <f t="shared" si="141"/>
        <v>-6</v>
      </c>
      <c r="AO215" s="437"/>
    </row>
    <row r="216" spans="1:41" ht="17.25" customHeight="1" x14ac:dyDescent="0.15">
      <c r="A216" s="436" t="s">
        <v>1249</v>
      </c>
      <c r="B216" s="433" t="s">
        <v>3512</v>
      </c>
      <c r="C216" s="120" t="s">
        <v>3414</v>
      </c>
      <c r="D216" s="421"/>
      <c r="E216" s="418"/>
      <c r="F216" s="418"/>
      <c r="G216" s="418"/>
      <c r="H216" s="418"/>
      <c r="I216" s="419"/>
      <c r="J216" s="421"/>
      <c r="K216" s="418"/>
      <c r="L216" s="418"/>
      <c r="M216" s="418"/>
      <c r="N216" s="419"/>
      <c r="O216" s="421"/>
      <c r="P216" s="418"/>
      <c r="Q216" s="418"/>
      <c r="R216" s="418"/>
      <c r="S216" s="419"/>
      <c r="T216" s="680"/>
      <c r="U216" s="681"/>
      <c r="V216" s="681"/>
      <c r="W216" s="681"/>
      <c r="X216" s="681"/>
      <c r="Y216" s="681"/>
      <c r="Z216" s="681"/>
      <c r="AA216" s="681"/>
      <c r="AB216" s="682"/>
      <c r="AC216" s="42" t="s">
        <v>736</v>
      </c>
      <c r="AD216" s="422"/>
      <c r="AE216" s="422"/>
      <c r="AF216" s="422"/>
      <c r="AG216" s="422"/>
      <c r="AH216" s="445"/>
      <c r="AI216" s="686">
        <f>ROUND($S$35*0.01,0)</f>
        <v>8</v>
      </c>
      <c r="AJ216" s="686"/>
      <c r="AK216" s="422" t="s">
        <v>804</v>
      </c>
      <c r="AL216" s="422"/>
      <c r="AM216" s="38"/>
      <c r="AN216" s="331">
        <f t="shared" si="141"/>
        <v>-8</v>
      </c>
      <c r="AO216" s="437"/>
    </row>
    <row r="217" spans="1:41" ht="17.25" customHeight="1" x14ac:dyDescent="0.15">
      <c r="A217" s="436" t="s">
        <v>1249</v>
      </c>
      <c r="B217" s="433" t="s">
        <v>3513</v>
      </c>
      <c r="C217" s="120" t="s">
        <v>3415</v>
      </c>
      <c r="D217" s="421"/>
      <c r="E217" s="418"/>
      <c r="F217" s="418"/>
      <c r="G217" s="418"/>
      <c r="H217" s="418"/>
      <c r="I217" s="419"/>
      <c r="J217" s="421"/>
      <c r="K217" s="418"/>
      <c r="L217" s="418"/>
      <c r="M217" s="418"/>
      <c r="N217" s="419"/>
      <c r="O217" s="769" t="s">
        <v>3375</v>
      </c>
      <c r="P217" s="763"/>
      <c r="Q217" s="763"/>
      <c r="R217" s="763"/>
      <c r="S217" s="764"/>
      <c r="T217" s="677" t="s">
        <v>3383</v>
      </c>
      <c r="U217" s="678"/>
      <c r="V217" s="678"/>
      <c r="W217" s="678"/>
      <c r="X217" s="678"/>
      <c r="Y217" s="678"/>
      <c r="Z217" s="678"/>
      <c r="AA217" s="678"/>
      <c r="AB217" s="679"/>
      <c r="AC217" s="42" t="s">
        <v>734</v>
      </c>
      <c r="AD217" s="422"/>
      <c r="AE217" s="422"/>
      <c r="AF217" s="422"/>
      <c r="AG217" s="422"/>
      <c r="AH217" s="445"/>
      <c r="AI217" s="686">
        <f>ROUND($S$37*0.01,0)</f>
        <v>6</v>
      </c>
      <c r="AJ217" s="686"/>
      <c r="AK217" s="422" t="s">
        <v>804</v>
      </c>
      <c r="AL217" s="422"/>
      <c r="AM217" s="38"/>
      <c r="AN217" s="331">
        <f t="shared" si="141"/>
        <v>-6</v>
      </c>
      <c r="AO217" s="437"/>
    </row>
    <row r="218" spans="1:41" ht="17.25" customHeight="1" x14ac:dyDescent="0.15">
      <c r="A218" s="436" t="s">
        <v>1249</v>
      </c>
      <c r="B218" s="433" t="s">
        <v>3514</v>
      </c>
      <c r="C218" s="120" t="s">
        <v>3416</v>
      </c>
      <c r="D218" s="421"/>
      <c r="E218" s="418"/>
      <c r="F218" s="418"/>
      <c r="G218" s="418"/>
      <c r="H218" s="418"/>
      <c r="I218" s="419"/>
      <c r="J218" s="421"/>
      <c r="K218" s="418"/>
      <c r="L218" s="418"/>
      <c r="M218" s="418"/>
      <c r="N218" s="419"/>
      <c r="O218" s="770"/>
      <c r="P218" s="765"/>
      <c r="Q218" s="765"/>
      <c r="R218" s="765"/>
      <c r="S218" s="766"/>
      <c r="T218" s="680"/>
      <c r="U218" s="681"/>
      <c r="V218" s="681"/>
      <c r="W218" s="681"/>
      <c r="X218" s="681"/>
      <c r="Y218" s="681"/>
      <c r="Z218" s="681"/>
      <c r="AA218" s="681"/>
      <c r="AB218" s="682"/>
      <c r="AC218" s="42" t="s">
        <v>736</v>
      </c>
      <c r="AD218" s="422"/>
      <c r="AE218" s="422"/>
      <c r="AF218" s="422"/>
      <c r="AG218" s="422"/>
      <c r="AH218" s="445"/>
      <c r="AI218" s="686">
        <f>ROUND($S$39*0.01,0)</f>
        <v>7</v>
      </c>
      <c r="AJ218" s="686"/>
      <c r="AK218" s="422" t="s">
        <v>804</v>
      </c>
      <c r="AL218" s="422"/>
      <c r="AM218" s="38"/>
      <c r="AN218" s="331">
        <f t="shared" si="141"/>
        <v>-7</v>
      </c>
      <c r="AO218" s="437"/>
    </row>
    <row r="219" spans="1:41" ht="17.25" customHeight="1" x14ac:dyDescent="0.15">
      <c r="A219" s="436" t="s">
        <v>1249</v>
      </c>
      <c r="B219" s="433" t="s">
        <v>3515</v>
      </c>
      <c r="C219" s="120" t="s">
        <v>3417</v>
      </c>
      <c r="D219" s="421"/>
      <c r="E219" s="418"/>
      <c r="F219" s="418"/>
      <c r="G219" s="418"/>
      <c r="H219" s="418"/>
      <c r="I219" s="419"/>
      <c r="J219" s="421"/>
      <c r="K219" s="418"/>
      <c r="L219" s="418"/>
      <c r="M219" s="418"/>
      <c r="N219" s="419"/>
      <c r="O219" s="770"/>
      <c r="P219" s="765"/>
      <c r="Q219" s="765"/>
      <c r="R219" s="765"/>
      <c r="S219" s="766"/>
      <c r="T219" s="677" t="s">
        <v>3384</v>
      </c>
      <c r="U219" s="678"/>
      <c r="V219" s="678"/>
      <c r="W219" s="678"/>
      <c r="X219" s="678"/>
      <c r="Y219" s="678"/>
      <c r="Z219" s="678"/>
      <c r="AA219" s="678"/>
      <c r="AB219" s="679"/>
      <c r="AC219" s="42" t="s">
        <v>734</v>
      </c>
      <c r="AD219" s="422"/>
      <c r="AE219" s="422"/>
      <c r="AF219" s="422"/>
      <c r="AG219" s="422"/>
      <c r="AH219" s="445"/>
      <c r="AI219" s="686">
        <f>ROUND($S$41*0.01,0)</f>
        <v>6</v>
      </c>
      <c r="AJ219" s="686"/>
      <c r="AK219" s="422" t="s">
        <v>804</v>
      </c>
      <c r="AL219" s="422"/>
      <c r="AM219" s="38"/>
      <c r="AN219" s="331">
        <f t="shared" si="141"/>
        <v>-6</v>
      </c>
      <c r="AO219" s="437"/>
    </row>
    <row r="220" spans="1:41" ht="17.25" customHeight="1" x14ac:dyDescent="0.15">
      <c r="A220" s="436" t="s">
        <v>1249</v>
      </c>
      <c r="B220" s="433" t="s">
        <v>3516</v>
      </c>
      <c r="C220" s="120" t="s">
        <v>3418</v>
      </c>
      <c r="D220" s="421"/>
      <c r="E220" s="418"/>
      <c r="F220" s="418"/>
      <c r="G220" s="418"/>
      <c r="H220" s="418"/>
      <c r="I220" s="419"/>
      <c r="J220" s="421"/>
      <c r="K220" s="418"/>
      <c r="L220" s="418"/>
      <c r="M220" s="418"/>
      <c r="N220" s="419"/>
      <c r="O220" s="421"/>
      <c r="P220" s="418"/>
      <c r="Q220" s="418"/>
      <c r="R220" s="418"/>
      <c r="S220" s="419"/>
      <c r="T220" s="680"/>
      <c r="U220" s="681"/>
      <c r="V220" s="681"/>
      <c r="W220" s="681"/>
      <c r="X220" s="681"/>
      <c r="Y220" s="681"/>
      <c r="Z220" s="681"/>
      <c r="AA220" s="681"/>
      <c r="AB220" s="682"/>
      <c r="AC220" s="42" t="s">
        <v>736</v>
      </c>
      <c r="AD220" s="422"/>
      <c r="AE220" s="422"/>
      <c r="AF220" s="422"/>
      <c r="AG220" s="422"/>
      <c r="AH220" s="445"/>
      <c r="AI220" s="686">
        <f>ROUND($S$43*0.01,0)</f>
        <v>8</v>
      </c>
      <c r="AJ220" s="686"/>
      <c r="AK220" s="422" t="s">
        <v>804</v>
      </c>
      <c r="AL220" s="422"/>
      <c r="AM220" s="38"/>
      <c r="AN220" s="331">
        <f t="shared" si="141"/>
        <v>-8</v>
      </c>
      <c r="AO220" s="437"/>
    </row>
    <row r="221" spans="1:41" ht="17.25" customHeight="1" x14ac:dyDescent="0.15">
      <c r="A221" s="436" t="s">
        <v>1249</v>
      </c>
      <c r="B221" s="433" t="s">
        <v>3517</v>
      </c>
      <c r="C221" s="120" t="s">
        <v>3419</v>
      </c>
      <c r="D221" s="421"/>
      <c r="E221" s="418"/>
      <c r="F221" s="418"/>
      <c r="G221" s="418"/>
      <c r="H221" s="418"/>
      <c r="I221" s="419"/>
      <c r="J221" s="421"/>
      <c r="K221" s="418"/>
      <c r="L221" s="418"/>
      <c r="M221" s="418"/>
      <c r="N221" s="419"/>
      <c r="O221" s="769" t="s">
        <v>3376</v>
      </c>
      <c r="P221" s="763"/>
      <c r="Q221" s="763"/>
      <c r="R221" s="763"/>
      <c r="S221" s="764"/>
      <c r="T221" s="677" t="s">
        <v>3383</v>
      </c>
      <c r="U221" s="678"/>
      <c r="V221" s="678"/>
      <c r="W221" s="678"/>
      <c r="X221" s="678"/>
      <c r="Y221" s="678"/>
      <c r="Z221" s="678"/>
      <c r="AA221" s="678"/>
      <c r="AB221" s="679"/>
      <c r="AC221" s="42" t="s">
        <v>734</v>
      </c>
      <c r="AD221" s="422"/>
      <c r="AE221" s="422"/>
      <c r="AF221" s="422"/>
      <c r="AG221" s="422"/>
      <c r="AH221" s="445"/>
      <c r="AI221" s="686">
        <f>ROUND($S$45*0.01,0)</f>
        <v>5</v>
      </c>
      <c r="AJ221" s="686"/>
      <c r="AK221" s="422" t="s">
        <v>804</v>
      </c>
      <c r="AL221" s="422"/>
      <c r="AM221" s="38"/>
      <c r="AN221" s="331">
        <f t="shared" si="141"/>
        <v>-5</v>
      </c>
      <c r="AO221" s="437"/>
    </row>
    <row r="222" spans="1:41" ht="17.25" customHeight="1" x14ac:dyDescent="0.15">
      <c r="A222" s="436" t="s">
        <v>1249</v>
      </c>
      <c r="B222" s="433" t="s">
        <v>3518</v>
      </c>
      <c r="C222" s="120" t="s">
        <v>3420</v>
      </c>
      <c r="D222" s="421"/>
      <c r="E222" s="418"/>
      <c r="F222" s="418"/>
      <c r="G222" s="418"/>
      <c r="H222" s="418"/>
      <c r="I222" s="419"/>
      <c r="J222" s="421"/>
      <c r="K222" s="418"/>
      <c r="L222" s="418"/>
      <c r="M222" s="418"/>
      <c r="N222" s="419"/>
      <c r="O222" s="770"/>
      <c r="P222" s="765"/>
      <c r="Q222" s="765"/>
      <c r="R222" s="765"/>
      <c r="S222" s="766"/>
      <c r="T222" s="680"/>
      <c r="U222" s="681"/>
      <c r="V222" s="681"/>
      <c r="W222" s="681"/>
      <c r="X222" s="681"/>
      <c r="Y222" s="681"/>
      <c r="Z222" s="681"/>
      <c r="AA222" s="681"/>
      <c r="AB222" s="682"/>
      <c r="AC222" s="42" t="s">
        <v>736</v>
      </c>
      <c r="AD222" s="422"/>
      <c r="AE222" s="422"/>
      <c r="AF222" s="422"/>
      <c r="AG222" s="422"/>
      <c r="AH222" s="445"/>
      <c r="AI222" s="686">
        <f>ROUND($S$47*0.01,0)</f>
        <v>7</v>
      </c>
      <c r="AJ222" s="686"/>
      <c r="AK222" s="422" t="s">
        <v>804</v>
      </c>
      <c r="AL222" s="422"/>
      <c r="AM222" s="38"/>
      <c r="AN222" s="331">
        <f t="shared" si="141"/>
        <v>-7</v>
      </c>
      <c r="AO222" s="437"/>
    </row>
    <row r="223" spans="1:41" ht="17.25" customHeight="1" x14ac:dyDescent="0.15">
      <c r="A223" s="436" t="s">
        <v>1249</v>
      </c>
      <c r="B223" s="433" t="s">
        <v>3519</v>
      </c>
      <c r="C223" s="120" t="s">
        <v>3421</v>
      </c>
      <c r="D223" s="418"/>
      <c r="E223" s="418"/>
      <c r="F223" s="418"/>
      <c r="G223" s="418"/>
      <c r="H223" s="418"/>
      <c r="I223" s="418"/>
      <c r="J223" s="421"/>
      <c r="K223" s="418"/>
      <c r="L223" s="418"/>
      <c r="M223" s="418"/>
      <c r="N223" s="419"/>
      <c r="O223" s="770"/>
      <c r="P223" s="765"/>
      <c r="Q223" s="765"/>
      <c r="R223" s="765"/>
      <c r="S223" s="766"/>
      <c r="T223" s="677" t="s">
        <v>3384</v>
      </c>
      <c r="U223" s="678"/>
      <c r="V223" s="678"/>
      <c r="W223" s="678"/>
      <c r="X223" s="678"/>
      <c r="Y223" s="678"/>
      <c r="Z223" s="678"/>
      <c r="AA223" s="678"/>
      <c r="AB223" s="679"/>
      <c r="AC223" s="42" t="s">
        <v>734</v>
      </c>
      <c r="AD223" s="422"/>
      <c r="AE223" s="422"/>
      <c r="AF223" s="422"/>
      <c r="AG223" s="422"/>
      <c r="AH223" s="445"/>
      <c r="AI223" s="686">
        <f>ROUND($S$49*0.01,0)</f>
        <v>6</v>
      </c>
      <c r="AJ223" s="686"/>
      <c r="AK223" s="422" t="s">
        <v>804</v>
      </c>
      <c r="AL223" s="422"/>
      <c r="AM223" s="38"/>
      <c r="AN223" s="331">
        <f t="shared" si="141"/>
        <v>-6</v>
      </c>
      <c r="AO223" s="437"/>
    </row>
    <row r="224" spans="1:41" ht="17.25" customHeight="1" x14ac:dyDescent="0.15">
      <c r="A224" s="436" t="s">
        <v>1249</v>
      </c>
      <c r="B224" s="433" t="s">
        <v>3520</v>
      </c>
      <c r="C224" s="120" t="s">
        <v>3422</v>
      </c>
      <c r="D224" s="418"/>
      <c r="E224" s="418"/>
      <c r="F224" s="418"/>
      <c r="G224" s="418"/>
      <c r="H224" s="418"/>
      <c r="I224" s="418"/>
      <c r="J224" s="421"/>
      <c r="K224" s="418"/>
      <c r="L224" s="418"/>
      <c r="M224" s="418"/>
      <c r="N224" s="419"/>
      <c r="O224" s="421"/>
      <c r="P224" s="418"/>
      <c r="Q224" s="418"/>
      <c r="R224" s="418"/>
      <c r="S224" s="419"/>
      <c r="T224" s="680"/>
      <c r="U224" s="681"/>
      <c r="V224" s="681"/>
      <c r="W224" s="681"/>
      <c r="X224" s="681"/>
      <c r="Y224" s="681"/>
      <c r="Z224" s="681"/>
      <c r="AA224" s="681"/>
      <c r="AB224" s="682"/>
      <c r="AC224" s="42" t="s">
        <v>736</v>
      </c>
      <c r="AD224" s="422"/>
      <c r="AE224" s="422"/>
      <c r="AF224" s="422"/>
      <c r="AG224" s="422"/>
      <c r="AH224" s="445"/>
      <c r="AI224" s="686">
        <f>ROUND($S$51*0.01,0)</f>
        <v>8</v>
      </c>
      <c r="AJ224" s="686"/>
      <c r="AK224" s="422" t="s">
        <v>804</v>
      </c>
      <c r="AL224" s="422"/>
      <c r="AM224" s="38"/>
      <c r="AN224" s="331">
        <f t="shared" si="141"/>
        <v>-8</v>
      </c>
      <c r="AO224" s="437"/>
    </row>
    <row r="225" spans="1:41" ht="17.25" customHeight="1" x14ac:dyDescent="0.15">
      <c r="A225" s="436" t="s">
        <v>1249</v>
      </c>
      <c r="B225" s="433" t="s">
        <v>3521</v>
      </c>
      <c r="C225" s="120" t="s">
        <v>3423</v>
      </c>
      <c r="D225" s="418"/>
      <c r="E225" s="418"/>
      <c r="F225" s="418"/>
      <c r="G225" s="418"/>
      <c r="H225" s="418"/>
      <c r="I225" s="418"/>
      <c r="J225" s="769" t="s">
        <v>3367</v>
      </c>
      <c r="K225" s="763"/>
      <c r="L225" s="763"/>
      <c r="M225" s="763"/>
      <c r="N225" s="764"/>
      <c r="O225" s="769" t="s">
        <v>3377</v>
      </c>
      <c r="P225" s="763"/>
      <c r="Q225" s="763"/>
      <c r="R225" s="763"/>
      <c r="S225" s="764"/>
      <c r="T225" s="677" t="s">
        <v>3385</v>
      </c>
      <c r="U225" s="678"/>
      <c r="V225" s="678"/>
      <c r="W225" s="678"/>
      <c r="X225" s="678"/>
      <c r="Y225" s="678"/>
      <c r="Z225" s="678"/>
      <c r="AA225" s="678"/>
      <c r="AB225" s="679"/>
      <c r="AC225" s="42" t="s">
        <v>734</v>
      </c>
      <c r="AD225" s="422"/>
      <c r="AE225" s="422"/>
      <c r="AF225" s="422"/>
      <c r="AG225" s="422"/>
      <c r="AH225" s="445"/>
      <c r="AI225" s="686">
        <f>ROUND($S$53*0.01,0)</f>
        <v>5</v>
      </c>
      <c r="AJ225" s="686"/>
      <c r="AK225" s="422" t="s">
        <v>804</v>
      </c>
      <c r="AL225" s="422"/>
      <c r="AM225" s="38"/>
      <c r="AN225" s="331">
        <f t="shared" si="141"/>
        <v>-5</v>
      </c>
      <c r="AO225" s="437"/>
    </row>
    <row r="226" spans="1:41" ht="17.25" customHeight="1" x14ac:dyDescent="0.15">
      <c r="A226" s="436" t="s">
        <v>1249</v>
      </c>
      <c r="B226" s="433" t="s">
        <v>3522</v>
      </c>
      <c r="C226" s="120" t="s">
        <v>3424</v>
      </c>
      <c r="D226" s="418"/>
      <c r="E226" s="418"/>
      <c r="F226" s="418"/>
      <c r="G226" s="418"/>
      <c r="H226" s="418"/>
      <c r="I226" s="418"/>
      <c r="J226" s="770"/>
      <c r="K226" s="765"/>
      <c r="L226" s="765"/>
      <c r="M226" s="765"/>
      <c r="N226" s="766"/>
      <c r="O226" s="770"/>
      <c r="P226" s="765"/>
      <c r="Q226" s="765"/>
      <c r="R226" s="765"/>
      <c r="S226" s="766"/>
      <c r="T226" s="680"/>
      <c r="U226" s="681"/>
      <c r="V226" s="681"/>
      <c r="W226" s="681"/>
      <c r="X226" s="681"/>
      <c r="Y226" s="681"/>
      <c r="Z226" s="681"/>
      <c r="AA226" s="681"/>
      <c r="AB226" s="682"/>
      <c r="AC226" s="42" t="s">
        <v>736</v>
      </c>
      <c r="AD226" s="422"/>
      <c r="AE226" s="422"/>
      <c r="AF226" s="422"/>
      <c r="AG226" s="422"/>
      <c r="AH226" s="445"/>
      <c r="AI226" s="686">
        <f>ROUND($S$55*0.01,0)</f>
        <v>7</v>
      </c>
      <c r="AJ226" s="686"/>
      <c r="AK226" s="422" t="s">
        <v>804</v>
      </c>
      <c r="AL226" s="422"/>
      <c r="AM226" s="38"/>
      <c r="AN226" s="331">
        <f t="shared" si="141"/>
        <v>-7</v>
      </c>
      <c r="AO226" s="437"/>
    </row>
    <row r="227" spans="1:41" ht="17.25" customHeight="1" x14ac:dyDescent="0.15">
      <c r="A227" s="436" t="s">
        <v>1249</v>
      </c>
      <c r="B227" s="433" t="s">
        <v>3523</v>
      </c>
      <c r="C227" s="120" t="s">
        <v>3425</v>
      </c>
      <c r="D227" s="418"/>
      <c r="E227" s="418"/>
      <c r="F227" s="418"/>
      <c r="G227" s="418"/>
      <c r="H227" s="418"/>
      <c r="I227" s="418"/>
      <c r="J227" s="770"/>
      <c r="K227" s="765"/>
      <c r="L227" s="765"/>
      <c r="M227" s="765"/>
      <c r="N227" s="766"/>
      <c r="O227" s="770"/>
      <c r="P227" s="765"/>
      <c r="Q227" s="765"/>
      <c r="R227" s="765"/>
      <c r="S227" s="766"/>
      <c r="T227" s="677" t="s">
        <v>3386</v>
      </c>
      <c r="U227" s="678"/>
      <c r="V227" s="678"/>
      <c r="W227" s="678"/>
      <c r="X227" s="678"/>
      <c r="Y227" s="678"/>
      <c r="Z227" s="678"/>
      <c r="AA227" s="678"/>
      <c r="AB227" s="679"/>
      <c r="AC227" s="42" t="s">
        <v>734</v>
      </c>
      <c r="AD227" s="422"/>
      <c r="AE227" s="422"/>
      <c r="AF227" s="422"/>
      <c r="AG227" s="422"/>
      <c r="AH227" s="445"/>
      <c r="AI227" s="686">
        <f>ROUND($S$57*0.01,0)</f>
        <v>6</v>
      </c>
      <c r="AJ227" s="686"/>
      <c r="AK227" s="422" t="s">
        <v>804</v>
      </c>
      <c r="AL227" s="422"/>
      <c r="AM227" s="38"/>
      <c r="AN227" s="331">
        <f t="shared" si="141"/>
        <v>-6</v>
      </c>
      <c r="AO227" s="437"/>
    </row>
    <row r="228" spans="1:41" ht="17.25" customHeight="1" x14ac:dyDescent="0.15">
      <c r="A228" s="436" t="s">
        <v>1249</v>
      </c>
      <c r="B228" s="433" t="s">
        <v>3524</v>
      </c>
      <c r="C228" s="120" t="s">
        <v>3426</v>
      </c>
      <c r="D228" s="421"/>
      <c r="E228" s="418"/>
      <c r="F228" s="418"/>
      <c r="G228" s="418"/>
      <c r="H228" s="418"/>
      <c r="I228" s="419"/>
      <c r="J228" s="421"/>
      <c r="K228" s="418"/>
      <c r="L228" s="418"/>
      <c r="M228" s="418"/>
      <c r="N228" s="419"/>
      <c r="O228" s="421"/>
      <c r="P228" s="418"/>
      <c r="Q228" s="418"/>
      <c r="R228" s="418"/>
      <c r="S228" s="419"/>
      <c r="T228" s="680"/>
      <c r="U228" s="681"/>
      <c r="V228" s="681"/>
      <c r="W228" s="681"/>
      <c r="X228" s="681"/>
      <c r="Y228" s="681"/>
      <c r="Z228" s="681"/>
      <c r="AA228" s="681"/>
      <c r="AB228" s="682"/>
      <c r="AC228" s="42" t="s">
        <v>736</v>
      </c>
      <c r="AD228" s="422"/>
      <c r="AE228" s="422"/>
      <c r="AF228" s="422"/>
      <c r="AG228" s="422"/>
      <c r="AH228" s="445"/>
      <c r="AI228" s="686">
        <f>ROUND($S$59*0.01,0)</f>
        <v>8</v>
      </c>
      <c r="AJ228" s="686"/>
      <c r="AK228" s="422" t="s">
        <v>804</v>
      </c>
      <c r="AL228" s="422"/>
      <c r="AM228" s="38"/>
      <c r="AN228" s="331">
        <f t="shared" si="141"/>
        <v>-8</v>
      </c>
      <c r="AO228" s="437"/>
    </row>
    <row r="229" spans="1:41" ht="17.25" customHeight="1" x14ac:dyDescent="0.15">
      <c r="A229" s="436" t="s">
        <v>1249</v>
      </c>
      <c r="B229" s="433" t="s">
        <v>3525</v>
      </c>
      <c r="C229" s="120" t="s">
        <v>3427</v>
      </c>
      <c r="D229" s="421"/>
      <c r="E229" s="418"/>
      <c r="F229" s="418"/>
      <c r="G229" s="418"/>
      <c r="H229" s="418"/>
      <c r="I229" s="419"/>
      <c r="J229" s="421"/>
      <c r="K229" s="418"/>
      <c r="L229" s="418"/>
      <c r="M229" s="418"/>
      <c r="N229" s="419"/>
      <c r="O229" s="769" t="s">
        <v>3378</v>
      </c>
      <c r="P229" s="763"/>
      <c r="Q229" s="763"/>
      <c r="R229" s="763"/>
      <c r="S229" s="764"/>
      <c r="T229" s="677" t="s">
        <v>3387</v>
      </c>
      <c r="U229" s="678"/>
      <c r="V229" s="678"/>
      <c r="W229" s="678"/>
      <c r="X229" s="678"/>
      <c r="Y229" s="678"/>
      <c r="Z229" s="678"/>
      <c r="AA229" s="678"/>
      <c r="AB229" s="679"/>
      <c r="AC229" s="42" t="s">
        <v>734</v>
      </c>
      <c r="AD229" s="422"/>
      <c r="AE229" s="422"/>
      <c r="AF229" s="422"/>
      <c r="AG229" s="422"/>
      <c r="AH229" s="445"/>
      <c r="AI229" s="686">
        <f>ROUND($S$61*0.01,0)</f>
        <v>5</v>
      </c>
      <c r="AJ229" s="686"/>
      <c r="AK229" s="422" t="s">
        <v>804</v>
      </c>
      <c r="AL229" s="422"/>
      <c r="AM229" s="38"/>
      <c r="AN229" s="331">
        <f t="shared" si="141"/>
        <v>-5</v>
      </c>
      <c r="AO229" s="437"/>
    </row>
    <row r="230" spans="1:41" ht="17.25" customHeight="1" x14ac:dyDescent="0.15">
      <c r="A230" s="436" t="s">
        <v>1249</v>
      </c>
      <c r="B230" s="433" t="s">
        <v>3526</v>
      </c>
      <c r="C230" s="120" t="s">
        <v>3428</v>
      </c>
      <c r="D230" s="421"/>
      <c r="E230" s="418"/>
      <c r="F230" s="418"/>
      <c r="G230" s="418"/>
      <c r="H230" s="418"/>
      <c r="I230" s="419"/>
      <c r="J230" s="421"/>
      <c r="K230" s="418"/>
      <c r="L230" s="418"/>
      <c r="M230" s="418"/>
      <c r="N230" s="419"/>
      <c r="O230" s="770"/>
      <c r="P230" s="765"/>
      <c r="Q230" s="765"/>
      <c r="R230" s="765"/>
      <c r="S230" s="766"/>
      <c r="T230" s="680"/>
      <c r="U230" s="681"/>
      <c r="V230" s="681"/>
      <c r="W230" s="681"/>
      <c r="X230" s="681"/>
      <c r="Y230" s="681"/>
      <c r="Z230" s="681"/>
      <c r="AA230" s="681"/>
      <c r="AB230" s="682"/>
      <c r="AC230" s="42" t="s">
        <v>736</v>
      </c>
      <c r="AD230" s="422"/>
      <c r="AE230" s="422"/>
      <c r="AF230" s="422"/>
      <c r="AG230" s="422"/>
      <c r="AH230" s="445"/>
      <c r="AI230" s="686">
        <f>ROUND($S$63*0.01,0)</f>
        <v>6</v>
      </c>
      <c r="AJ230" s="686"/>
      <c r="AK230" s="422" t="s">
        <v>804</v>
      </c>
      <c r="AL230" s="422"/>
      <c r="AM230" s="38"/>
      <c r="AN230" s="331">
        <f t="shared" si="141"/>
        <v>-6</v>
      </c>
      <c r="AO230" s="437"/>
    </row>
    <row r="231" spans="1:41" ht="17.25" customHeight="1" x14ac:dyDescent="0.15">
      <c r="A231" s="436" t="s">
        <v>1249</v>
      </c>
      <c r="B231" s="433" t="s">
        <v>3527</v>
      </c>
      <c r="C231" s="120" t="s">
        <v>3429</v>
      </c>
      <c r="D231" s="421"/>
      <c r="E231" s="418"/>
      <c r="F231" s="418"/>
      <c r="G231" s="418"/>
      <c r="H231" s="418"/>
      <c r="I231" s="419"/>
      <c r="J231" s="421"/>
      <c r="K231" s="418"/>
      <c r="L231" s="418"/>
      <c r="M231" s="418"/>
      <c r="N231" s="419"/>
      <c r="O231" s="770"/>
      <c r="P231" s="765"/>
      <c r="Q231" s="765"/>
      <c r="R231" s="765"/>
      <c r="S231" s="766"/>
      <c r="T231" s="677" t="s">
        <v>3388</v>
      </c>
      <c r="U231" s="678"/>
      <c r="V231" s="678"/>
      <c r="W231" s="678"/>
      <c r="X231" s="678"/>
      <c r="Y231" s="678"/>
      <c r="Z231" s="678"/>
      <c r="AA231" s="678"/>
      <c r="AB231" s="679"/>
      <c r="AC231" s="42" t="s">
        <v>734</v>
      </c>
      <c r="AD231" s="422"/>
      <c r="AE231" s="422"/>
      <c r="AF231" s="422"/>
      <c r="AG231" s="422"/>
      <c r="AH231" s="445"/>
      <c r="AI231" s="686">
        <f>ROUND($S$65*0.01,0)</f>
        <v>6</v>
      </c>
      <c r="AJ231" s="686"/>
      <c r="AK231" s="422" t="s">
        <v>804</v>
      </c>
      <c r="AL231" s="422"/>
      <c r="AM231" s="38"/>
      <c r="AN231" s="331">
        <f t="shared" si="141"/>
        <v>-6</v>
      </c>
      <c r="AO231" s="437"/>
    </row>
    <row r="232" spans="1:41" ht="17.25" customHeight="1" x14ac:dyDescent="0.15">
      <c r="A232" s="436" t="s">
        <v>1249</v>
      </c>
      <c r="B232" s="433" t="s">
        <v>3528</v>
      </c>
      <c r="C232" s="120" t="s">
        <v>3430</v>
      </c>
      <c r="D232" s="421"/>
      <c r="E232" s="418"/>
      <c r="F232" s="418"/>
      <c r="G232" s="418"/>
      <c r="H232" s="418"/>
      <c r="I232" s="419"/>
      <c r="J232" s="421"/>
      <c r="K232" s="418"/>
      <c r="L232" s="418"/>
      <c r="M232" s="418"/>
      <c r="N232" s="419"/>
      <c r="O232" s="421"/>
      <c r="P232" s="418"/>
      <c r="Q232" s="418"/>
      <c r="R232" s="418"/>
      <c r="S232" s="419"/>
      <c r="T232" s="680"/>
      <c r="U232" s="681"/>
      <c r="V232" s="681"/>
      <c r="W232" s="681"/>
      <c r="X232" s="681"/>
      <c r="Y232" s="681"/>
      <c r="Z232" s="681"/>
      <c r="AA232" s="681"/>
      <c r="AB232" s="682"/>
      <c r="AC232" s="42" t="s">
        <v>736</v>
      </c>
      <c r="AD232" s="422"/>
      <c r="AE232" s="422"/>
      <c r="AF232" s="422"/>
      <c r="AG232" s="422"/>
      <c r="AH232" s="445"/>
      <c r="AI232" s="686">
        <f>ROUND($S$67*0.01,0)</f>
        <v>7</v>
      </c>
      <c r="AJ232" s="686"/>
      <c r="AK232" s="422" t="s">
        <v>804</v>
      </c>
      <c r="AL232" s="422"/>
      <c r="AM232" s="38"/>
      <c r="AN232" s="331">
        <f t="shared" si="141"/>
        <v>-7</v>
      </c>
      <c r="AO232" s="437"/>
    </row>
    <row r="233" spans="1:41" ht="17.25" customHeight="1" x14ac:dyDescent="0.15">
      <c r="A233" s="436" t="s">
        <v>1249</v>
      </c>
      <c r="B233" s="433" t="s">
        <v>3529</v>
      </c>
      <c r="C233" s="120" t="s">
        <v>3431</v>
      </c>
      <c r="D233" s="421"/>
      <c r="E233" s="418"/>
      <c r="F233" s="418"/>
      <c r="G233" s="418"/>
      <c r="H233" s="418"/>
      <c r="I233" s="419"/>
      <c r="J233" s="769" t="s">
        <v>3368</v>
      </c>
      <c r="K233" s="763"/>
      <c r="L233" s="763"/>
      <c r="M233" s="763"/>
      <c r="N233" s="764"/>
      <c r="O233" s="769" t="s">
        <v>3379</v>
      </c>
      <c r="P233" s="763"/>
      <c r="Q233" s="763"/>
      <c r="R233" s="763"/>
      <c r="S233" s="764"/>
      <c r="T233" s="677" t="s">
        <v>3389</v>
      </c>
      <c r="U233" s="678"/>
      <c r="V233" s="678"/>
      <c r="W233" s="678"/>
      <c r="X233" s="678"/>
      <c r="Y233" s="678"/>
      <c r="Z233" s="678"/>
      <c r="AA233" s="678"/>
      <c r="AB233" s="679"/>
      <c r="AC233" s="42" t="s">
        <v>734</v>
      </c>
      <c r="AD233" s="422"/>
      <c r="AE233" s="422"/>
      <c r="AF233" s="422"/>
      <c r="AG233" s="422"/>
      <c r="AH233" s="445"/>
      <c r="AI233" s="686">
        <f>ROUND($S$69*0.01,0)</f>
        <v>7</v>
      </c>
      <c r="AJ233" s="686"/>
      <c r="AK233" s="422" t="s">
        <v>804</v>
      </c>
      <c r="AL233" s="422"/>
      <c r="AM233" s="38"/>
      <c r="AN233" s="331">
        <f t="shared" si="141"/>
        <v>-7</v>
      </c>
      <c r="AO233" s="437"/>
    </row>
    <row r="234" spans="1:41" ht="17.25" customHeight="1" x14ac:dyDescent="0.15">
      <c r="A234" s="436" t="s">
        <v>1249</v>
      </c>
      <c r="B234" s="433" t="s">
        <v>3530</v>
      </c>
      <c r="C234" s="120" t="s">
        <v>3432</v>
      </c>
      <c r="D234" s="421"/>
      <c r="E234" s="418"/>
      <c r="F234" s="418"/>
      <c r="G234" s="418"/>
      <c r="H234" s="418"/>
      <c r="I234" s="419"/>
      <c r="J234" s="770"/>
      <c r="K234" s="765"/>
      <c r="L234" s="765"/>
      <c r="M234" s="765"/>
      <c r="N234" s="766"/>
      <c r="O234" s="770"/>
      <c r="P234" s="765"/>
      <c r="Q234" s="765"/>
      <c r="R234" s="765"/>
      <c r="S234" s="766"/>
      <c r="T234" s="680"/>
      <c r="U234" s="681"/>
      <c r="V234" s="681"/>
      <c r="W234" s="681"/>
      <c r="X234" s="681"/>
      <c r="Y234" s="681"/>
      <c r="Z234" s="681"/>
      <c r="AA234" s="681"/>
      <c r="AB234" s="682"/>
      <c r="AC234" s="42" t="s">
        <v>736</v>
      </c>
      <c r="AD234" s="422"/>
      <c r="AE234" s="422"/>
      <c r="AF234" s="422"/>
      <c r="AG234" s="422"/>
      <c r="AH234" s="445"/>
      <c r="AI234" s="686">
        <f>ROUND($S$71*0.01,0)</f>
        <v>9</v>
      </c>
      <c r="AJ234" s="686"/>
      <c r="AK234" s="422" t="s">
        <v>804</v>
      </c>
      <c r="AL234" s="422"/>
      <c r="AM234" s="38"/>
      <c r="AN234" s="331">
        <f t="shared" si="141"/>
        <v>-9</v>
      </c>
      <c r="AO234" s="437"/>
    </row>
    <row r="235" spans="1:41" ht="17.25" customHeight="1" x14ac:dyDescent="0.15">
      <c r="A235" s="436" t="s">
        <v>1249</v>
      </c>
      <c r="B235" s="433" t="s">
        <v>3531</v>
      </c>
      <c r="C235" s="120" t="s">
        <v>3433</v>
      </c>
      <c r="D235" s="421"/>
      <c r="E235" s="418"/>
      <c r="F235" s="418"/>
      <c r="G235" s="418"/>
      <c r="H235" s="418"/>
      <c r="I235" s="419"/>
      <c r="J235" s="770"/>
      <c r="K235" s="765"/>
      <c r="L235" s="765"/>
      <c r="M235" s="765"/>
      <c r="N235" s="766"/>
      <c r="O235" s="770"/>
      <c r="P235" s="765"/>
      <c r="Q235" s="765"/>
      <c r="R235" s="765"/>
      <c r="S235" s="766"/>
      <c r="T235" s="677" t="s">
        <v>3390</v>
      </c>
      <c r="U235" s="678"/>
      <c r="V235" s="678"/>
      <c r="W235" s="678"/>
      <c r="X235" s="678"/>
      <c r="Y235" s="678"/>
      <c r="Z235" s="678"/>
      <c r="AA235" s="678"/>
      <c r="AB235" s="679"/>
      <c r="AC235" s="42" t="s">
        <v>734</v>
      </c>
      <c r="AD235" s="422"/>
      <c r="AE235" s="422"/>
      <c r="AF235" s="422"/>
      <c r="AG235" s="422"/>
      <c r="AH235" s="445"/>
      <c r="AI235" s="686">
        <f>ROUND($S$73*0.01,0)</f>
        <v>7</v>
      </c>
      <c r="AJ235" s="686"/>
      <c r="AK235" s="422" t="s">
        <v>804</v>
      </c>
      <c r="AL235" s="422"/>
      <c r="AM235" s="38"/>
      <c r="AN235" s="331">
        <f t="shared" si="141"/>
        <v>-7</v>
      </c>
      <c r="AO235" s="437"/>
    </row>
    <row r="236" spans="1:41" ht="17.25" customHeight="1" x14ac:dyDescent="0.15">
      <c r="A236" s="436" t="s">
        <v>1249</v>
      </c>
      <c r="B236" s="433" t="s">
        <v>3532</v>
      </c>
      <c r="C236" s="120" t="s">
        <v>3434</v>
      </c>
      <c r="D236" s="421"/>
      <c r="E236" s="418"/>
      <c r="F236" s="418"/>
      <c r="G236" s="418"/>
      <c r="H236" s="418"/>
      <c r="I236" s="419"/>
      <c r="J236" s="770"/>
      <c r="K236" s="765"/>
      <c r="L236" s="765"/>
      <c r="M236" s="765"/>
      <c r="N236" s="766"/>
      <c r="O236" s="789"/>
      <c r="P236" s="767"/>
      <c r="Q236" s="767"/>
      <c r="R236" s="767"/>
      <c r="S236" s="768"/>
      <c r="T236" s="680"/>
      <c r="U236" s="681"/>
      <c r="V236" s="681"/>
      <c r="W236" s="681"/>
      <c r="X236" s="681"/>
      <c r="Y236" s="681"/>
      <c r="Z236" s="681"/>
      <c r="AA236" s="681"/>
      <c r="AB236" s="682"/>
      <c r="AC236" s="42" t="s">
        <v>736</v>
      </c>
      <c r="AD236" s="422"/>
      <c r="AE236" s="422"/>
      <c r="AF236" s="422"/>
      <c r="AG236" s="422"/>
      <c r="AH236" s="445"/>
      <c r="AI236" s="686">
        <f>ROUND($S$75*0.01,0)</f>
        <v>9</v>
      </c>
      <c r="AJ236" s="686"/>
      <c r="AK236" s="422" t="s">
        <v>804</v>
      </c>
      <c r="AL236" s="422"/>
      <c r="AM236" s="38"/>
      <c r="AN236" s="331">
        <f t="shared" si="141"/>
        <v>-9</v>
      </c>
      <c r="AO236" s="437"/>
    </row>
    <row r="237" spans="1:41" ht="17.25" customHeight="1" x14ac:dyDescent="0.15">
      <c r="A237" s="436" t="s">
        <v>1249</v>
      </c>
      <c r="B237" s="433" t="s">
        <v>3533</v>
      </c>
      <c r="C237" s="120" t="s">
        <v>3435</v>
      </c>
      <c r="D237" s="421"/>
      <c r="E237" s="418"/>
      <c r="F237" s="418"/>
      <c r="G237" s="418"/>
      <c r="H237" s="418"/>
      <c r="I237" s="419"/>
      <c r="J237" s="421"/>
      <c r="K237" s="418"/>
      <c r="L237" s="418"/>
      <c r="M237" s="418"/>
      <c r="N237" s="419"/>
      <c r="O237" s="769" t="s">
        <v>3380</v>
      </c>
      <c r="P237" s="763"/>
      <c r="Q237" s="763"/>
      <c r="R237" s="763"/>
      <c r="S237" s="764"/>
      <c r="T237" s="677" t="s">
        <v>3389</v>
      </c>
      <c r="U237" s="678"/>
      <c r="V237" s="678"/>
      <c r="W237" s="678"/>
      <c r="X237" s="678"/>
      <c r="Y237" s="678"/>
      <c r="Z237" s="678"/>
      <c r="AA237" s="678"/>
      <c r="AB237" s="679"/>
      <c r="AC237" s="42" t="s">
        <v>734</v>
      </c>
      <c r="AD237" s="422"/>
      <c r="AE237" s="422"/>
      <c r="AF237" s="422"/>
      <c r="AG237" s="422"/>
      <c r="AH237" s="445"/>
      <c r="AI237" s="686">
        <f>ROUND($S$77*0.01,0)</f>
        <v>7</v>
      </c>
      <c r="AJ237" s="686"/>
      <c r="AK237" s="422" t="s">
        <v>804</v>
      </c>
      <c r="AL237" s="422"/>
      <c r="AM237" s="38"/>
      <c r="AN237" s="331">
        <f t="shared" si="141"/>
        <v>-7</v>
      </c>
      <c r="AO237" s="437"/>
    </row>
    <row r="238" spans="1:41" ht="17.25" customHeight="1" x14ac:dyDescent="0.15">
      <c r="A238" s="436" t="s">
        <v>1249</v>
      </c>
      <c r="B238" s="433" t="s">
        <v>3534</v>
      </c>
      <c r="C238" s="120" t="s">
        <v>3436</v>
      </c>
      <c r="D238" s="421"/>
      <c r="E238" s="418"/>
      <c r="F238" s="418"/>
      <c r="G238" s="418"/>
      <c r="H238" s="418"/>
      <c r="I238" s="419"/>
      <c r="J238" s="421"/>
      <c r="K238" s="418"/>
      <c r="L238" s="418"/>
      <c r="M238" s="418"/>
      <c r="N238" s="419"/>
      <c r="O238" s="770"/>
      <c r="P238" s="765"/>
      <c r="Q238" s="765"/>
      <c r="R238" s="765"/>
      <c r="S238" s="766"/>
      <c r="T238" s="680"/>
      <c r="U238" s="681"/>
      <c r="V238" s="681"/>
      <c r="W238" s="681"/>
      <c r="X238" s="681"/>
      <c r="Y238" s="681"/>
      <c r="Z238" s="681"/>
      <c r="AA238" s="681"/>
      <c r="AB238" s="682"/>
      <c r="AC238" s="42" t="s">
        <v>736</v>
      </c>
      <c r="AD238" s="422"/>
      <c r="AE238" s="422"/>
      <c r="AF238" s="422"/>
      <c r="AG238" s="422"/>
      <c r="AH238" s="445"/>
      <c r="AI238" s="686">
        <f>ROUND($S$79*0.01,0)</f>
        <v>8</v>
      </c>
      <c r="AJ238" s="686"/>
      <c r="AK238" s="422" t="s">
        <v>804</v>
      </c>
      <c r="AL238" s="422"/>
      <c r="AM238" s="38"/>
      <c r="AN238" s="331">
        <f t="shared" si="141"/>
        <v>-8</v>
      </c>
      <c r="AO238" s="437"/>
    </row>
    <row r="239" spans="1:41" ht="17.25" customHeight="1" x14ac:dyDescent="0.15">
      <c r="A239" s="436" t="s">
        <v>1249</v>
      </c>
      <c r="B239" s="433" t="s">
        <v>3535</v>
      </c>
      <c r="C239" s="120" t="s">
        <v>3437</v>
      </c>
      <c r="D239" s="421"/>
      <c r="E239" s="418"/>
      <c r="F239" s="418"/>
      <c r="G239" s="418"/>
      <c r="H239" s="418"/>
      <c r="I239" s="419"/>
      <c r="J239" s="421"/>
      <c r="K239" s="418"/>
      <c r="L239" s="418"/>
      <c r="M239" s="418"/>
      <c r="N239" s="419"/>
      <c r="O239" s="770"/>
      <c r="P239" s="765"/>
      <c r="Q239" s="765"/>
      <c r="R239" s="765"/>
      <c r="S239" s="766"/>
      <c r="T239" s="677" t="s">
        <v>3390</v>
      </c>
      <c r="U239" s="678"/>
      <c r="V239" s="678"/>
      <c r="W239" s="678"/>
      <c r="X239" s="678"/>
      <c r="Y239" s="678"/>
      <c r="Z239" s="678"/>
      <c r="AA239" s="678"/>
      <c r="AB239" s="679"/>
      <c r="AC239" s="42" t="s">
        <v>734</v>
      </c>
      <c r="AD239" s="422"/>
      <c r="AE239" s="422"/>
      <c r="AF239" s="422"/>
      <c r="AG239" s="422"/>
      <c r="AH239" s="445"/>
      <c r="AI239" s="686">
        <f>ROUND($S$81*0.01,0)</f>
        <v>7</v>
      </c>
      <c r="AJ239" s="686"/>
      <c r="AK239" s="422" t="s">
        <v>804</v>
      </c>
      <c r="AL239" s="422"/>
      <c r="AM239" s="38"/>
      <c r="AN239" s="331">
        <f t="shared" si="141"/>
        <v>-7</v>
      </c>
      <c r="AO239" s="437"/>
    </row>
    <row r="240" spans="1:41" ht="17.25" customHeight="1" x14ac:dyDescent="0.15">
      <c r="A240" s="436" t="s">
        <v>1249</v>
      </c>
      <c r="B240" s="433" t="s">
        <v>3536</v>
      </c>
      <c r="C240" s="120" t="s">
        <v>3438</v>
      </c>
      <c r="D240" s="421"/>
      <c r="E240" s="418"/>
      <c r="F240" s="418"/>
      <c r="G240" s="418"/>
      <c r="H240" s="418"/>
      <c r="I240" s="419"/>
      <c r="J240" s="421"/>
      <c r="K240" s="418"/>
      <c r="L240" s="418"/>
      <c r="M240" s="418"/>
      <c r="N240" s="419"/>
      <c r="O240" s="789"/>
      <c r="P240" s="767"/>
      <c r="Q240" s="767"/>
      <c r="R240" s="767"/>
      <c r="S240" s="768"/>
      <c r="T240" s="680"/>
      <c r="U240" s="681"/>
      <c r="V240" s="681"/>
      <c r="W240" s="681"/>
      <c r="X240" s="681"/>
      <c r="Y240" s="681"/>
      <c r="Z240" s="681"/>
      <c r="AA240" s="681"/>
      <c r="AB240" s="682"/>
      <c r="AC240" s="42" t="s">
        <v>736</v>
      </c>
      <c r="AD240" s="422"/>
      <c r="AE240" s="422"/>
      <c r="AF240" s="422"/>
      <c r="AG240" s="422"/>
      <c r="AH240" s="445"/>
      <c r="AI240" s="686">
        <f>ROUND($S$83*0.01,0)</f>
        <v>8</v>
      </c>
      <c r="AJ240" s="686"/>
      <c r="AK240" s="422" t="s">
        <v>804</v>
      </c>
      <c r="AL240" s="422"/>
      <c r="AM240" s="38"/>
      <c r="AN240" s="331">
        <f t="shared" si="141"/>
        <v>-8</v>
      </c>
      <c r="AO240" s="437"/>
    </row>
    <row r="241" spans="1:41" ht="17.25" customHeight="1" x14ac:dyDescent="0.15">
      <c r="A241" s="436" t="s">
        <v>1249</v>
      </c>
      <c r="B241" s="433" t="s">
        <v>3537</v>
      </c>
      <c r="C241" s="120" t="s">
        <v>3439</v>
      </c>
      <c r="D241" s="421"/>
      <c r="E241" s="418"/>
      <c r="F241" s="418"/>
      <c r="G241" s="418"/>
      <c r="H241" s="418"/>
      <c r="I241" s="419"/>
      <c r="J241" s="769" t="s">
        <v>3369</v>
      </c>
      <c r="K241" s="763"/>
      <c r="L241" s="763"/>
      <c r="M241" s="763"/>
      <c r="N241" s="764"/>
      <c r="O241" s="677" t="s">
        <v>3391</v>
      </c>
      <c r="P241" s="678"/>
      <c r="Q241" s="678"/>
      <c r="R241" s="678"/>
      <c r="S241" s="678"/>
      <c r="T241" s="678"/>
      <c r="U241" s="678"/>
      <c r="V241" s="678"/>
      <c r="W241" s="678"/>
      <c r="X241" s="678"/>
      <c r="Y241" s="678"/>
      <c r="Z241" s="678"/>
      <c r="AA241" s="678"/>
      <c r="AB241" s="679"/>
      <c r="AC241" s="42" t="s">
        <v>734</v>
      </c>
      <c r="AD241" s="422"/>
      <c r="AE241" s="422"/>
      <c r="AF241" s="422"/>
      <c r="AG241" s="422"/>
      <c r="AH241" s="445"/>
      <c r="AI241" s="686">
        <f>ROUND($S$101*0.01,0)</f>
        <v>7</v>
      </c>
      <c r="AJ241" s="686"/>
      <c r="AK241" s="422" t="s">
        <v>804</v>
      </c>
      <c r="AL241" s="422"/>
      <c r="AM241" s="38"/>
      <c r="AN241" s="331">
        <f t="shared" si="141"/>
        <v>-7</v>
      </c>
      <c r="AO241" s="437"/>
    </row>
    <row r="242" spans="1:41" ht="17.25" customHeight="1" x14ac:dyDescent="0.15">
      <c r="A242" s="436" t="s">
        <v>1249</v>
      </c>
      <c r="B242" s="433" t="s">
        <v>3538</v>
      </c>
      <c r="C242" s="120" t="s">
        <v>3440</v>
      </c>
      <c r="D242" s="421"/>
      <c r="E242" s="418"/>
      <c r="F242" s="418"/>
      <c r="G242" s="418"/>
      <c r="H242" s="418"/>
      <c r="I242" s="419"/>
      <c r="J242" s="770"/>
      <c r="K242" s="765"/>
      <c r="L242" s="765"/>
      <c r="M242" s="765"/>
      <c r="N242" s="766"/>
      <c r="O242" s="680"/>
      <c r="P242" s="681"/>
      <c r="Q242" s="681"/>
      <c r="R242" s="681"/>
      <c r="S242" s="681"/>
      <c r="T242" s="681"/>
      <c r="U242" s="681"/>
      <c r="V242" s="681"/>
      <c r="W242" s="681"/>
      <c r="X242" s="681"/>
      <c r="Y242" s="681"/>
      <c r="Z242" s="681"/>
      <c r="AA242" s="681"/>
      <c r="AB242" s="682"/>
      <c r="AC242" s="42" t="s">
        <v>736</v>
      </c>
      <c r="AD242" s="422"/>
      <c r="AE242" s="422"/>
      <c r="AF242" s="422"/>
      <c r="AG242" s="422"/>
      <c r="AH242" s="445"/>
      <c r="AI242" s="686">
        <f>ROUND($S$103*0.01,0)</f>
        <v>9</v>
      </c>
      <c r="AJ242" s="686"/>
      <c r="AK242" s="422" t="s">
        <v>804</v>
      </c>
      <c r="AL242" s="422"/>
      <c r="AM242" s="38"/>
      <c r="AN242" s="331">
        <f t="shared" si="141"/>
        <v>-9</v>
      </c>
      <c r="AO242" s="437"/>
    </row>
    <row r="243" spans="1:41" ht="17.25" customHeight="1" x14ac:dyDescent="0.15">
      <c r="A243" s="436" t="s">
        <v>1249</v>
      </c>
      <c r="B243" s="433" t="s">
        <v>3539</v>
      </c>
      <c r="C243" s="120" t="s">
        <v>3441</v>
      </c>
      <c r="D243" s="421"/>
      <c r="E243" s="418"/>
      <c r="F243" s="418"/>
      <c r="G243" s="418"/>
      <c r="H243" s="418"/>
      <c r="I243" s="419"/>
      <c r="J243" s="770"/>
      <c r="K243" s="765"/>
      <c r="L243" s="765"/>
      <c r="M243" s="765"/>
      <c r="N243" s="766"/>
      <c r="O243" s="677" t="s">
        <v>3392</v>
      </c>
      <c r="P243" s="678"/>
      <c r="Q243" s="678"/>
      <c r="R243" s="678"/>
      <c r="S243" s="678"/>
      <c r="T243" s="678"/>
      <c r="U243" s="678"/>
      <c r="V243" s="678"/>
      <c r="W243" s="678"/>
      <c r="X243" s="678"/>
      <c r="Y243" s="678"/>
      <c r="Z243" s="678"/>
      <c r="AA243" s="678"/>
      <c r="AB243" s="679"/>
      <c r="AC243" s="42" t="s">
        <v>734</v>
      </c>
      <c r="AD243" s="422"/>
      <c r="AE243" s="422"/>
      <c r="AF243" s="422"/>
      <c r="AG243" s="422"/>
      <c r="AH243" s="445"/>
      <c r="AI243" s="686">
        <f>ROUND($S$105*0.01,0)</f>
        <v>7</v>
      </c>
      <c r="AJ243" s="686"/>
      <c r="AK243" s="422" t="s">
        <v>804</v>
      </c>
      <c r="AL243" s="422"/>
      <c r="AM243" s="38"/>
      <c r="AN243" s="331">
        <f t="shared" si="141"/>
        <v>-7</v>
      </c>
      <c r="AO243" s="437"/>
    </row>
    <row r="244" spans="1:41" ht="17.25" customHeight="1" x14ac:dyDescent="0.15">
      <c r="A244" s="436" t="s">
        <v>1249</v>
      </c>
      <c r="B244" s="433" t="s">
        <v>3540</v>
      </c>
      <c r="C244" s="120" t="s">
        <v>3442</v>
      </c>
      <c r="D244" s="421"/>
      <c r="E244" s="418"/>
      <c r="F244" s="418"/>
      <c r="G244" s="418"/>
      <c r="H244" s="418"/>
      <c r="I244" s="419"/>
      <c r="J244" s="770"/>
      <c r="K244" s="765"/>
      <c r="L244" s="765"/>
      <c r="M244" s="765"/>
      <c r="N244" s="766"/>
      <c r="O244" s="680"/>
      <c r="P244" s="681"/>
      <c r="Q244" s="681"/>
      <c r="R244" s="681"/>
      <c r="S244" s="681"/>
      <c r="T244" s="681"/>
      <c r="U244" s="681"/>
      <c r="V244" s="681"/>
      <c r="W244" s="681"/>
      <c r="X244" s="681"/>
      <c r="Y244" s="681"/>
      <c r="Z244" s="681"/>
      <c r="AA244" s="681"/>
      <c r="AB244" s="682"/>
      <c r="AC244" s="42" t="s">
        <v>736</v>
      </c>
      <c r="AD244" s="422"/>
      <c r="AE244" s="422"/>
      <c r="AF244" s="422"/>
      <c r="AG244" s="422"/>
      <c r="AH244" s="445"/>
      <c r="AI244" s="686">
        <f>ROUND($S$107*0.01,0)</f>
        <v>9</v>
      </c>
      <c r="AJ244" s="686"/>
      <c r="AK244" s="422" t="s">
        <v>804</v>
      </c>
      <c r="AL244" s="422"/>
      <c r="AM244" s="38"/>
      <c r="AN244" s="331">
        <f t="shared" si="141"/>
        <v>-9</v>
      </c>
      <c r="AO244" s="437"/>
    </row>
    <row r="245" spans="1:41" ht="17.25" customHeight="1" x14ac:dyDescent="0.15">
      <c r="A245" s="436" t="s">
        <v>1249</v>
      </c>
      <c r="B245" s="433" t="s">
        <v>3541</v>
      </c>
      <c r="C245" s="120" t="s">
        <v>3443</v>
      </c>
      <c r="D245" s="421"/>
      <c r="E245" s="418"/>
      <c r="F245" s="418"/>
      <c r="G245" s="418"/>
      <c r="H245" s="418"/>
      <c r="I245" s="419"/>
      <c r="J245" s="769" t="s">
        <v>3370</v>
      </c>
      <c r="K245" s="763"/>
      <c r="L245" s="763"/>
      <c r="M245" s="763"/>
      <c r="N245" s="764"/>
      <c r="O245" s="769" t="s">
        <v>3393</v>
      </c>
      <c r="P245" s="763"/>
      <c r="Q245" s="763"/>
      <c r="R245" s="763"/>
      <c r="S245" s="764"/>
      <c r="T245" s="678" t="s">
        <v>3395</v>
      </c>
      <c r="U245" s="678"/>
      <c r="V245" s="678"/>
      <c r="W245" s="678"/>
      <c r="X245" s="678"/>
      <c r="Y245" s="678"/>
      <c r="Z245" s="678"/>
      <c r="AA245" s="678"/>
      <c r="AB245" s="679"/>
      <c r="AC245" s="42" t="s">
        <v>734</v>
      </c>
      <c r="AD245" s="422"/>
      <c r="AE245" s="422"/>
      <c r="AF245" s="422"/>
      <c r="AG245" s="422"/>
      <c r="AH245" s="445"/>
      <c r="AI245" s="686">
        <f>ROUND($S$117*0.01,0)</f>
        <v>6</v>
      </c>
      <c r="AJ245" s="686"/>
      <c r="AK245" s="422" t="s">
        <v>804</v>
      </c>
      <c r="AL245" s="422"/>
      <c r="AM245" s="38"/>
      <c r="AN245" s="331">
        <f t="shared" si="141"/>
        <v>-6</v>
      </c>
      <c r="AO245" s="437"/>
    </row>
    <row r="246" spans="1:41" ht="17.25" customHeight="1" x14ac:dyDescent="0.15">
      <c r="A246" s="436" t="s">
        <v>1249</v>
      </c>
      <c r="B246" s="433" t="s">
        <v>3542</v>
      </c>
      <c r="C246" s="120" t="s">
        <v>3444</v>
      </c>
      <c r="D246" s="421"/>
      <c r="E246" s="418"/>
      <c r="F246" s="418"/>
      <c r="G246" s="418"/>
      <c r="H246" s="418"/>
      <c r="I246" s="419"/>
      <c r="J246" s="770"/>
      <c r="K246" s="765"/>
      <c r="L246" s="765"/>
      <c r="M246" s="765"/>
      <c r="N246" s="766"/>
      <c r="O246" s="770"/>
      <c r="P246" s="765"/>
      <c r="Q246" s="765"/>
      <c r="R246" s="765"/>
      <c r="S246" s="766"/>
      <c r="T246" s="681"/>
      <c r="U246" s="681"/>
      <c r="V246" s="681"/>
      <c r="W246" s="681"/>
      <c r="X246" s="681"/>
      <c r="Y246" s="681"/>
      <c r="Z246" s="681"/>
      <c r="AA246" s="681"/>
      <c r="AB246" s="682"/>
      <c r="AC246" s="42" t="s">
        <v>736</v>
      </c>
      <c r="AD246" s="422"/>
      <c r="AE246" s="422"/>
      <c r="AF246" s="422"/>
      <c r="AG246" s="422"/>
      <c r="AH246" s="445"/>
      <c r="AI246" s="686">
        <f>ROUND($S$119*0.01,0)</f>
        <v>8</v>
      </c>
      <c r="AJ246" s="686"/>
      <c r="AK246" s="422" t="s">
        <v>804</v>
      </c>
      <c r="AL246" s="422"/>
      <c r="AM246" s="38"/>
      <c r="AN246" s="331">
        <f t="shared" si="141"/>
        <v>-8</v>
      </c>
      <c r="AO246" s="437"/>
    </row>
    <row r="247" spans="1:41" ht="17.25" customHeight="1" x14ac:dyDescent="0.15">
      <c r="A247" s="436" t="s">
        <v>1249</v>
      </c>
      <c r="B247" s="433" t="s">
        <v>3543</v>
      </c>
      <c r="C247" s="120" t="s">
        <v>3445</v>
      </c>
      <c r="D247" s="421"/>
      <c r="E247" s="418"/>
      <c r="F247" s="418"/>
      <c r="G247" s="418"/>
      <c r="H247" s="418"/>
      <c r="I247" s="419"/>
      <c r="J247" s="770"/>
      <c r="K247" s="765"/>
      <c r="L247" s="765"/>
      <c r="M247" s="765"/>
      <c r="N247" s="766"/>
      <c r="O247" s="770"/>
      <c r="P247" s="765"/>
      <c r="Q247" s="765"/>
      <c r="R247" s="765"/>
      <c r="S247" s="766"/>
      <c r="T247" s="677" t="s">
        <v>3396</v>
      </c>
      <c r="U247" s="678"/>
      <c r="V247" s="678"/>
      <c r="W247" s="678"/>
      <c r="X247" s="678"/>
      <c r="Y247" s="678"/>
      <c r="Z247" s="678"/>
      <c r="AA247" s="678"/>
      <c r="AB247" s="679"/>
      <c r="AC247" s="42" t="s">
        <v>734</v>
      </c>
      <c r="AD247" s="422"/>
      <c r="AE247" s="422"/>
      <c r="AF247" s="422"/>
      <c r="AG247" s="422"/>
      <c r="AH247" s="445"/>
      <c r="AI247" s="686">
        <f>ROUND($S$121*0.01,0)</f>
        <v>6</v>
      </c>
      <c r="AJ247" s="686"/>
      <c r="AK247" s="422" t="s">
        <v>804</v>
      </c>
      <c r="AL247" s="422"/>
      <c r="AM247" s="38"/>
      <c r="AN247" s="331">
        <f t="shared" si="141"/>
        <v>-6</v>
      </c>
      <c r="AO247" s="437"/>
    </row>
    <row r="248" spans="1:41" ht="17.25" customHeight="1" x14ac:dyDescent="0.15">
      <c r="A248" s="436" t="s">
        <v>1249</v>
      </c>
      <c r="B248" s="433" t="s">
        <v>3544</v>
      </c>
      <c r="C248" s="120" t="s">
        <v>3446</v>
      </c>
      <c r="D248" s="421"/>
      <c r="E248" s="418"/>
      <c r="F248" s="418"/>
      <c r="G248" s="418"/>
      <c r="H248" s="418"/>
      <c r="I248" s="419"/>
      <c r="J248" s="770"/>
      <c r="K248" s="765"/>
      <c r="L248" s="765"/>
      <c r="M248" s="765"/>
      <c r="N248" s="766"/>
      <c r="O248" s="789"/>
      <c r="P248" s="767"/>
      <c r="Q248" s="767"/>
      <c r="R248" s="767"/>
      <c r="S248" s="768"/>
      <c r="T248" s="680"/>
      <c r="U248" s="681"/>
      <c r="V248" s="681"/>
      <c r="W248" s="681"/>
      <c r="X248" s="681"/>
      <c r="Y248" s="681"/>
      <c r="Z248" s="681"/>
      <c r="AA248" s="681"/>
      <c r="AB248" s="682"/>
      <c r="AC248" s="42" t="s">
        <v>736</v>
      </c>
      <c r="AD248" s="422"/>
      <c r="AE248" s="422"/>
      <c r="AF248" s="422"/>
      <c r="AG248" s="422"/>
      <c r="AH248" s="445"/>
      <c r="AI248" s="686">
        <f>ROUND($S$123*0.01,0)</f>
        <v>8</v>
      </c>
      <c r="AJ248" s="686"/>
      <c r="AK248" s="422" t="s">
        <v>804</v>
      </c>
      <c r="AL248" s="422"/>
      <c r="AM248" s="38"/>
      <c r="AN248" s="331">
        <f t="shared" si="141"/>
        <v>-8</v>
      </c>
      <c r="AO248" s="437"/>
    </row>
    <row r="249" spans="1:41" ht="17.25" customHeight="1" x14ac:dyDescent="0.15">
      <c r="A249" s="436" t="s">
        <v>1249</v>
      </c>
      <c r="B249" s="433" t="s">
        <v>3545</v>
      </c>
      <c r="C249" s="120" t="s">
        <v>3447</v>
      </c>
      <c r="D249" s="421"/>
      <c r="E249" s="418"/>
      <c r="F249" s="418"/>
      <c r="G249" s="418"/>
      <c r="H249" s="418"/>
      <c r="I249" s="419"/>
      <c r="J249" s="421"/>
      <c r="K249" s="418"/>
      <c r="L249" s="418"/>
      <c r="M249" s="418"/>
      <c r="N249" s="419"/>
      <c r="O249" s="769" t="s">
        <v>3394</v>
      </c>
      <c r="P249" s="763"/>
      <c r="Q249" s="763"/>
      <c r="R249" s="763"/>
      <c r="S249" s="764"/>
      <c r="T249" s="677" t="s">
        <v>3397</v>
      </c>
      <c r="U249" s="678"/>
      <c r="V249" s="678"/>
      <c r="W249" s="678"/>
      <c r="X249" s="678"/>
      <c r="Y249" s="678"/>
      <c r="Z249" s="678"/>
      <c r="AA249" s="678"/>
      <c r="AB249" s="679"/>
      <c r="AC249" s="42" t="s">
        <v>734</v>
      </c>
      <c r="AD249" s="422"/>
      <c r="AE249" s="422"/>
      <c r="AF249" s="422"/>
      <c r="AG249" s="422"/>
      <c r="AH249" s="445"/>
      <c r="AI249" s="686">
        <f>ROUND($S$125*0.01,0)</f>
        <v>7</v>
      </c>
      <c r="AJ249" s="686"/>
      <c r="AK249" s="422" t="s">
        <v>804</v>
      </c>
      <c r="AL249" s="422"/>
      <c r="AM249" s="38"/>
      <c r="AN249" s="331">
        <f t="shared" si="141"/>
        <v>-7</v>
      </c>
      <c r="AO249" s="437"/>
    </row>
    <row r="250" spans="1:41" ht="17.25" customHeight="1" x14ac:dyDescent="0.15">
      <c r="A250" s="436" t="s">
        <v>1249</v>
      </c>
      <c r="B250" s="433" t="s">
        <v>3546</v>
      </c>
      <c r="C250" s="120" t="s">
        <v>3448</v>
      </c>
      <c r="D250" s="421"/>
      <c r="E250" s="418"/>
      <c r="F250" s="418"/>
      <c r="G250" s="418"/>
      <c r="H250" s="418"/>
      <c r="I250" s="419"/>
      <c r="J250" s="421"/>
      <c r="K250" s="418"/>
      <c r="L250" s="418"/>
      <c r="M250" s="418"/>
      <c r="N250" s="419"/>
      <c r="O250" s="770"/>
      <c r="P250" s="765"/>
      <c r="Q250" s="765"/>
      <c r="R250" s="765"/>
      <c r="S250" s="766"/>
      <c r="T250" s="680"/>
      <c r="U250" s="681"/>
      <c r="V250" s="681"/>
      <c r="W250" s="681"/>
      <c r="X250" s="681"/>
      <c r="Y250" s="681"/>
      <c r="Z250" s="681"/>
      <c r="AA250" s="681"/>
      <c r="AB250" s="682"/>
      <c r="AC250" s="42" t="s">
        <v>736</v>
      </c>
      <c r="AD250" s="422"/>
      <c r="AE250" s="422"/>
      <c r="AF250" s="422"/>
      <c r="AG250" s="422"/>
      <c r="AH250" s="445"/>
      <c r="AI250" s="686">
        <f>ROUND($S$127*0.01,0)</f>
        <v>8</v>
      </c>
      <c r="AJ250" s="686"/>
      <c r="AK250" s="422" t="s">
        <v>804</v>
      </c>
      <c r="AL250" s="422"/>
      <c r="AM250" s="38"/>
      <c r="AN250" s="331">
        <f t="shared" si="141"/>
        <v>-8</v>
      </c>
      <c r="AO250" s="437"/>
    </row>
    <row r="251" spans="1:41" ht="17.25" customHeight="1" x14ac:dyDescent="0.15">
      <c r="A251" s="436" t="s">
        <v>1249</v>
      </c>
      <c r="B251" s="433" t="s">
        <v>3547</v>
      </c>
      <c r="C251" s="120" t="s">
        <v>3449</v>
      </c>
      <c r="D251" s="421"/>
      <c r="E251" s="418"/>
      <c r="F251" s="418"/>
      <c r="G251" s="418"/>
      <c r="H251" s="418"/>
      <c r="I251" s="419"/>
      <c r="J251" s="421"/>
      <c r="K251" s="418"/>
      <c r="L251" s="418"/>
      <c r="M251" s="418"/>
      <c r="N251" s="419"/>
      <c r="O251" s="770"/>
      <c r="P251" s="765"/>
      <c r="Q251" s="765"/>
      <c r="R251" s="765"/>
      <c r="S251" s="766"/>
      <c r="T251" s="677" t="s">
        <v>3398</v>
      </c>
      <c r="U251" s="678"/>
      <c r="V251" s="678"/>
      <c r="W251" s="678"/>
      <c r="X251" s="678"/>
      <c r="Y251" s="678"/>
      <c r="Z251" s="678"/>
      <c r="AA251" s="678"/>
      <c r="AB251" s="679"/>
      <c r="AC251" s="42" t="s">
        <v>734</v>
      </c>
      <c r="AD251" s="422"/>
      <c r="AE251" s="422"/>
      <c r="AF251" s="422"/>
      <c r="AG251" s="422"/>
      <c r="AH251" s="445"/>
      <c r="AI251" s="686">
        <f>ROUND($S$129*0.01,0)</f>
        <v>7</v>
      </c>
      <c r="AJ251" s="686"/>
      <c r="AK251" s="422" t="s">
        <v>804</v>
      </c>
      <c r="AL251" s="422"/>
      <c r="AM251" s="38"/>
      <c r="AN251" s="331">
        <f t="shared" si="141"/>
        <v>-7</v>
      </c>
      <c r="AO251" s="437"/>
    </row>
    <row r="252" spans="1:41" ht="17.25" customHeight="1" x14ac:dyDescent="0.15">
      <c r="A252" s="436" t="s">
        <v>1249</v>
      </c>
      <c r="B252" s="433" t="s">
        <v>3548</v>
      </c>
      <c r="C252" s="120" t="s">
        <v>3450</v>
      </c>
      <c r="D252" s="39"/>
      <c r="E252" s="417"/>
      <c r="F252" s="417"/>
      <c r="G252" s="417"/>
      <c r="H252" s="417"/>
      <c r="I252" s="420"/>
      <c r="J252" s="39"/>
      <c r="K252" s="417"/>
      <c r="L252" s="417"/>
      <c r="M252" s="417"/>
      <c r="N252" s="420"/>
      <c r="O252" s="789"/>
      <c r="P252" s="767"/>
      <c r="Q252" s="767"/>
      <c r="R252" s="767"/>
      <c r="S252" s="768"/>
      <c r="T252" s="759"/>
      <c r="U252" s="760"/>
      <c r="V252" s="760"/>
      <c r="W252" s="760"/>
      <c r="X252" s="760"/>
      <c r="Y252" s="760"/>
      <c r="Z252" s="760"/>
      <c r="AA252" s="760"/>
      <c r="AB252" s="761"/>
      <c r="AC252" s="42" t="s">
        <v>736</v>
      </c>
      <c r="AD252" s="422"/>
      <c r="AE252" s="422"/>
      <c r="AF252" s="422"/>
      <c r="AG252" s="422"/>
      <c r="AH252" s="445"/>
      <c r="AI252" s="686">
        <f>ROUND($S$131*0.01,0)</f>
        <v>8</v>
      </c>
      <c r="AJ252" s="686"/>
      <c r="AK252" s="422" t="s">
        <v>804</v>
      </c>
      <c r="AL252" s="422"/>
      <c r="AM252" s="38"/>
      <c r="AN252" s="331">
        <f t="shared" si="141"/>
        <v>-8</v>
      </c>
      <c r="AO252" s="10"/>
    </row>
    <row r="253" spans="1:41" ht="17.25" customHeight="1" x14ac:dyDescent="0.15">
      <c r="A253" s="436" t="s">
        <v>1249</v>
      </c>
      <c r="B253" s="314" t="s">
        <v>3871</v>
      </c>
      <c r="C253" s="120" t="s">
        <v>3741</v>
      </c>
      <c r="D253" s="677" t="s">
        <v>3112</v>
      </c>
      <c r="E253" s="678"/>
      <c r="F253" s="678"/>
      <c r="G253" s="678"/>
      <c r="H253" s="678"/>
      <c r="I253" s="679"/>
      <c r="J253" s="769" t="s">
        <v>3365</v>
      </c>
      <c r="K253" s="763"/>
      <c r="L253" s="763"/>
      <c r="M253" s="763"/>
      <c r="N253" s="764"/>
      <c r="O253" s="769" t="s">
        <v>3371</v>
      </c>
      <c r="P253" s="763"/>
      <c r="Q253" s="763"/>
      <c r="R253" s="763"/>
      <c r="S253" s="764"/>
      <c r="T253" s="678" t="s">
        <v>3381</v>
      </c>
      <c r="U253" s="678"/>
      <c r="V253" s="678"/>
      <c r="W253" s="678"/>
      <c r="X253" s="678"/>
      <c r="Y253" s="678"/>
      <c r="Z253" s="678"/>
      <c r="AA253" s="678"/>
      <c r="AB253" s="679"/>
      <c r="AC253" s="42" t="s">
        <v>734</v>
      </c>
      <c r="AD253" s="422"/>
      <c r="AE253" s="422"/>
      <c r="AF253" s="422"/>
      <c r="AG253" s="422"/>
      <c r="AH253" s="445"/>
      <c r="AI253" s="686">
        <f>ROUND($S$5*0.01,0)</f>
        <v>6</v>
      </c>
      <c r="AJ253" s="686"/>
      <c r="AK253" s="422" t="s">
        <v>804</v>
      </c>
      <c r="AL253" s="422"/>
      <c r="AM253" s="38"/>
      <c r="AN253" s="331">
        <f>-AI253</f>
        <v>-6</v>
      </c>
      <c r="AO253" s="315" t="s">
        <v>821</v>
      </c>
    </row>
    <row r="254" spans="1:41" ht="17.25" customHeight="1" x14ac:dyDescent="0.15">
      <c r="A254" s="436" t="s">
        <v>1249</v>
      </c>
      <c r="B254" s="314" t="s">
        <v>3872</v>
      </c>
      <c r="C254" s="120" t="s">
        <v>3742</v>
      </c>
      <c r="D254" s="680"/>
      <c r="E254" s="681"/>
      <c r="F254" s="681"/>
      <c r="G254" s="681"/>
      <c r="H254" s="681"/>
      <c r="I254" s="682"/>
      <c r="J254" s="770"/>
      <c r="K254" s="765"/>
      <c r="L254" s="765"/>
      <c r="M254" s="765"/>
      <c r="N254" s="766"/>
      <c r="O254" s="770"/>
      <c r="P254" s="765"/>
      <c r="Q254" s="765"/>
      <c r="R254" s="765"/>
      <c r="S254" s="766"/>
      <c r="T254" s="681"/>
      <c r="U254" s="681"/>
      <c r="V254" s="681"/>
      <c r="W254" s="681"/>
      <c r="X254" s="681"/>
      <c r="Y254" s="681"/>
      <c r="Z254" s="681"/>
      <c r="AA254" s="681"/>
      <c r="AB254" s="682"/>
      <c r="AC254" s="42" t="s">
        <v>736</v>
      </c>
      <c r="AD254" s="422"/>
      <c r="AE254" s="422"/>
      <c r="AF254" s="422"/>
      <c r="AG254" s="422"/>
      <c r="AH254" s="445"/>
      <c r="AI254" s="686">
        <f>ROUND($S$7*0.01,0)</f>
        <v>7</v>
      </c>
      <c r="AJ254" s="686"/>
      <c r="AK254" s="422" t="s">
        <v>804</v>
      </c>
      <c r="AL254" s="422"/>
      <c r="AM254" s="38"/>
      <c r="AN254" s="331">
        <f t="shared" ref="AN254:AN304" si="142">-AI254</f>
        <v>-7</v>
      </c>
      <c r="AO254" s="437"/>
    </row>
    <row r="255" spans="1:41" ht="17.25" customHeight="1" x14ac:dyDescent="0.15">
      <c r="A255" s="436" t="s">
        <v>1249</v>
      </c>
      <c r="B255" s="314" t="s">
        <v>3873</v>
      </c>
      <c r="C255" s="120" t="s">
        <v>3743</v>
      </c>
      <c r="D255" s="421"/>
      <c r="E255" s="418"/>
      <c r="F255" s="418"/>
      <c r="G255" s="418"/>
      <c r="H255" s="418"/>
      <c r="I255" s="419"/>
      <c r="J255" s="770"/>
      <c r="K255" s="765"/>
      <c r="L255" s="765"/>
      <c r="M255" s="765"/>
      <c r="N255" s="766"/>
      <c r="O255" s="770"/>
      <c r="P255" s="765"/>
      <c r="Q255" s="765"/>
      <c r="R255" s="765"/>
      <c r="S255" s="766"/>
      <c r="T255" s="769" t="s">
        <v>3382</v>
      </c>
      <c r="U255" s="763"/>
      <c r="V255" s="763"/>
      <c r="W255" s="763"/>
      <c r="X255" s="763"/>
      <c r="Y255" s="763"/>
      <c r="Z255" s="763"/>
      <c r="AA255" s="763"/>
      <c r="AB255" s="764"/>
      <c r="AC255" s="42" t="s">
        <v>734</v>
      </c>
      <c r="AD255" s="422"/>
      <c r="AE255" s="422"/>
      <c r="AF255" s="422"/>
      <c r="AG255" s="422"/>
      <c r="AH255" s="445"/>
      <c r="AI255" s="686">
        <f>ROUND($S$9*0.01,0)</f>
        <v>7</v>
      </c>
      <c r="AJ255" s="686"/>
      <c r="AK255" s="422" t="s">
        <v>804</v>
      </c>
      <c r="AL255" s="422"/>
      <c r="AM255" s="38"/>
      <c r="AN255" s="331">
        <f t="shared" si="142"/>
        <v>-7</v>
      </c>
      <c r="AO255" s="437"/>
    </row>
    <row r="256" spans="1:41" ht="17.25" customHeight="1" x14ac:dyDescent="0.15">
      <c r="A256" s="436" t="s">
        <v>1249</v>
      </c>
      <c r="B256" s="314" t="s">
        <v>3874</v>
      </c>
      <c r="C256" s="120" t="s">
        <v>3744</v>
      </c>
      <c r="D256" s="421"/>
      <c r="E256" s="418"/>
      <c r="F256" s="418"/>
      <c r="G256" s="418"/>
      <c r="H256" s="418"/>
      <c r="I256" s="419"/>
      <c r="J256" s="421"/>
      <c r="K256" s="418"/>
      <c r="L256" s="418"/>
      <c r="M256" s="418"/>
      <c r="N256" s="419"/>
      <c r="O256" s="418"/>
      <c r="P256" s="418"/>
      <c r="Q256" s="418"/>
      <c r="R256" s="418"/>
      <c r="S256" s="419"/>
      <c r="T256" s="770"/>
      <c r="U256" s="765"/>
      <c r="V256" s="765"/>
      <c r="W256" s="765"/>
      <c r="X256" s="765"/>
      <c r="Y256" s="765"/>
      <c r="Z256" s="765"/>
      <c r="AA256" s="765"/>
      <c r="AB256" s="766"/>
      <c r="AC256" s="42" t="s">
        <v>736</v>
      </c>
      <c r="AD256" s="422"/>
      <c r="AE256" s="422"/>
      <c r="AF256" s="422"/>
      <c r="AG256" s="422"/>
      <c r="AH256" s="445"/>
      <c r="AI256" s="686">
        <f>ROUND($S$11*0.01,0)</f>
        <v>8</v>
      </c>
      <c r="AJ256" s="686"/>
      <c r="AK256" s="422" t="s">
        <v>804</v>
      </c>
      <c r="AL256" s="422"/>
      <c r="AM256" s="38"/>
      <c r="AN256" s="331">
        <f t="shared" si="142"/>
        <v>-8</v>
      </c>
      <c r="AO256" s="437"/>
    </row>
    <row r="257" spans="1:41" ht="17.25" customHeight="1" x14ac:dyDescent="0.15">
      <c r="A257" s="436" t="s">
        <v>1249</v>
      </c>
      <c r="B257" s="314" t="s">
        <v>3875</v>
      </c>
      <c r="C257" s="120" t="s">
        <v>3745</v>
      </c>
      <c r="D257" s="421"/>
      <c r="E257" s="418"/>
      <c r="F257" s="418"/>
      <c r="G257" s="418"/>
      <c r="H257" s="418"/>
      <c r="I257" s="419"/>
      <c r="J257" s="421"/>
      <c r="K257" s="418"/>
      <c r="L257" s="418"/>
      <c r="M257" s="418"/>
      <c r="N257" s="419"/>
      <c r="O257" s="769" t="s">
        <v>3372</v>
      </c>
      <c r="P257" s="763"/>
      <c r="Q257" s="763"/>
      <c r="R257" s="763"/>
      <c r="S257" s="764"/>
      <c r="T257" s="769" t="s">
        <v>3381</v>
      </c>
      <c r="U257" s="763"/>
      <c r="V257" s="763"/>
      <c r="W257" s="763"/>
      <c r="X257" s="763"/>
      <c r="Y257" s="763"/>
      <c r="Z257" s="763"/>
      <c r="AA257" s="763"/>
      <c r="AB257" s="764"/>
      <c r="AC257" s="42" t="s">
        <v>734</v>
      </c>
      <c r="AD257" s="422"/>
      <c r="AE257" s="422"/>
      <c r="AF257" s="422"/>
      <c r="AG257" s="422"/>
      <c r="AH257" s="445"/>
      <c r="AI257" s="686">
        <f>ROUND($S$13*0.01,0)</f>
        <v>6</v>
      </c>
      <c r="AJ257" s="686"/>
      <c r="AK257" s="422" t="s">
        <v>804</v>
      </c>
      <c r="AL257" s="422"/>
      <c r="AM257" s="38"/>
      <c r="AN257" s="331">
        <f t="shared" si="142"/>
        <v>-6</v>
      </c>
      <c r="AO257" s="437"/>
    </row>
    <row r="258" spans="1:41" ht="17.25" customHeight="1" x14ac:dyDescent="0.15">
      <c r="A258" s="436" t="s">
        <v>1249</v>
      </c>
      <c r="B258" s="314" t="s">
        <v>3876</v>
      </c>
      <c r="C258" s="120" t="s">
        <v>3746</v>
      </c>
      <c r="D258" s="421"/>
      <c r="E258" s="418"/>
      <c r="F258" s="418"/>
      <c r="G258" s="418"/>
      <c r="H258" s="418"/>
      <c r="I258" s="419"/>
      <c r="J258" s="421"/>
      <c r="K258" s="418"/>
      <c r="L258" s="418"/>
      <c r="M258" s="418"/>
      <c r="N258" s="419"/>
      <c r="O258" s="770"/>
      <c r="P258" s="765"/>
      <c r="Q258" s="765"/>
      <c r="R258" s="765"/>
      <c r="S258" s="766"/>
      <c r="T258" s="770"/>
      <c r="U258" s="765"/>
      <c r="V258" s="765"/>
      <c r="W258" s="765"/>
      <c r="X258" s="765"/>
      <c r="Y258" s="765"/>
      <c r="Z258" s="765"/>
      <c r="AA258" s="765"/>
      <c r="AB258" s="766"/>
      <c r="AC258" s="42" t="s">
        <v>736</v>
      </c>
      <c r="AD258" s="422"/>
      <c r="AE258" s="422"/>
      <c r="AF258" s="422"/>
      <c r="AG258" s="422"/>
      <c r="AH258" s="445"/>
      <c r="AI258" s="686">
        <f>ROUND($S$15*0.01,0)</f>
        <v>7</v>
      </c>
      <c r="AJ258" s="686"/>
      <c r="AK258" s="422" t="s">
        <v>804</v>
      </c>
      <c r="AL258" s="422"/>
      <c r="AM258" s="38"/>
      <c r="AN258" s="331">
        <f t="shared" si="142"/>
        <v>-7</v>
      </c>
      <c r="AO258" s="437"/>
    </row>
    <row r="259" spans="1:41" ht="17.25" customHeight="1" x14ac:dyDescent="0.15">
      <c r="A259" s="436" t="s">
        <v>1249</v>
      </c>
      <c r="B259" s="314" t="s">
        <v>3879</v>
      </c>
      <c r="C259" s="120" t="s">
        <v>3747</v>
      </c>
      <c r="D259" s="421"/>
      <c r="E259" s="418"/>
      <c r="F259" s="418"/>
      <c r="G259" s="418"/>
      <c r="H259" s="418"/>
      <c r="I259" s="419"/>
      <c r="J259" s="421"/>
      <c r="K259" s="418"/>
      <c r="L259" s="418"/>
      <c r="M259" s="418"/>
      <c r="N259" s="419"/>
      <c r="O259" s="770"/>
      <c r="P259" s="765"/>
      <c r="Q259" s="765"/>
      <c r="R259" s="765"/>
      <c r="S259" s="766"/>
      <c r="T259" s="677" t="s">
        <v>3382</v>
      </c>
      <c r="U259" s="678"/>
      <c r="V259" s="678"/>
      <c r="W259" s="678"/>
      <c r="X259" s="678"/>
      <c r="Y259" s="678"/>
      <c r="Z259" s="678"/>
      <c r="AA259" s="678"/>
      <c r="AB259" s="679"/>
      <c r="AC259" s="42" t="s">
        <v>734</v>
      </c>
      <c r="AD259" s="422"/>
      <c r="AE259" s="422"/>
      <c r="AF259" s="422"/>
      <c r="AG259" s="422"/>
      <c r="AH259" s="445"/>
      <c r="AI259" s="686">
        <f>ROUND($S$17*0.01,0)</f>
        <v>7</v>
      </c>
      <c r="AJ259" s="686"/>
      <c r="AK259" s="422" t="s">
        <v>804</v>
      </c>
      <c r="AL259" s="422"/>
      <c r="AM259" s="38"/>
      <c r="AN259" s="331">
        <f t="shared" si="142"/>
        <v>-7</v>
      </c>
      <c r="AO259" s="437"/>
    </row>
    <row r="260" spans="1:41" ht="17.25" customHeight="1" x14ac:dyDescent="0.15">
      <c r="A260" s="436" t="s">
        <v>1249</v>
      </c>
      <c r="B260" s="314" t="s">
        <v>3886</v>
      </c>
      <c r="C260" s="120" t="s">
        <v>3748</v>
      </c>
      <c r="D260" s="421"/>
      <c r="E260" s="418"/>
      <c r="F260" s="418"/>
      <c r="G260" s="418"/>
      <c r="H260" s="418"/>
      <c r="I260" s="419"/>
      <c r="J260" s="421"/>
      <c r="K260" s="418"/>
      <c r="L260" s="418"/>
      <c r="M260" s="418"/>
      <c r="N260" s="419"/>
      <c r="O260" s="418"/>
      <c r="P260" s="418"/>
      <c r="Q260" s="418"/>
      <c r="R260" s="418"/>
      <c r="S260" s="419"/>
      <c r="T260" s="680"/>
      <c r="U260" s="681"/>
      <c r="V260" s="681"/>
      <c r="W260" s="681"/>
      <c r="X260" s="681"/>
      <c r="Y260" s="681"/>
      <c r="Z260" s="681"/>
      <c r="AA260" s="681"/>
      <c r="AB260" s="682"/>
      <c r="AC260" s="42" t="s">
        <v>736</v>
      </c>
      <c r="AD260" s="422"/>
      <c r="AE260" s="422"/>
      <c r="AF260" s="422"/>
      <c r="AG260" s="422"/>
      <c r="AH260" s="445"/>
      <c r="AI260" s="686">
        <f>ROUND($S$19*0.01,0)</f>
        <v>8</v>
      </c>
      <c r="AJ260" s="686"/>
      <c r="AK260" s="422" t="s">
        <v>804</v>
      </c>
      <c r="AL260" s="422"/>
      <c r="AM260" s="38"/>
      <c r="AN260" s="331">
        <f t="shared" si="142"/>
        <v>-8</v>
      </c>
      <c r="AO260" s="437"/>
    </row>
    <row r="261" spans="1:41" ht="17.25" customHeight="1" x14ac:dyDescent="0.15">
      <c r="A261" s="436" t="s">
        <v>1249</v>
      </c>
      <c r="B261" s="314" t="s">
        <v>3880</v>
      </c>
      <c r="C261" s="120" t="s">
        <v>3749</v>
      </c>
      <c r="D261" s="421"/>
      <c r="E261" s="418"/>
      <c r="F261" s="418"/>
      <c r="G261" s="418"/>
      <c r="H261" s="418"/>
      <c r="I261" s="419"/>
      <c r="J261" s="421"/>
      <c r="K261" s="418"/>
      <c r="L261" s="418"/>
      <c r="M261" s="418"/>
      <c r="N261" s="419"/>
      <c r="O261" s="769" t="s">
        <v>3373</v>
      </c>
      <c r="P261" s="763"/>
      <c r="Q261" s="763"/>
      <c r="R261" s="763"/>
      <c r="S261" s="764"/>
      <c r="T261" s="677" t="s">
        <v>3381</v>
      </c>
      <c r="U261" s="678"/>
      <c r="V261" s="678"/>
      <c r="W261" s="678"/>
      <c r="X261" s="678"/>
      <c r="Y261" s="678"/>
      <c r="Z261" s="678"/>
      <c r="AA261" s="678"/>
      <c r="AB261" s="679"/>
      <c r="AC261" s="42" t="s">
        <v>734</v>
      </c>
      <c r="AD261" s="422"/>
      <c r="AE261" s="422"/>
      <c r="AF261" s="422"/>
      <c r="AG261" s="422"/>
      <c r="AH261" s="445"/>
      <c r="AI261" s="686">
        <f>ROUND($S$21*0.01,0)</f>
        <v>6</v>
      </c>
      <c r="AJ261" s="686"/>
      <c r="AK261" s="422" t="s">
        <v>804</v>
      </c>
      <c r="AL261" s="422"/>
      <c r="AM261" s="38"/>
      <c r="AN261" s="331">
        <f t="shared" si="142"/>
        <v>-6</v>
      </c>
      <c r="AO261" s="437"/>
    </row>
    <row r="262" spans="1:41" ht="17.25" customHeight="1" x14ac:dyDescent="0.15">
      <c r="A262" s="436" t="s">
        <v>1249</v>
      </c>
      <c r="B262" s="314" t="s">
        <v>3887</v>
      </c>
      <c r="C262" s="120" t="s">
        <v>3750</v>
      </c>
      <c r="D262" s="421"/>
      <c r="E262" s="418"/>
      <c r="F262" s="418"/>
      <c r="G262" s="418"/>
      <c r="H262" s="418"/>
      <c r="I262" s="419"/>
      <c r="J262" s="421"/>
      <c r="K262" s="418"/>
      <c r="L262" s="418"/>
      <c r="M262" s="418"/>
      <c r="N262" s="419"/>
      <c r="O262" s="770"/>
      <c r="P262" s="765"/>
      <c r="Q262" s="765"/>
      <c r="R262" s="765"/>
      <c r="S262" s="766"/>
      <c r="T262" s="680"/>
      <c r="U262" s="681"/>
      <c r="V262" s="681"/>
      <c r="W262" s="681"/>
      <c r="X262" s="681"/>
      <c r="Y262" s="681"/>
      <c r="Z262" s="681"/>
      <c r="AA262" s="681"/>
      <c r="AB262" s="682"/>
      <c r="AC262" s="42" t="s">
        <v>736</v>
      </c>
      <c r="AD262" s="422"/>
      <c r="AE262" s="422"/>
      <c r="AF262" s="422"/>
      <c r="AG262" s="422"/>
      <c r="AH262" s="445"/>
      <c r="AI262" s="686">
        <f>ROUND($S$23*0.01,0)</f>
        <v>7</v>
      </c>
      <c r="AJ262" s="686"/>
      <c r="AK262" s="422" t="s">
        <v>804</v>
      </c>
      <c r="AL262" s="422"/>
      <c r="AM262" s="38"/>
      <c r="AN262" s="331">
        <f t="shared" si="142"/>
        <v>-7</v>
      </c>
      <c r="AO262" s="437"/>
    </row>
    <row r="263" spans="1:41" ht="17.25" customHeight="1" x14ac:dyDescent="0.15">
      <c r="A263" s="436" t="s">
        <v>1249</v>
      </c>
      <c r="B263" s="314" t="s">
        <v>3881</v>
      </c>
      <c r="C263" s="120" t="s">
        <v>3751</v>
      </c>
      <c r="D263" s="421"/>
      <c r="E263" s="418"/>
      <c r="F263" s="418"/>
      <c r="G263" s="418"/>
      <c r="H263" s="418"/>
      <c r="I263" s="419"/>
      <c r="J263" s="421"/>
      <c r="K263" s="418"/>
      <c r="L263" s="418"/>
      <c r="M263" s="418"/>
      <c r="N263" s="419"/>
      <c r="O263" s="770"/>
      <c r="P263" s="765"/>
      <c r="Q263" s="765"/>
      <c r="R263" s="765"/>
      <c r="S263" s="766"/>
      <c r="T263" s="677" t="s">
        <v>3382</v>
      </c>
      <c r="U263" s="678"/>
      <c r="V263" s="678"/>
      <c r="W263" s="678"/>
      <c r="X263" s="678"/>
      <c r="Y263" s="678"/>
      <c r="Z263" s="678"/>
      <c r="AA263" s="678"/>
      <c r="AB263" s="679"/>
      <c r="AC263" s="42" t="s">
        <v>734</v>
      </c>
      <c r="AD263" s="422"/>
      <c r="AE263" s="422"/>
      <c r="AF263" s="422"/>
      <c r="AG263" s="422"/>
      <c r="AH263" s="445"/>
      <c r="AI263" s="686">
        <f>ROUND($S$25*0.01,0)</f>
        <v>6</v>
      </c>
      <c r="AJ263" s="686"/>
      <c r="AK263" s="422" t="s">
        <v>804</v>
      </c>
      <c r="AL263" s="422"/>
      <c r="AM263" s="38"/>
      <c r="AN263" s="331">
        <f t="shared" si="142"/>
        <v>-6</v>
      </c>
      <c r="AO263" s="437"/>
    </row>
    <row r="264" spans="1:41" ht="17.25" customHeight="1" x14ac:dyDescent="0.15">
      <c r="A264" s="436" t="s">
        <v>1249</v>
      </c>
      <c r="B264" s="314" t="s">
        <v>3888</v>
      </c>
      <c r="C264" s="120" t="s">
        <v>3752</v>
      </c>
      <c r="D264" s="421"/>
      <c r="E264" s="418"/>
      <c r="F264" s="418"/>
      <c r="G264" s="418"/>
      <c r="H264" s="418"/>
      <c r="I264" s="419"/>
      <c r="J264" s="421"/>
      <c r="K264" s="418"/>
      <c r="L264" s="418"/>
      <c r="M264" s="418"/>
      <c r="N264" s="419"/>
      <c r="O264" s="421"/>
      <c r="P264" s="418"/>
      <c r="Q264" s="418"/>
      <c r="R264" s="418"/>
      <c r="S264" s="419"/>
      <c r="T264" s="680"/>
      <c r="U264" s="681"/>
      <c r="V264" s="681"/>
      <c r="W264" s="681"/>
      <c r="X264" s="681"/>
      <c r="Y264" s="681"/>
      <c r="Z264" s="681"/>
      <c r="AA264" s="681"/>
      <c r="AB264" s="682"/>
      <c r="AC264" s="42" t="s">
        <v>736</v>
      </c>
      <c r="AD264" s="422"/>
      <c r="AE264" s="422"/>
      <c r="AF264" s="422"/>
      <c r="AG264" s="422"/>
      <c r="AH264" s="445"/>
      <c r="AI264" s="686">
        <f>ROUND($S$27*0.01,0)</f>
        <v>8</v>
      </c>
      <c r="AJ264" s="686"/>
      <c r="AK264" s="422" t="s">
        <v>804</v>
      </c>
      <c r="AL264" s="422"/>
      <c r="AM264" s="38"/>
      <c r="AN264" s="331">
        <f t="shared" si="142"/>
        <v>-8</v>
      </c>
      <c r="AO264" s="437"/>
    </row>
    <row r="265" spans="1:41" ht="17.25" customHeight="1" x14ac:dyDescent="0.15">
      <c r="A265" s="436" t="s">
        <v>1249</v>
      </c>
      <c r="B265" s="314" t="s">
        <v>3889</v>
      </c>
      <c r="C265" s="120" t="s">
        <v>3753</v>
      </c>
      <c r="D265" s="421"/>
      <c r="E265" s="418"/>
      <c r="F265" s="418"/>
      <c r="G265" s="418"/>
      <c r="H265" s="418"/>
      <c r="I265" s="419"/>
      <c r="J265" s="769" t="s">
        <v>3366</v>
      </c>
      <c r="K265" s="763"/>
      <c r="L265" s="763"/>
      <c r="M265" s="763"/>
      <c r="N265" s="764"/>
      <c r="O265" s="769" t="s">
        <v>3374</v>
      </c>
      <c r="P265" s="763"/>
      <c r="Q265" s="763"/>
      <c r="R265" s="763"/>
      <c r="S265" s="764"/>
      <c r="T265" s="677" t="s">
        <v>3383</v>
      </c>
      <c r="U265" s="678"/>
      <c r="V265" s="678"/>
      <c r="W265" s="678"/>
      <c r="X265" s="678"/>
      <c r="Y265" s="678"/>
      <c r="Z265" s="678"/>
      <c r="AA265" s="678"/>
      <c r="AB265" s="679"/>
      <c r="AC265" s="42" t="s">
        <v>734</v>
      </c>
      <c r="AD265" s="422"/>
      <c r="AE265" s="422"/>
      <c r="AF265" s="422"/>
      <c r="AG265" s="422"/>
      <c r="AH265" s="445"/>
      <c r="AI265" s="686">
        <f>ROUND($S$29*0.01,0)</f>
        <v>6</v>
      </c>
      <c r="AJ265" s="686"/>
      <c r="AK265" s="422" t="s">
        <v>804</v>
      </c>
      <c r="AL265" s="422"/>
      <c r="AM265" s="38"/>
      <c r="AN265" s="331">
        <f t="shared" si="142"/>
        <v>-6</v>
      </c>
      <c r="AO265" s="437"/>
    </row>
    <row r="266" spans="1:41" ht="17.25" customHeight="1" x14ac:dyDescent="0.15">
      <c r="A266" s="436" t="s">
        <v>1249</v>
      </c>
      <c r="B266" s="314" t="s">
        <v>3890</v>
      </c>
      <c r="C266" s="120" t="s">
        <v>3754</v>
      </c>
      <c r="D266" s="421"/>
      <c r="E266" s="418"/>
      <c r="F266" s="418"/>
      <c r="G266" s="418"/>
      <c r="H266" s="418"/>
      <c r="I266" s="419"/>
      <c r="J266" s="770"/>
      <c r="K266" s="765"/>
      <c r="L266" s="765"/>
      <c r="M266" s="765"/>
      <c r="N266" s="766"/>
      <c r="O266" s="770"/>
      <c r="P266" s="765"/>
      <c r="Q266" s="765"/>
      <c r="R266" s="765"/>
      <c r="S266" s="766"/>
      <c r="T266" s="680"/>
      <c r="U266" s="681"/>
      <c r="V266" s="681"/>
      <c r="W266" s="681"/>
      <c r="X266" s="681"/>
      <c r="Y266" s="681"/>
      <c r="Z266" s="681"/>
      <c r="AA266" s="681"/>
      <c r="AB266" s="682"/>
      <c r="AC266" s="42" t="s">
        <v>736</v>
      </c>
      <c r="AD266" s="422"/>
      <c r="AE266" s="422"/>
      <c r="AF266" s="422"/>
      <c r="AG266" s="422"/>
      <c r="AH266" s="445"/>
      <c r="AI266" s="686">
        <f>ROUND($S$31*0.01,0)</f>
        <v>7</v>
      </c>
      <c r="AJ266" s="686"/>
      <c r="AK266" s="422" t="s">
        <v>804</v>
      </c>
      <c r="AL266" s="422"/>
      <c r="AM266" s="38"/>
      <c r="AN266" s="331">
        <f t="shared" si="142"/>
        <v>-7</v>
      </c>
      <c r="AO266" s="437"/>
    </row>
    <row r="267" spans="1:41" ht="17.25" customHeight="1" x14ac:dyDescent="0.15">
      <c r="A267" s="436" t="s">
        <v>1249</v>
      </c>
      <c r="B267" s="314" t="s">
        <v>3891</v>
      </c>
      <c r="C267" s="120" t="s">
        <v>3755</v>
      </c>
      <c r="D267" s="421"/>
      <c r="E267" s="418"/>
      <c r="F267" s="418"/>
      <c r="G267" s="418"/>
      <c r="H267" s="418"/>
      <c r="I267" s="419"/>
      <c r="J267" s="770"/>
      <c r="K267" s="765"/>
      <c r="L267" s="765"/>
      <c r="M267" s="765"/>
      <c r="N267" s="766"/>
      <c r="O267" s="770"/>
      <c r="P267" s="765"/>
      <c r="Q267" s="765"/>
      <c r="R267" s="765"/>
      <c r="S267" s="766"/>
      <c r="T267" s="677" t="s">
        <v>3384</v>
      </c>
      <c r="U267" s="678"/>
      <c r="V267" s="678"/>
      <c r="W267" s="678"/>
      <c r="X267" s="678"/>
      <c r="Y267" s="678"/>
      <c r="Z267" s="678"/>
      <c r="AA267" s="678"/>
      <c r="AB267" s="679"/>
      <c r="AC267" s="42" t="s">
        <v>734</v>
      </c>
      <c r="AD267" s="422"/>
      <c r="AE267" s="422"/>
      <c r="AF267" s="422"/>
      <c r="AG267" s="422"/>
      <c r="AH267" s="445"/>
      <c r="AI267" s="686">
        <f>ROUND($S$33*0.01,0)</f>
        <v>6</v>
      </c>
      <c r="AJ267" s="686"/>
      <c r="AK267" s="422" t="s">
        <v>804</v>
      </c>
      <c r="AL267" s="422"/>
      <c r="AM267" s="38"/>
      <c r="AN267" s="331">
        <f t="shared" si="142"/>
        <v>-6</v>
      </c>
      <c r="AO267" s="437"/>
    </row>
    <row r="268" spans="1:41" ht="17.25" customHeight="1" x14ac:dyDescent="0.15">
      <c r="A268" s="436" t="s">
        <v>1249</v>
      </c>
      <c r="B268" s="314" t="s">
        <v>3892</v>
      </c>
      <c r="C268" s="120" t="s">
        <v>3756</v>
      </c>
      <c r="D268" s="421"/>
      <c r="E268" s="418"/>
      <c r="F268" s="418"/>
      <c r="G268" s="418"/>
      <c r="H268" s="418"/>
      <c r="I268" s="419"/>
      <c r="J268" s="421"/>
      <c r="K268" s="418"/>
      <c r="L268" s="418"/>
      <c r="M268" s="418"/>
      <c r="N268" s="419"/>
      <c r="O268" s="421"/>
      <c r="P268" s="418"/>
      <c r="Q268" s="418"/>
      <c r="R268" s="418"/>
      <c r="S268" s="419"/>
      <c r="T268" s="680"/>
      <c r="U268" s="681"/>
      <c r="V268" s="681"/>
      <c r="W268" s="681"/>
      <c r="X268" s="681"/>
      <c r="Y268" s="681"/>
      <c r="Z268" s="681"/>
      <c r="AA268" s="681"/>
      <c r="AB268" s="682"/>
      <c r="AC268" s="42" t="s">
        <v>736</v>
      </c>
      <c r="AD268" s="422"/>
      <c r="AE268" s="422"/>
      <c r="AF268" s="422"/>
      <c r="AG268" s="422"/>
      <c r="AH268" s="445"/>
      <c r="AI268" s="686">
        <f>ROUND($S$35*0.01,0)</f>
        <v>8</v>
      </c>
      <c r="AJ268" s="686"/>
      <c r="AK268" s="422" t="s">
        <v>804</v>
      </c>
      <c r="AL268" s="422"/>
      <c r="AM268" s="38"/>
      <c r="AN268" s="331">
        <f t="shared" si="142"/>
        <v>-8</v>
      </c>
      <c r="AO268" s="437"/>
    </row>
    <row r="269" spans="1:41" ht="17.25" customHeight="1" x14ac:dyDescent="0.15">
      <c r="A269" s="436" t="s">
        <v>1249</v>
      </c>
      <c r="B269" s="314" t="s">
        <v>3893</v>
      </c>
      <c r="C269" s="120" t="s">
        <v>3757</v>
      </c>
      <c r="D269" s="421"/>
      <c r="E269" s="418"/>
      <c r="F269" s="418"/>
      <c r="G269" s="418"/>
      <c r="H269" s="418"/>
      <c r="I269" s="419"/>
      <c r="J269" s="421"/>
      <c r="K269" s="418"/>
      <c r="L269" s="418"/>
      <c r="M269" s="418"/>
      <c r="N269" s="419"/>
      <c r="O269" s="769" t="s">
        <v>3375</v>
      </c>
      <c r="P269" s="763"/>
      <c r="Q269" s="763"/>
      <c r="R269" s="763"/>
      <c r="S269" s="764"/>
      <c r="T269" s="677" t="s">
        <v>3383</v>
      </c>
      <c r="U269" s="678"/>
      <c r="V269" s="678"/>
      <c r="W269" s="678"/>
      <c r="X269" s="678"/>
      <c r="Y269" s="678"/>
      <c r="Z269" s="678"/>
      <c r="AA269" s="678"/>
      <c r="AB269" s="679"/>
      <c r="AC269" s="42" t="s">
        <v>734</v>
      </c>
      <c r="AD269" s="422"/>
      <c r="AE269" s="422"/>
      <c r="AF269" s="422"/>
      <c r="AG269" s="422"/>
      <c r="AH269" s="445"/>
      <c r="AI269" s="686">
        <f>ROUND($S$37*0.01,0)</f>
        <v>6</v>
      </c>
      <c r="AJ269" s="686"/>
      <c r="AK269" s="422" t="s">
        <v>804</v>
      </c>
      <c r="AL269" s="422"/>
      <c r="AM269" s="38"/>
      <c r="AN269" s="331">
        <f t="shared" si="142"/>
        <v>-6</v>
      </c>
      <c r="AO269" s="437"/>
    </row>
    <row r="270" spans="1:41" ht="17.25" customHeight="1" x14ac:dyDescent="0.15">
      <c r="A270" s="436" t="s">
        <v>1249</v>
      </c>
      <c r="B270" s="314" t="s">
        <v>3894</v>
      </c>
      <c r="C270" s="120" t="s">
        <v>3758</v>
      </c>
      <c r="D270" s="421"/>
      <c r="E270" s="418"/>
      <c r="F270" s="418"/>
      <c r="G270" s="418"/>
      <c r="H270" s="418"/>
      <c r="I270" s="419"/>
      <c r="J270" s="421"/>
      <c r="K270" s="418"/>
      <c r="L270" s="418"/>
      <c r="M270" s="418"/>
      <c r="N270" s="419"/>
      <c r="O270" s="770"/>
      <c r="P270" s="765"/>
      <c r="Q270" s="765"/>
      <c r="R270" s="765"/>
      <c r="S270" s="766"/>
      <c r="T270" s="680"/>
      <c r="U270" s="681"/>
      <c r="V270" s="681"/>
      <c r="W270" s="681"/>
      <c r="X270" s="681"/>
      <c r="Y270" s="681"/>
      <c r="Z270" s="681"/>
      <c r="AA270" s="681"/>
      <c r="AB270" s="682"/>
      <c r="AC270" s="42" t="s">
        <v>736</v>
      </c>
      <c r="AD270" s="422"/>
      <c r="AE270" s="422"/>
      <c r="AF270" s="422"/>
      <c r="AG270" s="422"/>
      <c r="AH270" s="445"/>
      <c r="AI270" s="686">
        <f>ROUND($S$39*0.01,0)</f>
        <v>7</v>
      </c>
      <c r="AJ270" s="686"/>
      <c r="AK270" s="422" t="s">
        <v>804</v>
      </c>
      <c r="AL270" s="422"/>
      <c r="AM270" s="38"/>
      <c r="AN270" s="331">
        <f t="shared" si="142"/>
        <v>-7</v>
      </c>
      <c r="AO270" s="437"/>
    </row>
    <row r="271" spans="1:41" ht="17.25" customHeight="1" x14ac:dyDescent="0.15">
      <c r="A271" s="436" t="s">
        <v>1249</v>
      </c>
      <c r="B271" s="314" t="s">
        <v>3895</v>
      </c>
      <c r="C271" s="120" t="s">
        <v>3759</v>
      </c>
      <c r="D271" s="421"/>
      <c r="E271" s="418"/>
      <c r="F271" s="418"/>
      <c r="G271" s="418"/>
      <c r="H271" s="418"/>
      <c r="I271" s="419"/>
      <c r="J271" s="421"/>
      <c r="K271" s="418"/>
      <c r="L271" s="418"/>
      <c r="M271" s="418"/>
      <c r="N271" s="419"/>
      <c r="O271" s="770"/>
      <c r="P271" s="765"/>
      <c r="Q271" s="765"/>
      <c r="R271" s="765"/>
      <c r="S271" s="766"/>
      <c r="T271" s="677" t="s">
        <v>3384</v>
      </c>
      <c r="U271" s="678"/>
      <c r="V271" s="678"/>
      <c r="W271" s="678"/>
      <c r="X271" s="678"/>
      <c r="Y271" s="678"/>
      <c r="Z271" s="678"/>
      <c r="AA271" s="678"/>
      <c r="AB271" s="679"/>
      <c r="AC271" s="42" t="s">
        <v>734</v>
      </c>
      <c r="AD271" s="422"/>
      <c r="AE271" s="422"/>
      <c r="AF271" s="422"/>
      <c r="AG271" s="422"/>
      <c r="AH271" s="445"/>
      <c r="AI271" s="686">
        <f>ROUND($S$41*0.01,0)</f>
        <v>6</v>
      </c>
      <c r="AJ271" s="686"/>
      <c r="AK271" s="422" t="s">
        <v>804</v>
      </c>
      <c r="AL271" s="422"/>
      <c r="AM271" s="38"/>
      <c r="AN271" s="331">
        <f t="shared" si="142"/>
        <v>-6</v>
      </c>
      <c r="AO271" s="437"/>
    </row>
    <row r="272" spans="1:41" ht="17.25" customHeight="1" x14ac:dyDescent="0.15">
      <c r="A272" s="436" t="s">
        <v>1249</v>
      </c>
      <c r="B272" s="314" t="s">
        <v>3896</v>
      </c>
      <c r="C272" s="120" t="s">
        <v>3760</v>
      </c>
      <c r="D272" s="421"/>
      <c r="E272" s="418"/>
      <c r="F272" s="418"/>
      <c r="G272" s="418"/>
      <c r="H272" s="418"/>
      <c r="I272" s="419"/>
      <c r="J272" s="421"/>
      <c r="K272" s="418"/>
      <c r="L272" s="418"/>
      <c r="M272" s="418"/>
      <c r="N272" s="419"/>
      <c r="O272" s="421"/>
      <c r="P272" s="418"/>
      <c r="Q272" s="418"/>
      <c r="R272" s="418"/>
      <c r="S272" s="419"/>
      <c r="T272" s="680"/>
      <c r="U272" s="681"/>
      <c r="V272" s="681"/>
      <c r="W272" s="681"/>
      <c r="X272" s="681"/>
      <c r="Y272" s="681"/>
      <c r="Z272" s="681"/>
      <c r="AA272" s="681"/>
      <c r="AB272" s="682"/>
      <c r="AC272" s="42" t="s">
        <v>736</v>
      </c>
      <c r="AD272" s="422"/>
      <c r="AE272" s="422"/>
      <c r="AF272" s="422"/>
      <c r="AG272" s="422"/>
      <c r="AH272" s="445"/>
      <c r="AI272" s="686">
        <f>ROUND($S$43*0.01,0)</f>
        <v>8</v>
      </c>
      <c r="AJ272" s="686"/>
      <c r="AK272" s="422" t="s">
        <v>804</v>
      </c>
      <c r="AL272" s="422"/>
      <c r="AM272" s="38"/>
      <c r="AN272" s="331">
        <f t="shared" si="142"/>
        <v>-8</v>
      </c>
      <c r="AO272" s="437"/>
    </row>
    <row r="273" spans="1:41" ht="17.25" customHeight="1" x14ac:dyDescent="0.15">
      <c r="A273" s="436" t="s">
        <v>1249</v>
      </c>
      <c r="B273" s="314" t="s">
        <v>3897</v>
      </c>
      <c r="C273" s="120" t="s">
        <v>3761</v>
      </c>
      <c r="D273" s="421"/>
      <c r="E273" s="418"/>
      <c r="F273" s="418"/>
      <c r="G273" s="418"/>
      <c r="H273" s="418"/>
      <c r="I273" s="419"/>
      <c r="J273" s="421"/>
      <c r="K273" s="418"/>
      <c r="L273" s="418"/>
      <c r="M273" s="418"/>
      <c r="N273" s="419"/>
      <c r="O273" s="769" t="s">
        <v>3376</v>
      </c>
      <c r="P273" s="763"/>
      <c r="Q273" s="763"/>
      <c r="R273" s="763"/>
      <c r="S273" s="764"/>
      <c r="T273" s="677" t="s">
        <v>3383</v>
      </c>
      <c r="U273" s="678"/>
      <c r="V273" s="678"/>
      <c r="W273" s="678"/>
      <c r="X273" s="678"/>
      <c r="Y273" s="678"/>
      <c r="Z273" s="678"/>
      <c r="AA273" s="678"/>
      <c r="AB273" s="679"/>
      <c r="AC273" s="42" t="s">
        <v>734</v>
      </c>
      <c r="AD273" s="422"/>
      <c r="AE273" s="422"/>
      <c r="AF273" s="422"/>
      <c r="AG273" s="422"/>
      <c r="AH273" s="445"/>
      <c r="AI273" s="686">
        <f>ROUND($S$45*0.01,0)</f>
        <v>5</v>
      </c>
      <c r="AJ273" s="686"/>
      <c r="AK273" s="422" t="s">
        <v>804</v>
      </c>
      <c r="AL273" s="422"/>
      <c r="AM273" s="38"/>
      <c r="AN273" s="331">
        <f t="shared" si="142"/>
        <v>-5</v>
      </c>
      <c r="AO273" s="437"/>
    </row>
    <row r="274" spans="1:41" ht="17.25" customHeight="1" x14ac:dyDescent="0.15">
      <c r="A274" s="436" t="s">
        <v>1249</v>
      </c>
      <c r="B274" s="314" t="s">
        <v>3898</v>
      </c>
      <c r="C274" s="120" t="s">
        <v>3762</v>
      </c>
      <c r="D274" s="421"/>
      <c r="E274" s="418"/>
      <c r="F274" s="418"/>
      <c r="G274" s="418"/>
      <c r="H274" s="418"/>
      <c r="I274" s="419"/>
      <c r="J274" s="421"/>
      <c r="K274" s="418"/>
      <c r="L274" s="418"/>
      <c r="M274" s="418"/>
      <c r="N274" s="419"/>
      <c r="O274" s="770"/>
      <c r="P274" s="765"/>
      <c r="Q274" s="765"/>
      <c r="R274" s="765"/>
      <c r="S274" s="766"/>
      <c r="T274" s="680"/>
      <c r="U274" s="681"/>
      <c r="V274" s="681"/>
      <c r="W274" s="681"/>
      <c r="X274" s="681"/>
      <c r="Y274" s="681"/>
      <c r="Z274" s="681"/>
      <c r="AA274" s="681"/>
      <c r="AB274" s="682"/>
      <c r="AC274" s="42" t="s">
        <v>736</v>
      </c>
      <c r="AD274" s="422"/>
      <c r="AE274" s="422"/>
      <c r="AF274" s="422"/>
      <c r="AG274" s="422"/>
      <c r="AH274" s="445"/>
      <c r="AI274" s="686">
        <f>ROUND($S$47*0.01,0)</f>
        <v>7</v>
      </c>
      <c r="AJ274" s="686"/>
      <c r="AK274" s="422" t="s">
        <v>804</v>
      </c>
      <c r="AL274" s="422"/>
      <c r="AM274" s="38"/>
      <c r="AN274" s="331">
        <f t="shared" si="142"/>
        <v>-7</v>
      </c>
      <c r="AO274" s="437"/>
    </row>
    <row r="275" spans="1:41" ht="17.25" customHeight="1" x14ac:dyDescent="0.15">
      <c r="A275" s="436" t="s">
        <v>1249</v>
      </c>
      <c r="B275" s="314" t="s">
        <v>3899</v>
      </c>
      <c r="C275" s="120" t="s">
        <v>3763</v>
      </c>
      <c r="D275" s="421"/>
      <c r="E275" s="418"/>
      <c r="F275" s="418"/>
      <c r="G275" s="418"/>
      <c r="H275" s="418"/>
      <c r="I275" s="419"/>
      <c r="J275" s="421"/>
      <c r="K275" s="418"/>
      <c r="L275" s="418"/>
      <c r="M275" s="418"/>
      <c r="N275" s="419"/>
      <c r="O275" s="770"/>
      <c r="P275" s="765"/>
      <c r="Q275" s="765"/>
      <c r="R275" s="765"/>
      <c r="S275" s="766"/>
      <c r="T275" s="677" t="s">
        <v>3384</v>
      </c>
      <c r="U275" s="678"/>
      <c r="V275" s="678"/>
      <c r="W275" s="678"/>
      <c r="X275" s="678"/>
      <c r="Y275" s="678"/>
      <c r="Z275" s="678"/>
      <c r="AA275" s="678"/>
      <c r="AB275" s="679"/>
      <c r="AC275" s="42" t="s">
        <v>734</v>
      </c>
      <c r="AD275" s="422"/>
      <c r="AE275" s="422"/>
      <c r="AF275" s="422"/>
      <c r="AG275" s="422"/>
      <c r="AH275" s="445"/>
      <c r="AI275" s="686">
        <f>ROUND($S$49*0.01,0)</f>
        <v>6</v>
      </c>
      <c r="AJ275" s="686"/>
      <c r="AK275" s="422" t="s">
        <v>804</v>
      </c>
      <c r="AL275" s="422"/>
      <c r="AM275" s="38"/>
      <c r="AN275" s="331">
        <f t="shared" si="142"/>
        <v>-6</v>
      </c>
      <c r="AO275" s="437"/>
    </row>
    <row r="276" spans="1:41" ht="17.25" customHeight="1" x14ac:dyDescent="0.15">
      <c r="A276" s="436" t="s">
        <v>1249</v>
      </c>
      <c r="B276" s="314" t="s">
        <v>3900</v>
      </c>
      <c r="C276" s="120" t="s">
        <v>3764</v>
      </c>
      <c r="D276" s="418"/>
      <c r="E276" s="418"/>
      <c r="F276" s="418"/>
      <c r="G276" s="418"/>
      <c r="H276" s="418"/>
      <c r="I276" s="418"/>
      <c r="J276" s="421"/>
      <c r="K276" s="418"/>
      <c r="L276" s="418"/>
      <c r="M276" s="418"/>
      <c r="N276" s="419"/>
      <c r="O276" s="421"/>
      <c r="P276" s="418"/>
      <c r="Q276" s="418"/>
      <c r="R276" s="418"/>
      <c r="S276" s="419"/>
      <c r="T276" s="680"/>
      <c r="U276" s="681"/>
      <c r="V276" s="681"/>
      <c r="W276" s="681"/>
      <c r="X276" s="681"/>
      <c r="Y276" s="681"/>
      <c r="Z276" s="681"/>
      <c r="AA276" s="681"/>
      <c r="AB276" s="682"/>
      <c r="AC276" s="42" t="s">
        <v>736</v>
      </c>
      <c r="AD276" s="422"/>
      <c r="AE276" s="422"/>
      <c r="AF276" s="422"/>
      <c r="AG276" s="422"/>
      <c r="AH276" s="445"/>
      <c r="AI276" s="686">
        <f>ROUND($S$51*0.01,0)</f>
        <v>8</v>
      </c>
      <c r="AJ276" s="686"/>
      <c r="AK276" s="422" t="s">
        <v>804</v>
      </c>
      <c r="AL276" s="422"/>
      <c r="AM276" s="38"/>
      <c r="AN276" s="331">
        <f t="shared" si="142"/>
        <v>-8</v>
      </c>
      <c r="AO276" s="437"/>
    </row>
    <row r="277" spans="1:41" ht="17.25" customHeight="1" x14ac:dyDescent="0.15">
      <c r="A277" s="436" t="s">
        <v>1249</v>
      </c>
      <c r="B277" s="314" t="s">
        <v>3901</v>
      </c>
      <c r="C277" s="120" t="s">
        <v>3765</v>
      </c>
      <c r="D277" s="418"/>
      <c r="E277" s="418"/>
      <c r="F277" s="418"/>
      <c r="G277" s="418"/>
      <c r="H277" s="418"/>
      <c r="I277" s="418"/>
      <c r="J277" s="769" t="s">
        <v>3367</v>
      </c>
      <c r="K277" s="763"/>
      <c r="L277" s="763"/>
      <c r="M277" s="763"/>
      <c r="N277" s="764"/>
      <c r="O277" s="769" t="s">
        <v>3377</v>
      </c>
      <c r="P277" s="763"/>
      <c r="Q277" s="763"/>
      <c r="R277" s="763"/>
      <c r="S277" s="764"/>
      <c r="T277" s="677" t="s">
        <v>3385</v>
      </c>
      <c r="U277" s="678"/>
      <c r="V277" s="678"/>
      <c r="W277" s="678"/>
      <c r="X277" s="678"/>
      <c r="Y277" s="678"/>
      <c r="Z277" s="678"/>
      <c r="AA277" s="678"/>
      <c r="AB277" s="679"/>
      <c r="AC277" s="42" t="s">
        <v>734</v>
      </c>
      <c r="AD277" s="422"/>
      <c r="AE277" s="422"/>
      <c r="AF277" s="422"/>
      <c r="AG277" s="422"/>
      <c r="AH277" s="445"/>
      <c r="AI277" s="686">
        <f>ROUND($S$53*0.01,0)</f>
        <v>5</v>
      </c>
      <c r="AJ277" s="686"/>
      <c r="AK277" s="422" t="s">
        <v>804</v>
      </c>
      <c r="AL277" s="422"/>
      <c r="AM277" s="38"/>
      <c r="AN277" s="331">
        <f t="shared" si="142"/>
        <v>-5</v>
      </c>
      <c r="AO277" s="437"/>
    </row>
    <row r="278" spans="1:41" ht="17.25" customHeight="1" x14ac:dyDescent="0.15">
      <c r="A278" s="436" t="s">
        <v>1249</v>
      </c>
      <c r="B278" s="314" t="s">
        <v>3902</v>
      </c>
      <c r="C278" s="120" t="s">
        <v>3766</v>
      </c>
      <c r="D278" s="418"/>
      <c r="E278" s="418"/>
      <c r="F278" s="418"/>
      <c r="G278" s="418"/>
      <c r="H278" s="418"/>
      <c r="I278" s="418"/>
      <c r="J278" s="770"/>
      <c r="K278" s="765"/>
      <c r="L278" s="765"/>
      <c r="M278" s="765"/>
      <c r="N278" s="766"/>
      <c r="O278" s="770"/>
      <c r="P278" s="765"/>
      <c r="Q278" s="765"/>
      <c r="R278" s="765"/>
      <c r="S278" s="766"/>
      <c r="T278" s="680"/>
      <c r="U278" s="681"/>
      <c r="V278" s="681"/>
      <c r="W278" s="681"/>
      <c r="X278" s="681"/>
      <c r="Y278" s="681"/>
      <c r="Z278" s="681"/>
      <c r="AA278" s="681"/>
      <c r="AB278" s="682"/>
      <c r="AC278" s="42" t="s">
        <v>736</v>
      </c>
      <c r="AD278" s="422"/>
      <c r="AE278" s="422"/>
      <c r="AF278" s="422"/>
      <c r="AG278" s="422"/>
      <c r="AH278" s="445"/>
      <c r="AI278" s="686">
        <f>ROUND($S$55*0.01,0)</f>
        <v>7</v>
      </c>
      <c r="AJ278" s="686"/>
      <c r="AK278" s="422" t="s">
        <v>804</v>
      </c>
      <c r="AL278" s="422"/>
      <c r="AM278" s="38"/>
      <c r="AN278" s="331">
        <f t="shared" si="142"/>
        <v>-7</v>
      </c>
      <c r="AO278" s="437"/>
    </row>
    <row r="279" spans="1:41" ht="17.25" customHeight="1" x14ac:dyDescent="0.15">
      <c r="A279" s="436" t="s">
        <v>1249</v>
      </c>
      <c r="B279" s="314" t="s">
        <v>3903</v>
      </c>
      <c r="C279" s="120" t="s">
        <v>3767</v>
      </c>
      <c r="D279" s="421"/>
      <c r="E279" s="418"/>
      <c r="F279" s="418"/>
      <c r="G279" s="418"/>
      <c r="H279" s="418"/>
      <c r="I279" s="419"/>
      <c r="J279" s="770"/>
      <c r="K279" s="765"/>
      <c r="L279" s="765"/>
      <c r="M279" s="765"/>
      <c r="N279" s="766"/>
      <c r="O279" s="770"/>
      <c r="P279" s="765"/>
      <c r="Q279" s="765"/>
      <c r="R279" s="765"/>
      <c r="S279" s="766"/>
      <c r="T279" s="677" t="s">
        <v>3386</v>
      </c>
      <c r="U279" s="678"/>
      <c r="V279" s="678"/>
      <c r="W279" s="678"/>
      <c r="X279" s="678"/>
      <c r="Y279" s="678"/>
      <c r="Z279" s="678"/>
      <c r="AA279" s="678"/>
      <c r="AB279" s="679"/>
      <c r="AC279" s="42" t="s">
        <v>734</v>
      </c>
      <c r="AD279" s="422"/>
      <c r="AE279" s="422"/>
      <c r="AF279" s="422"/>
      <c r="AG279" s="422"/>
      <c r="AH279" s="445"/>
      <c r="AI279" s="686">
        <f>ROUND($S$57*0.01,0)</f>
        <v>6</v>
      </c>
      <c r="AJ279" s="686"/>
      <c r="AK279" s="422" t="s">
        <v>804</v>
      </c>
      <c r="AL279" s="422"/>
      <c r="AM279" s="38"/>
      <c r="AN279" s="331">
        <f t="shared" si="142"/>
        <v>-6</v>
      </c>
      <c r="AO279" s="437"/>
    </row>
    <row r="280" spans="1:41" ht="17.25" customHeight="1" x14ac:dyDescent="0.15">
      <c r="A280" s="436" t="s">
        <v>1249</v>
      </c>
      <c r="B280" s="314" t="s">
        <v>3904</v>
      </c>
      <c r="C280" s="120" t="s">
        <v>3768</v>
      </c>
      <c r="D280" s="421"/>
      <c r="E280" s="418"/>
      <c r="F280" s="418"/>
      <c r="G280" s="418"/>
      <c r="H280" s="418"/>
      <c r="I280" s="419"/>
      <c r="J280" s="421"/>
      <c r="K280" s="418"/>
      <c r="L280" s="418"/>
      <c r="M280" s="418"/>
      <c r="N280" s="419"/>
      <c r="O280" s="421"/>
      <c r="P280" s="418"/>
      <c r="Q280" s="418"/>
      <c r="R280" s="418"/>
      <c r="S280" s="419"/>
      <c r="T280" s="680"/>
      <c r="U280" s="681"/>
      <c r="V280" s="681"/>
      <c r="W280" s="681"/>
      <c r="X280" s="681"/>
      <c r="Y280" s="681"/>
      <c r="Z280" s="681"/>
      <c r="AA280" s="681"/>
      <c r="AB280" s="682"/>
      <c r="AC280" s="42" t="s">
        <v>736</v>
      </c>
      <c r="AD280" s="422"/>
      <c r="AE280" s="422"/>
      <c r="AF280" s="422"/>
      <c r="AG280" s="422"/>
      <c r="AH280" s="445"/>
      <c r="AI280" s="686">
        <f>ROUND($S$59*0.01,0)</f>
        <v>8</v>
      </c>
      <c r="AJ280" s="686"/>
      <c r="AK280" s="422" t="s">
        <v>804</v>
      </c>
      <c r="AL280" s="422"/>
      <c r="AM280" s="38"/>
      <c r="AN280" s="331">
        <f t="shared" si="142"/>
        <v>-8</v>
      </c>
      <c r="AO280" s="437"/>
    </row>
    <row r="281" spans="1:41" ht="17.25" customHeight="1" x14ac:dyDescent="0.15">
      <c r="A281" s="436" t="s">
        <v>1249</v>
      </c>
      <c r="B281" s="314" t="s">
        <v>3905</v>
      </c>
      <c r="C281" s="120" t="s">
        <v>3769</v>
      </c>
      <c r="D281" s="421"/>
      <c r="E281" s="418"/>
      <c r="F281" s="418"/>
      <c r="G281" s="418"/>
      <c r="H281" s="418"/>
      <c r="I281" s="419"/>
      <c r="J281" s="421"/>
      <c r="K281" s="418"/>
      <c r="L281" s="418"/>
      <c r="M281" s="418"/>
      <c r="N281" s="419"/>
      <c r="O281" s="769" t="s">
        <v>3378</v>
      </c>
      <c r="P281" s="763"/>
      <c r="Q281" s="763"/>
      <c r="R281" s="763"/>
      <c r="S281" s="764"/>
      <c r="T281" s="677" t="s">
        <v>3387</v>
      </c>
      <c r="U281" s="678"/>
      <c r="V281" s="678"/>
      <c r="W281" s="678"/>
      <c r="X281" s="678"/>
      <c r="Y281" s="678"/>
      <c r="Z281" s="678"/>
      <c r="AA281" s="678"/>
      <c r="AB281" s="679"/>
      <c r="AC281" s="42" t="s">
        <v>734</v>
      </c>
      <c r="AD281" s="422"/>
      <c r="AE281" s="422"/>
      <c r="AF281" s="422"/>
      <c r="AG281" s="422"/>
      <c r="AH281" s="445"/>
      <c r="AI281" s="686">
        <f>ROUND($S$61*0.01,0)</f>
        <v>5</v>
      </c>
      <c r="AJ281" s="686"/>
      <c r="AK281" s="422" t="s">
        <v>804</v>
      </c>
      <c r="AL281" s="422"/>
      <c r="AM281" s="38"/>
      <c r="AN281" s="331">
        <f t="shared" si="142"/>
        <v>-5</v>
      </c>
      <c r="AO281" s="437"/>
    </row>
    <row r="282" spans="1:41" ht="17.25" customHeight="1" x14ac:dyDescent="0.15">
      <c r="A282" s="436" t="s">
        <v>1249</v>
      </c>
      <c r="B282" s="314" t="s">
        <v>3906</v>
      </c>
      <c r="C282" s="120" t="s">
        <v>3770</v>
      </c>
      <c r="D282" s="421"/>
      <c r="E282" s="418"/>
      <c r="F282" s="418"/>
      <c r="G282" s="418"/>
      <c r="H282" s="418"/>
      <c r="I282" s="419"/>
      <c r="J282" s="421"/>
      <c r="K282" s="418"/>
      <c r="L282" s="418"/>
      <c r="M282" s="418"/>
      <c r="N282" s="419"/>
      <c r="O282" s="770"/>
      <c r="P282" s="765"/>
      <c r="Q282" s="765"/>
      <c r="R282" s="765"/>
      <c r="S282" s="766"/>
      <c r="T282" s="680"/>
      <c r="U282" s="681"/>
      <c r="V282" s="681"/>
      <c r="W282" s="681"/>
      <c r="X282" s="681"/>
      <c r="Y282" s="681"/>
      <c r="Z282" s="681"/>
      <c r="AA282" s="681"/>
      <c r="AB282" s="682"/>
      <c r="AC282" s="42" t="s">
        <v>736</v>
      </c>
      <c r="AD282" s="422"/>
      <c r="AE282" s="422"/>
      <c r="AF282" s="422"/>
      <c r="AG282" s="422"/>
      <c r="AH282" s="445"/>
      <c r="AI282" s="686">
        <f>ROUND($S$63*0.01,0)</f>
        <v>6</v>
      </c>
      <c r="AJ282" s="686"/>
      <c r="AK282" s="422" t="s">
        <v>804</v>
      </c>
      <c r="AL282" s="422"/>
      <c r="AM282" s="38"/>
      <c r="AN282" s="331">
        <f t="shared" si="142"/>
        <v>-6</v>
      </c>
      <c r="AO282" s="437"/>
    </row>
    <row r="283" spans="1:41" ht="17.25" customHeight="1" x14ac:dyDescent="0.15">
      <c r="A283" s="436" t="s">
        <v>1249</v>
      </c>
      <c r="B283" s="314" t="s">
        <v>3907</v>
      </c>
      <c r="C283" s="120" t="s">
        <v>3771</v>
      </c>
      <c r="D283" s="421"/>
      <c r="E283" s="418"/>
      <c r="F283" s="418"/>
      <c r="G283" s="418"/>
      <c r="H283" s="418"/>
      <c r="I283" s="419"/>
      <c r="J283" s="421"/>
      <c r="K283" s="418"/>
      <c r="L283" s="418"/>
      <c r="M283" s="418"/>
      <c r="N283" s="419"/>
      <c r="O283" s="770"/>
      <c r="P283" s="765"/>
      <c r="Q283" s="765"/>
      <c r="R283" s="765"/>
      <c r="S283" s="766"/>
      <c r="T283" s="677" t="s">
        <v>3388</v>
      </c>
      <c r="U283" s="678"/>
      <c r="V283" s="678"/>
      <c r="W283" s="678"/>
      <c r="X283" s="678"/>
      <c r="Y283" s="678"/>
      <c r="Z283" s="678"/>
      <c r="AA283" s="678"/>
      <c r="AB283" s="679"/>
      <c r="AC283" s="42" t="s">
        <v>734</v>
      </c>
      <c r="AD283" s="422"/>
      <c r="AE283" s="422"/>
      <c r="AF283" s="422"/>
      <c r="AG283" s="422"/>
      <c r="AH283" s="445"/>
      <c r="AI283" s="686">
        <f>ROUND($S$65*0.01,0)</f>
        <v>6</v>
      </c>
      <c r="AJ283" s="686"/>
      <c r="AK283" s="422" t="s">
        <v>804</v>
      </c>
      <c r="AL283" s="422"/>
      <c r="AM283" s="38"/>
      <c r="AN283" s="331">
        <f t="shared" si="142"/>
        <v>-6</v>
      </c>
      <c r="AO283" s="437"/>
    </row>
    <row r="284" spans="1:41" ht="17.25" customHeight="1" x14ac:dyDescent="0.15">
      <c r="A284" s="436" t="s">
        <v>1249</v>
      </c>
      <c r="B284" s="314" t="s">
        <v>3908</v>
      </c>
      <c r="C284" s="120" t="s">
        <v>3772</v>
      </c>
      <c r="D284" s="421"/>
      <c r="E284" s="418"/>
      <c r="F284" s="418"/>
      <c r="G284" s="418"/>
      <c r="H284" s="418"/>
      <c r="I284" s="419"/>
      <c r="J284" s="421"/>
      <c r="K284" s="418"/>
      <c r="L284" s="418"/>
      <c r="M284" s="418"/>
      <c r="N284" s="419"/>
      <c r="O284" s="421"/>
      <c r="P284" s="418"/>
      <c r="Q284" s="418"/>
      <c r="R284" s="418"/>
      <c r="S284" s="419"/>
      <c r="T284" s="680"/>
      <c r="U284" s="681"/>
      <c r="V284" s="681"/>
      <c r="W284" s="681"/>
      <c r="X284" s="681"/>
      <c r="Y284" s="681"/>
      <c r="Z284" s="681"/>
      <c r="AA284" s="681"/>
      <c r="AB284" s="682"/>
      <c r="AC284" s="42" t="s">
        <v>736</v>
      </c>
      <c r="AD284" s="422"/>
      <c r="AE284" s="422"/>
      <c r="AF284" s="422"/>
      <c r="AG284" s="422"/>
      <c r="AH284" s="445"/>
      <c r="AI284" s="686">
        <f>ROUND($S$67*0.01,0)</f>
        <v>7</v>
      </c>
      <c r="AJ284" s="686"/>
      <c r="AK284" s="422" t="s">
        <v>804</v>
      </c>
      <c r="AL284" s="422"/>
      <c r="AM284" s="38"/>
      <c r="AN284" s="331">
        <f t="shared" si="142"/>
        <v>-7</v>
      </c>
      <c r="AO284" s="437"/>
    </row>
    <row r="285" spans="1:41" ht="17.25" customHeight="1" x14ac:dyDescent="0.15">
      <c r="A285" s="436" t="s">
        <v>1249</v>
      </c>
      <c r="B285" s="314" t="s">
        <v>3909</v>
      </c>
      <c r="C285" s="120" t="s">
        <v>3773</v>
      </c>
      <c r="D285" s="421"/>
      <c r="E285" s="418"/>
      <c r="F285" s="418"/>
      <c r="G285" s="418"/>
      <c r="H285" s="418"/>
      <c r="I285" s="419"/>
      <c r="J285" s="769" t="s">
        <v>3368</v>
      </c>
      <c r="K285" s="763"/>
      <c r="L285" s="763"/>
      <c r="M285" s="763"/>
      <c r="N285" s="764"/>
      <c r="O285" s="769" t="s">
        <v>3379</v>
      </c>
      <c r="P285" s="763"/>
      <c r="Q285" s="763"/>
      <c r="R285" s="763"/>
      <c r="S285" s="764"/>
      <c r="T285" s="677" t="s">
        <v>3389</v>
      </c>
      <c r="U285" s="678"/>
      <c r="V285" s="678"/>
      <c r="W285" s="678"/>
      <c r="X285" s="678"/>
      <c r="Y285" s="678"/>
      <c r="Z285" s="678"/>
      <c r="AA285" s="678"/>
      <c r="AB285" s="679"/>
      <c r="AC285" s="42" t="s">
        <v>734</v>
      </c>
      <c r="AD285" s="422"/>
      <c r="AE285" s="422"/>
      <c r="AF285" s="422"/>
      <c r="AG285" s="422"/>
      <c r="AH285" s="445"/>
      <c r="AI285" s="686">
        <f>ROUND($S$69*0.01,0)</f>
        <v>7</v>
      </c>
      <c r="AJ285" s="686"/>
      <c r="AK285" s="422" t="s">
        <v>804</v>
      </c>
      <c r="AL285" s="422"/>
      <c r="AM285" s="38"/>
      <c r="AN285" s="331">
        <f t="shared" si="142"/>
        <v>-7</v>
      </c>
      <c r="AO285" s="437"/>
    </row>
    <row r="286" spans="1:41" ht="17.25" customHeight="1" x14ac:dyDescent="0.15">
      <c r="A286" s="436" t="s">
        <v>1249</v>
      </c>
      <c r="B286" s="314" t="s">
        <v>3910</v>
      </c>
      <c r="C286" s="120" t="s">
        <v>3774</v>
      </c>
      <c r="D286" s="421"/>
      <c r="E286" s="418"/>
      <c r="F286" s="418"/>
      <c r="G286" s="418"/>
      <c r="H286" s="418"/>
      <c r="I286" s="419"/>
      <c r="J286" s="770"/>
      <c r="K286" s="765"/>
      <c r="L286" s="765"/>
      <c r="M286" s="765"/>
      <c r="N286" s="766"/>
      <c r="O286" s="770"/>
      <c r="P286" s="765"/>
      <c r="Q286" s="765"/>
      <c r="R286" s="765"/>
      <c r="S286" s="766"/>
      <c r="T286" s="680"/>
      <c r="U286" s="681"/>
      <c r="V286" s="681"/>
      <c r="W286" s="681"/>
      <c r="X286" s="681"/>
      <c r="Y286" s="681"/>
      <c r="Z286" s="681"/>
      <c r="AA286" s="681"/>
      <c r="AB286" s="682"/>
      <c r="AC286" s="42" t="s">
        <v>736</v>
      </c>
      <c r="AD286" s="422"/>
      <c r="AE286" s="422"/>
      <c r="AF286" s="422"/>
      <c r="AG286" s="422"/>
      <c r="AH286" s="445"/>
      <c r="AI286" s="686">
        <f>ROUND($S$71*0.01,0)</f>
        <v>9</v>
      </c>
      <c r="AJ286" s="686"/>
      <c r="AK286" s="422" t="s">
        <v>804</v>
      </c>
      <c r="AL286" s="422"/>
      <c r="AM286" s="38"/>
      <c r="AN286" s="331">
        <f t="shared" si="142"/>
        <v>-9</v>
      </c>
      <c r="AO286" s="437"/>
    </row>
    <row r="287" spans="1:41" ht="17.25" customHeight="1" x14ac:dyDescent="0.15">
      <c r="A287" s="436" t="s">
        <v>1249</v>
      </c>
      <c r="B287" s="314" t="s">
        <v>3911</v>
      </c>
      <c r="C287" s="120" t="s">
        <v>3775</v>
      </c>
      <c r="D287" s="421"/>
      <c r="E287" s="418"/>
      <c r="F287" s="418"/>
      <c r="G287" s="418"/>
      <c r="H287" s="418"/>
      <c r="I287" s="419"/>
      <c r="J287" s="770"/>
      <c r="K287" s="765"/>
      <c r="L287" s="765"/>
      <c r="M287" s="765"/>
      <c r="N287" s="766"/>
      <c r="O287" s="770"/>
      <c r="P287" s="765"/>
      <c r="Q287" s="765"/>
      <c r="R287" s="765"/>
      <c r="S287" s="766"/>
      <c r="T287" s="677" t="s">
        <v>3390</v>
      </c>
      <c r="U287" s="678"/>
      <c r="V287" s="678"/>
      <c r="W287" s="678"/>
      <c r="X287" s="678"/>
      <c r="Y287" s="678"/>
      <c r="Z287" s="678"/>
      <c r="AA287" s="678"/>
      <c r="AB287" s="679"/>
      <c r="AC287" s="42" t="s">
        <v>734</v>
      </c>
      <c r="AD287" s="422"/>
      <c r="AE287" s="422"/>
      <c r="AF287" s="422"/>
      <c r="AG287" s="422"/>
      <c r="AH287" s="445"/>
      <c r="AI287" s="686">
        <f>ROUND($S$73*0.01,0)</f>
        <v>7</v>
      </c>
      <c r="AJ287" s="686"/>
      <c r="AK287" s="422" t="s">
        <v>804</v>
      </c>
      <c r="AL287" s="422"/>
      <c r="AM287" s="38"/>
      <c r="AN287" s="331">
        <f t="shared" si="142"/>
        <v>-7</v>
      </c>
      <c r="AO287" s="437"/>
    </row>
    <row r="288" spans="1:41" ht="17.25" customHeight="1" x14ac:dyDescent="0.15">
      <c r="A288" s="436" t="s">
        <v>1249</v>
      </c>
      <c r="B288" s="314" t="s">
        <v>3912</v>
      </c>
      <c r="C288" s="120" t="s">
        <v>3776</v>
      </c>
      <c r="D288" s="421"/>
      <c r="E288" s="418"/>
      <c r="F288" s="418"/>
      <c r="G288" s="418"/>
      <c r="H288" s="418"/>
      <c r="I288" s="419"/>
      <c r="J288" s="770"/>
      <c r="K288" s="765"/>
      <c r="L288" s="765"/>
      <c r="M288" s="765"/>
      <c r="N288" s="766"/>
      <c r="O288" s="789"/>
      <c r="P288" s="767"/>
      <c r="Q288" s="767"/>
      <c r="R288" s="767"/>
      <c r="S288" s="768"/>
      <c r="T288" s="680"/>
      <c r="U288" s="681"/>
      <c r="V288" s="681"/>
      <c r="W288" s="681"/>
      <c r="X288" s="681"/>
      <c r="Y288" s="681"/>
      <c r="Z288" s="681"/>
      <c r="AA288" s="681"/>
      <c r="AB288" s="682"/>
      <c r="AC288" s="42" t="s">
        <v>736</v>
      </c>
      <c r="AD288" s="422"/>
      <c r="AE288" s="422"/>
      <c r="AF288" s="422"/>
      <c r="AG288" s="422"/>
      <c r="AH288" s="445"/>
      <c r="AI288" s="686">
        <f>ROUND($S$75*0.01,0)</f>
        <v>9</v>
      </c>
      <c r="AJ288" s="686"/>
      <c r="AK288" s="422" t="s">
        <v>804</v>
      </c>
      <c r="AL288" s="422"/>
      <c r="AM288" s="38"/>
      <c r="AN288" s="331">
        <f t="shared" si="142"/>
        <v>-9</v>
      </c>
      <c r="AO288" s="437"/>
    </row>
    <row r="289" spans="1:41" ht="17.25" customHeight="1" x14ac:dyDescent="0.15">
      <c r="A289" s="436" t="s">
        <v>1249</v>
      </c>
      <c r="B289" s="314" t="s">
        <v>3913</v>
      </c>
      <c r="C289" s="120" t="s">
        <v>3777</v>
      </c>
      <c r="D289" s="421"/>
      <c r="E289" s="418"/>
      <c r="F289" s="418"/>
      <c r="G289" s="418"/>
      <c r="H289" s="418"/>
      <c r="I289" s="419"/>
      <c r="J289" s="421"/>
      <c r="K289" s="418"/>
      <c r="L289" s="418"/>
      <c r="M289" s="418"/>
      <c r="N289" s="419"/>
      <c r="O289" s="769" t="s">
        <v>3380</v>
      </c>
      <c r="P289" s="763"/>
      <c r="Q289" s="763"/>
      <c r="R289" s="763"/>
      <c r="S289" s="764"/>
      <c r="T289" s="677" t="s">
        <v>3389</v>
      </c>
      <c r="U289" s="678"/>
      <c r="V289" s="678"/>
      <c r="W289" s="678"/>
      <c r="X289" s="678"/>
      <c r="Y289" s="678"/>
      <c r="Z289" s="678"/>
      <c r="AA289" s="678"/>
      <c r="AB289" s="679"/>
      <c r="AC289" s="42" t="s">
        <v>734</v>
      </c>
      <c r="AD289" s="422"/>
      <c r="AE289" s="422"/>
      <c r="AF289" s="422"/>
      <c r="AG289" s="422"/>
      <c r="AH289" s="445"/>
      <c r="AI289" s="686">
        <f>ROUND($S$77*0.01,0)</f>
        <v>7</v>
      </c>
      <c r="AJ289" s="686"/>
      <c r="AK289" s="422" t="s">
        <v>804</v>
      </c>
      <c r="AL289" s="422"/>
      <c r="AM289" s="38"/>
      <c r="AN289" s="331">
        <f t="shared" si="142"/>
        <v>-7</v>
      </c>
      <c r="AO289" s="437"/>
    </row>
    <row r="290" spans="1:41" ht="17.25" customHeight="1" x14ac:dyDescent="0.15">
      <c r="A290" s="436" t="s">
        <v>1249</v>
      </c>
      <c r="B290" s="314" t="s">
        <v>3914</v>
      </c>
      <c r="C290" s="120" t="s">
        <v>3778</v>
      </c>
      <c r="D290" s="421"/>
      <c r="E290" s="418"/>
      <c r="F290" s="418"/>
      <c r="G290" s="418"/>
      <c r="H290" s="418"/>
      <c r="I290" s="419"/>
      <c r="J290" s="421"/>
      <c r="K290" s="418"/>
      <c r="L290" s="418"/>
      <c r="M290" s="418"/>
      <c r="N290" s="419"/>
      <c r="O290" s="770"/>
      <c r="P290" s="765"/>
      <c r="Q290" s="765"/>
      <c r="R290" s="765"/>
      <c r="S290" s="766"/>
      <c r="T290" s="680"/>
      <c r="U290" s="681"/>
      <c r="V290" s="681"/>
      <c r="W290" s="681"/>
      <c r="X290" s="681"/>
      <c r="Y290" s="681"/>
      <c r="Z290" s="681"/>
      <c r="AA290" s="681"/>
      <c r="AB290" s="682"/>
      <c r="AC290" s="42" t="s">
        <v>736</v>
      </c>
      <c r="AD290" s="422"/>
      <c r="AE290" s="422"/>
      <c r="AF290" s="422"/>
      <c r="AG290" s="422"/>
      <c r="AH290" s="445"/>
      <c r="AI290" s="686">
        <f>ROUND($S$79*0.01,0)</f>
        <v>8</v>
      </c>
      <c r="AJ290" s="686"/>
      <c r="AK290" s="422" t="s">
        <v>804</v>
      </c>
      <c r="AL290" s="422"/>
      <c r="AM290" s="38"/>
      <c r="AN290" s="331">
        <f t="shared" si="142"/>
        <v>-8</v>
      </c>
      <c r="AO290" s="437"/>
    </row>
    <row r="291" spans="1:41" ht="17.25" customHeight="1" x14ac:dyDescent="0.15">
      <c r="A291" s="436" t="s">
        <v>1249</v>
      </c>
      <c r="B291" s="314" t="s">
        <v>3915</v>
      </c>
      <c r="C291" s="120" t="s">
        <v>3779</v>
      </c>
      <c r="D291" s="421"/>
      <c r="E291" s="418"/>
      <c r="F291" s="418"/>
      <c r="G291" s="418"/>
      <c r="H291" s="418"/>
      <c r="I291" s="419"/>
      <c r="J291" s="421"/>
      <c r="K291" s="418"/>
      <c r="L291" s="418"/>
      <c r="M291" s="418"/>
      <c r="N291" s="419"/>
      <c r="O291" s="770"/>
      <c r="P291" s="765"/>
      <c r="Q291" s="765"/>
      <c r="R291" s="765"/>
      <c r="S291" s="766"/>
      <c r="T291" s="677" t="s">
        <v>3390</v>
      </c>
      <c r="U291" s="678"/>
      <c r="V291" s="678"/>
      <c r="W291" s="678"/>
      <c r="X291" s="678"/>
      <c r="Y291" s="678"/>
      <c r="Z291" s="678"/>
      <c r="AA291" s="678"/>
      <c r="AB291" s="679"/>
      <c r="AC291" s="42" t="s">
        <v>734</v>
      </c>
      <c r="AD291" s="422"/>
      <c r="AE291" s="422"/>
      <c r="AF291" s="422"/>
      <c r="AG291" s="422"/>
      <c r="AH291" s="445"/>
      <c r="AI291" s="686">
        <f>ROUND($S$81*0.01,0)</f>
        <v>7</v>
      </c>
      <c r="AJ291" s="686"/>
      <c r="AK291" s="422" t="s">
        <v>804</v>
      </c>
      <c r="AL291" s="422"/>
      <c r="AM291" s="38"/>
      <c r="AN291" s="331">
        <f t="shared" si="142"/>
        <v>-7</v>
      </c>
      <c r="AO291" s="437"/>
    </row>
    <row r="292" spans="1:41" ht="17.25" customHeight="1" x14ac:dyDescent="0.15">
      <c r="A292" s="436" t="s">
        <v>1249</v>
      </c>
      <c r="B292" s="314" t="s">
        <v>3916</v>
      </c>
      <c r="C292" s="120" t="s">
        <v>3780</v>
      </c>
      <c r="D292" s="421"/>
      <c r="E292" s="418"/>
      <c r="F292" s="418"/>
      <c r="G292" s="418"/>
      <c r="H292" s="418"/>
      <c r="I292" s="419"/>
      <c r="J292" s="421"/>
      <c r="K292" s="418"/>
      <c r="L292" s="418"/>
      <c r="M292" s="418"/>
      <c r="N292" s="419"/>
      <c r="O292" s="789"/>
      <c r="P292" s="767"/>
      <c r="Q292" s="767"/>
      <c r="R292" s="767"/>
      <c r="S292" s="768"/>
      <c r="T292" s="680"/>
      <c r="U292" s="681"/>
      <c r="V292" s="681"/>
      <c r="W292" s="681"/>
      <c r="X292" s="681"/>
      <c r="Y292" s="681"/>
      <c r="Z292" s="681"/>
      <c r="AA292" s="681"/>
      <c r="AB292" s="682"/>
      <c r="AC292" s="42" t="s">
        <v>736</v>
      </c>
      <c r="AD292" s="422"/>
      <c r="AE292" s="422"/>
      <c r="AF292" s="422"/>
      <c r="AG292" s="422"/>
      <c r="AH292" s="445"/>
      <c r="AI292" s="686">
        <f>ROUND($S$83*0.01,0)</f>
        <v>8</v>
      </c>
      <c r="AJ292" s="686"/>
      <c r="AK292" s="422" t="s">
        <v>804</v>
      </c>
      <c r="AL292" s="422"/>
      <c r="AM292" s="38"/>
      <c r="AN292" s="331">
        <f t="shared" si="142"/>
        <v>-8</v>
      </c>
      <c r="AO292" s="437"/>
    </row>
    <row r="293" spans="1:41" ht="17.25" customHeight="1" x14ac:dyDescent="0.15">
      <c r="A293" s="436" t="s">
        <v>1249</v>
      </c>
      <c r="B293" s="314" t="s">
        <v>3917</v>
      </c>
      <c r="C293" s="120" t="s">
        <v>3781</v>
      </c>
      <c r="D293" s="421"/>
      <c r="E293" s="418"/>
      <c r="F293" s="418"/>
      <c r="G293" s="418"/>
      <c r="H293" s="418"/>
      <c r="I293" s="419"/>
      <c r="J293" s="769" t="s">
        <v>3369</v>
      </c>
      <c r="K293" s="763"/>
      <c r="L293" s="763"/>
      <c r="M293" s="763"/>
      <c r="N293" s="764"/>
      <c r="O293" s="677" t="s">
        <v>3391</v>
      </c>
      <c r="P293" s="678"/>
      <c r="Q293" s="678"/>
      <c r="R293" s="678"/>
      <c r="S293" s="678"/>
      <c r="T293" s="678"/>
      <c r="U293" s="678"/>
      <c r="V293" s="678"/>
      <c r="W293" s="678"/>
      <c r="X293" s="678"/>
      <c r="Y293" s="678"/>
      <c r="Z293" s="678"/>
      <c r="AA293" s="678"/>
      <c r="AB293" s="679"/>
      <c r="AC293" s="42" t="s">
        <v>734</v>
      </c>
      <c r="AD293" s="422"/>
      <c r="AE293" s="422"/>
      <c r="AF293" s="422"/>
      <c r="AG293" s="422"/>
      <c r="AH293" s="445"/>
      <c r="AI293" s="686">
        <f>ROUND($S$101*0.01,0)</f>
        <v>7</v>
      </c>
      <c r="AJ293" s="686"/>
      <c r="AK293" s="422" t="s">
        <v>804</v>
      </c>
      <c r="AL293" s="422"/>
      <c r="AM293" s="38"/>
      <c r="AN293" s="331">
        <f t="shared" si="142"/>
        <v>-7</v>
      </c>
      <c r="AO293" s="437"/>
    </row>
    <row r="294" spans="1:41" ht="17.25" customHeight="1" x14ac:dyDescent="0.15">
      <c r="A294" s="436" t="s">
        <v>1249</v>
      </c>
      <c r="B294" s="314" t="s">
        <v>3918</v>
      </c>
      <c r="C294" s="120" t="s">
        <v>3782</v>
      </c>
      <c r="D294" s="421"/>
      <c r="E294" s="418"/>
      <c r="F294" s="418"/>
      <c r="G294" s="418"/>
      <c r="H294" s="418"/>
      <c r="I294" s="419"/>
      <c r="J294" s="770"/>
      <c r="K294" s="765"/>
      <c r="L294" s="765"/>
      <c r="M294" s="765"/>
      <c r="N294" s="766"/>
      <c r="O294" s="680"/>
      <c r="P294" s="681"/>
      <c r="Q294" s="681"/>
      <c r="R294" s="681"/>
      <c r="S294" s="681"/>
      <c r="T294" s="681"/>
      <c r="U294" s="681"/>
      <c r="V294" s="681"/>
      <c r="W294" s="681"/>
      <c r="X294" s="681"/>
      <c r="Y294" s="681"/>
      <c r="Z294" s="681"/>
      <c r="AA294" s="681"/>
      <c r="AB294" s="682"/>
      <c r="AC294" s="42" t="s">
        <v>736</v>
      </c>
      <c r="AD294" s="422"/>
      <c r="AE294" s="422"/>
      <c r="AF294" s="422"/>
      <c r="AG294" s="422"/>
      <c r="AH294" s="445"/>
      <c r="AI294" s="686">
        <f>ROUND($S$103*0.01,0)</f>
        <v>9</v>
      </c>
      <c r="AJ294" s="686"/>
      <c r="AK294" s="422" t="s">
        <v>804</v>
      </c>
      <c r="AL294" s="422"/>
      <c r="AM294" s="38"/>
      <c r="AN294" s="331">
        <f t="shared" si="142"/>
        <v>-9</v>
      </c>
      <c r="AO294" s="437"/>
    </row>
    <row r="295" spans="1:41" ht="17.25" customHeight="1" x14ac:dyDescent="0.15">
      <c r="A295" s="436" t="s">
        <v>1249</v>
      </c>
      <c r="B295" s="314" t="s">
        <v>3919</v>
      </c>
      <c r="C295" s="120" t="s">
        <v>3783</v>
      </c>
      <c r="D295" s="421"/>
      <c r="E295" s="418"/>
      <c r="F295" s="418"/>
      <c r="G295" s="418"/>
      <c r="H295" s="418"/>
      <c r="I295" s="419"/>
      <c r="J295" s="770"/>
      <c r="K295" s="765"/>
      <c r="L295" s="765"/>
      <c r="M295" s="765"/>
      <c r="N295" s="766"/>
      <c r="O295" s="677" t="s">
        <v>3392</v>
      </c>
      <c r="P295" s="678"/>
      <c r="Q295" s="678"/>
      <c r="R295" s="678"/>
      <c r="S295" s="678"/>
      <c r="T295" s="678"/>
      <c r="U295" s="678"/>
      <c r="V295" s="678"/>
      <c r="W295" s="678"/>
      <c r="X295" s="678"/>
      <c r="Y295" s="678"/>
      <c r="Z295" s="678"/>
      <c r="AA295" s="678"/>
      <c r="AB295" s="679"/>
      <c r="AC295" s="42" t="s">
        <v>734</v>
      </c>
      <c r="AD295" s="422"/>
      <c r="AE295" s="422"/>
      <c r="AF295" s="422"/>
      <c r="AG295" s="422"/>
      <c r="AH295" s="445"/>
      <c r="AI295" s="686">
        <f>ROUND($S$105*0.01,0)</f>
        <v>7</v>
      </c>
      <c r="AJ295" s="686"/>
      <c r="AK295" s="422" t="s">
        <v>804</v>
      </c>
      <c r="AL295" s="422"/>
      <c r="AM295" s="38"/>
      <c r="AN295" s="331">
        <f t="shared" si="142"/>
        <v>-7</v>
      </c>
      <c r="AO295" s="437"/>
    </row>
    <row r="296" spans="1:41" ht="17.25" customHeight="1" x14ac:dyDescent="0.15">
      <c r="A296" s="436" t="s">
        <v>1249</v>
      </c>
      <c r="B296" s="314" t="s">
        <v>3920</v>
      </c>
      <c r="C296" s="120" t="s">
        <v>3784</v>
      </c>
      <c r="D296" s="421"/>
      <c r="E296" s="418"/>
      <c r="F296" s="418"/>
      <c r="G296" s="418"/>
      <c r="H296" s="418"/>
      <c r="I296" s="419"/>
      <c r="J296" s="770"/>
      <c r="K296" s="765"/>
      <c r="L296" s="765"/>
      <c r="M296" s="765"/>
      <c r="N296" s="766"/>
      <c r="O296" s="680"/>
      <c r="P296" s="681"/>
      <c r="Q296" s="681"/>
      <c r="R296" s="681"/>
      <c r="S296" s="681"/>
      <c r="T296" s="681"/>
      <c r="U296" s="681"/>
      <c r="V296" s="681"/>
      <c r="W296" s="681"/>
      <c r="X296" s="681"/>
      <c r="Y296" s="681"/>
      <c r="Z296" s="681"/>
      <c r="AA296" s="681"/>
      <c r="AB296" s="682"/>
      <c r="AC296" s="42" t="s">
        <v>736</v>
      </c>
      <c r="AD296" s="422"/>
      <c r="AE296" s="422"/>
      <c r="AF296" s="422"/>
      <c r="AG296" s="422"/>
      <c r="AH296" s="445"/>
      <c r="AI296" s="686">
        <f>ROUND($S$107*0.01,0)</f>
        <v>9</v>
      </c>
      <c r="AJ296" s="686"/>
      <c r="AK296" s="422" t="s">
        <v>804</v>
      </c>
      <c r="AL296" s="422"/>
      <c r="AM296" s="38"/>
      <c r="AN296" s="331">
        <f t="shared" si="142"/>
        <v>-9</v>
      </c>
      <c r="AO296" s="437"/>
    </row>
    <row r="297" spans="1:41" ht="17.25" customHeight="1" x14ac:dyDescent="0.15">
      <c r="A297" s="436" t="s">
        <v>1249</v>
      </c>
      <c r="B297" s="314" t="s">
        <v>3921</v>
      </c>
      <c r="C297" s="120" t="s">
        <v>3785</v>
      </c>
      <c r="D297" s="421"/>
      <c r="E297" s="418"/>
      <c r="F297" s="418"/>
      <c r="G297" s="418"/>
      <c r="H297" s="418"/>
      <c r="I297" s="419"/>
      <c r="J297" s="769" t="s">
        <v>3370</v>
      </c>
      <c r="K297" s="763"/>
      <c r="L297" s="763"/>
      <c r="M297" s="763"/>
      <c r="N297" s="764"/>
      <c r="O297" s="769" t="s">
        <v>3393</v>
      </c>
      <c r="P297" s="763"/>
      <c r="Q297" s="763"/>
      <c r="R297" s="763"/>
      <c r="S297" s="764"/>
      <c r="T297" s="678" t="s">
        <v>3395</v>
      </c>
      <c r="U297" s="678"/>
      <c r="V297" s="678"/>
      <c r="W297" s="678"/>
      <c r="X297" s="678"/>
      <c r="Y297" s="678"/>
      <c r="Z297" s="678"/>
      <c r="AA297" s="678"/>
      <c r="AB297" s="679"/>
      <c r="AC297" s="42" t="s">
        <v>734</v>
      </c>
      <c r="AD297" s="422"/>
      <c r="AE297" s="422"/>
      <c r="AF297" s="422"/>
      <c r="AG297" s="422"/>
      <c r="AH297" s="445"/>
      <c r="AI297" s="686">
        <f>ROUND($S$117*0.01,0)</f>
        <v>6</v>
      </c>
      <c r="AJ297" s="686"/>
      <c r="AK297" s="422" t="s">
        <v>804</v>
      </c>
      <c r="AL297" s="422"/>
      <c r="AM297" s="38"/>
      <c r="AN297" s="331">
        <f t="shared" si="142"/>
        <v>-6</v>
      </c>
      <c r="AO297" s="437"/>
    </row>
    <row r="298" spans="1:41" ht="17.25" customHeight="1" x14ac:dyDescent="0.15">
      <c r="A298" s="436" t="s">
        <v>1249</v>
      </c>
      <c r="B298" s="314" t="s">
        <v>3922</v>
      </c>
      <c r="C298" s="120" t="s">
        <v>3786</v>
      </c>
      <c r="D298" s="421"/>
      <c r="E298" s="418"/>
      <c r="F298" s="418"/>
      <c r="G298" s="418"/>
      <c r="H298" s="418"/>
      <c r="I298" s="419"/>
      <c r="J298" s="770"/>
      <c r="K298" s="765"/>
      <c r="L298" s="765"/>
      <c r="M298" s="765"/>
      <c r="N298" s="766"/>
      <c r="O298" s="770"/>
      <c r="P298" s="765"/>
      <c r="Q298" s="765"/>
      <c r="R298" s="765"/>
      <c r="S298" s="766"/>
      <c r="T298" s="681"/>
      <c r="U298" s="681"/>
      <c r="V298" s="681"/>
      <c r="W298" s="681"/>
      <c r="X298" s="681"/>
      <c r="Y298" s="681"/>
      <c r="Z298" s="681"/>
      <c r="AA298" s="681"/>
      <c r="AB298" s="682"/>
      <c r="AC298" s="42" t="s">
        <v>736</v>
      </c>
      <c r="AD298" s="422"/>
      <c r="AE298" s="422"/>
      <c r="AF298" s="422"/>
      <c r="AG298" s="422"/>
      <c r="AH298" s="445"/>
      <c r="AI298" s="686">
        <f>ROUND($S$119*0.01,0)</f>
        <v>8</v>
      </c>
      <c r="AJ298" s="686"/>
      <c r="AK298" s="422" t="s">
        <v>804</v>
      </c>
      <c r="AL298" s="422"/>
      <c r="AM298" s="38"/>
      <c r="AN298" s="331">
        <f t="shared" si="142"/>
        <v>-8</v>
      </c>
      <c r="AO298" s="437"/>
    </row>
    <row r="299" spans="1:41" ht="17.25" customHeight="1" x14ac:dyDescent="0.15">
      <c r="A299" s="436" t="s">
        <v>1249</v>
      </c>
      <c r="B299" s="314" t="s">
        <v>3923</v>
      </c>
      <c r="C299" s="120" t="s">
        <v>3787</v>
      </c>
      <c r="D299" s="421"/>
      <c r="E299" s="418"/>
      <c r="F299" s="418"/>
      <c r="G299" s="418"/>
      <c r="H299" s="418"/>
      <c r="I299" s="419"/>
      <c r="J299" s="770"/>
      <c r="K299" s="765"/>
      <c r="L299" s="765"/>
      <c r="M299" s="765"/>
      <c r="N299" s="766"/>
      <c r="O299" s="770"/>
      <c r="P299" s="765"/>
      <c r="Q299" s="765"/>
      <c r="R299" s="765"/>
      <c r="S299" s="766"/>
      <c r="T299" s="677" t="s">
        <v>3396</v>
      </c>
      <c r="U299" s="678"/>
      <c r="V299" s="678"/>
      <c r="W299" s="678"/>
      <c r="X299" s="678"/>
      <c r="Y299" s="678"/>
      <c r="Z299" s="678"/>
      <c r="AA299" s="678"/>
      <c r="AB299" s="679"/>
      <c r="AC299" s="42" t="s">
        <v>734</v>
      </c>
      <c r="AD299" s="422"/>
      <c r="AE299" s="422"/>
      <c r="AF299" s="422"/>
      <c r="AG299" s="422"/>
      <c r="AH299" s="445"/>
      <c r="AI299" s="686">
        <f>ROUND($S$121*0.01,0)</f>
        <v>6</v>
      </c>
      <c r="AJ299" s="686"/>
      <c r="AK299" s="422" t="s">
        <v>804</v>
      </c>
      <c r="AL299" s="422"/>
      <c r="AM299" s="38"/>
      <c r="AN299" s="331">
        <f t="shared" si="142"/>
        <v>-6</v>
      </c>
      <c r="AO299" s="437"/>
    </row>
    <row r="300" spans="1:41" ht="17.25" customHeight="1" x14ac:dyDescent="0.15">
      <c r="A300" s="436" t="s">
        <v>1249</v>
      </c>
      <c r="B300" s="314" t="s">
        <v>3924</v>
      </c>
      <c r="C300" s="120" t="s">
        <v>3788</v>
      </c>
      <c r="D300" s="421"/>
      <c r="E300" s="418"/>
      <c r="F300" s="418"/>
      <c r="G300" s="418"/>
      <c r="H300" s="418"/>
      <c r="I300" s="419"/>
      <c r="J300" s="770"/>
      <c r="K300" s="765"/>
      <c r="L300" s="765"/>
      <c r="M300" s="765"/>
      <c r="N300" s="766"/>
      <c r="O300" s="789"/>
      <c r="P300" s="767"/>
      <c r="Q300" s="767"/>
      <c r="R300" s="767"/>
      <c r="S300" s="768"/>
      <c r="T300" s="680"/>
      <c r="U300" s="681"/>
      <c r="V300" s="681"/>
      <c r="W300" s="681"/>
      <c r="X300" s="681"/>
      <c r="Y300" s="681"/>
      <c r="Z300" s="681"/>
      <c r="AA300" s="681"/>
      <c r="AB300" s="682"/>
      <c r="AC300" s="42" t="s">
        <v>736</v>
      </c>
      <c r="AD300" s="422"/>
      <c r="AE300" s="422"/>
      <c r="AF300" s="422"/>
      <c r="AG300" s="422"/>
      <c r="AH300" s="445"/>
      <c r="AI300" s="686">
        <f>ROUND($S$123*0.01,0)</f>
        <v>8</v>
      </c>
      <c r="AJ300" s="686"/>
      <c r="AK300" s="422" t="s">
        <v>804</v>
      </c>
      <c r="AL300" s="422"/>
      <c r="AM300" s="38"/>
      <c r="AN300" s="331">
        <f t="shared" si="142"/>
        <v>-8</v>
      </c>
      <c r="AO300" s="437"/>
    </row>
    <row r="301" spans="1:41" ht="17.25" customHeight="1" x14ac:dyDescent="0.15">
      <c r="A301" s="436" t="s">
        <v>1249</v>
      </c>
      <c r="B301" s="314" t="s">
        <v>3925</v>
      </c>
      <c r="C301" s="120" t="s">
        <v>3789</v>
      </c>
      <c r="D301" s="421"/>
      <c r="E301" s="418"/>
      <c r="F301" s="418"/>
      <c r="G301" s="418"/>
      <c r="H301" s="418"/>
      <c r="I301" s="419"/>
      <c r="J301" s="421"/>
      <c r="K301" s="418"/>
      <c r="L301" s="418"/>
      <c r="M301" s="418"/>
      <c r="N301" s="419"/>
      <c r="O301" s="769" t="s">
        <v>3394</v>
      </c>
      <c r="P301" s="763"/>
      <c r="Q301" s="763"/>
      <c r="R301" s="763"/>
      <c r="S301" s="764"/>
      <c r="T301" s="677" t="s">
        <v>3397</v>
      </c>
      <c r="U301" s="678"/>
      <c r="V301" s="678"/>
      <c r="W301" s="678"/>
      <c r="X301" s="678"/>
      <c r="Y301" s="678"/>
      <c r="Z301" s="678"/>
      <c r="AA301" s="678"/>
      <c r="AB301" s="679"/>
      <c r="AC301" s="42" t="s">
        <v>734</v>
      </c>
      <c r="AD301" s="422"/>
      <c r="AE301" s="422"/>
      <c r="AF301" s="422"/>
      <c r="AG301" s="422"/>
      <c r="AH301" s="445"/>
      <c r="AI301" s="686">
        <f>ROUND($S$125*0.01,0)</f>
        <v>7</v>
      </c>
      <c r="AJ301" s="686"/>
      <c r="AK301" s="422" t="s">
        <v>804</v>
      </c>
      <c r="AL301" s="422"/>
      <c r="AM301" s="38"/>
      <c r="AN301" s="331">
        <f t="shared" si="142"/>
        <v>-7</v>
      </c>
      <c r="AO301" s="437"/>
    </row>
    <row r="302" spans="1:41" ht="17.25" customHeight="1" x14ac:dyDescent="0.15">
      <c r="A302" s="436" t="s">
        <v>1249</v>
      </c>
      <c r="B302" s="314" t="s">
        <v>3926</v>
      </c>
      <c r="C302" s="120" t="s">
        <v>3790</v>
      </c>
      <c r="D302" s="421"/>
      <c r="E302" s="418"/>
      <c r="F302" s="418"/>
      <c r="G302" s="418"/>
      <c r="H302" s="418"/>
      <c r="I302" s="419"/>
      <c r="J302" s="421"/>
      <c r="K302" s="418"/>
      <c r="L302" s="418"/>
      <c r="M302" s="418"/>
      <c r="N302" s="419"/>
      <c r="O302" s="770"/>
      <c r="P302" s="765"/>
      <c r="Q302" s="765"/>
      <c r="R302" s="765"/>
      <c r="S302" s="766"/>
      <c r="T302" s="680"/>
      <c r="U302" s="681"/>
      <c r="V302" s="681"/>
      <c r="W302" s="681"/>
      <c r="X302" s="681"/>
      <c r="Y302" s="681"/>
      <c r="Z302" s="681"/>
      <c r="AA302" s="681"/>
      <c r="AB302" s="682"/>
      <c r="AC302" s="42" t="s">
        <v>736</v>
      </c>
      <c r="AD302" s="422"/>
      <c r="AE302" s="422"/>
      <c r="AF302" s="422"/>
      <c r="AG302" s="422"/>
      <c r="AH302" s="445"/>
      <c r="AI302" s="686">
        <f>ROUND($S$127*0.01,0)</f>
        <v>8</v>
      </c>
      <c r="AJ302" s="686"/>
      <c r="AK302" s="422" t="s">
        <v>804</v>
      </c>
      <c r="AL302" s="422"/>
      <c r="AM302" s="38"/>
      <c r="AN302" s="331">
        <f t="shared" si="142"/>
        <v>-8</v>
      </c>
      <c r="AO302" s="437"/>
    </row>
    <row r="303" spans="1:41" ht="17.25" customHeight="1" x14ac:dyDescent="0.15">
      <c r="A303" s="436" t="s">
        <v>1249</v>
      </c>
      <c r="B303" s="314" t="s">
        <v>3927</v>
      </c>
      <c r="C303" s="120" t="s">
        <v>3791</v>
      </c>
      <c r="D303" s="421"/>
      <c r="E303" s="418"/>
      <c r="F303" s="418"/>
      <c r="G303" s="418"/>
      <c r="H303" s="418"/>
      <c r="I303" s="419"/>
      <c r="J303" s="421"/>
      <c r="K303" s="418"/>
      <c r="L303" s="418"/>
      <c r="M303" s="418"/>
      <c r="N303" s="419"/>
      <c r="O303" s="770"/>
      <c r="P303" s="765"/>
      <c r="Q303" s="765"/>
      <c r="R303" s="765"/>
      <c r="S303" s="766"/>
      <c r="T303" s="677" t="s">
        <v>3398</v>
      </c>
      <c r="U303" s="678"/>
      <c r="V303" s="678"/>
      <c r="W303" s="678"/>
      <c r="X303" s="678"/>
      <c r="Y303" s="678"/>
      <c r="Z303" s="678"/>
      <c r="AA303" s="678"/>
      <c r="AB303" s="679"/>
      <c r="AC303" s="42" t="s">
        <v>734</v>
      </c>
      <c r="AD303" s="422"/>
      <c r="AE303" s="422"/>
      <c r="AF303" s="422"/>
      <c r="AG303" s="422"/>
      <c r="AH303" s="445"/>
      <c r="AI303" s="686">
        <f>ROUND($S$129*0.01,0)</f>
        <v>7</v>
      </c>
      <c r="AJ303" s="686"/>
      <c r="AK303" s="422" t="s">
        <v>804</v>
      </c>
      <c r="AL303" s="422"/>
      <c r="AM303" s="38"/>
      <c r="AN303" s="331">
        <f t="shared" si="142"/>
        <v>-7</v>
      </c>
      <c r="AO303" s="437"/>
    </row>
    <row r="304" spans="1:41" ht="17.25" customHeight="1" x14ac:dyDescent="0.15">
      <c r="A304" s="436" t="s">
        <v>1249</v>
      </c>
      <c r="B304" s="314" t="s">
        <v>3928</v>
      </c>
      <c r="C304" s="120" t="s">
        <v>3792</v>
      </c>
      <c r="D304" s="39"/>
      <c r="E304" s="417"/>
      <c r="F304" s="417"/>
      <c r="G304" s="417"/>
      <c r="H304" s="417"/>
      <c r="I304" s="420"/>
      <c r="J304" s="39"/>
      <c r="K304" s="417"/>
      <c r="L304" s="417"/>
      <c r="M304" s="417"/>
      <c r="N304" s="420"/>
      <c r="O304" s="789"/>
      <c r="P304" s="767"/>
      <c r="Q304" s="767"/>
      <c r="R304" s="767"/>
      <c r="S304" s="768"/>
      <c r="T304" s="759"/>
      <c r="U304" s="760"/>
      <c r="V304" s="760"/>
      <c r="W304" s="760"/>
      <c r="X304" s="760"/>
      <c r="Y304" s="760"/>
      <c r="Z304" s="760"/>
      <c r="AA304" s="760"/>
      <c r="AB304" s="761"/>
      <c r="AC304" s="42" t="s">
        <v>736</v>
      </c>
      <c r="AD304" s="422"/>
      <c r="AE304" s="422"/>
      <c r="AF304" s="422"/>
      <c r="AG304" s="422"/>
      <c r="AH304" s="445"/>
      <c r="AI304" s="686">
        <f>ROUND($S$131*0.01,0)</f>
        <v>8</v>
      </c>
      <c r="AJ304" s="686"/>
      <c r="AK304" s="422" t="s">
        <v>804</v>
      </c>
      <c r="AL304" s="422"/>
      <c r="AM304" s="38"/>
      <c r="AN304" s="331">
        <f t="shared" si="142"/>
        <v>-8</v>
      </c>
      <c r="AO304" s="10"/>
    </row>
    <row r="305" spans="1:41" ht="17.25" customHeight="1" x14ac:dyDescent="0.15">
      <c r="A305" s="436" t="s">
        <v>1249</v>
      </c>
      <c r="B305" s="314">
        <v>6601</v>
      </c>
      <c r="C305" s="120" t="s">
        <v>1568</v>
      </c>
      <c r="D305" s="427"/>
      <c r="E305" s="416" t="s">
        <v>1567</v>
      </c>
      <c r="F305" s="416"/>
      <c r="G305" s="416"/>
      <c r="H305" s="416"/>
      <c r="I305" s="416"/>
      <c r="J305" s="416"/>
      <c r="K305" s="416"/>
      <c r="L305" s="416"/>
      <c r="M305" s="416"/>
      <c r="N305" s="416"/>
      <c r="O305" s="416"/>
      <c r="P305" s="416"/>
      <c r="Q305" s="36"/>
      <c r="R305" s="423" t="s">
        <v>1565</v>
      </c>
      <c r="S305" s="422"/>
      <c r="T305" s="422"/>
      <c r="U305" s="422"/>
      <c r="V305" s="422"/>
      <c r="W305" s="422"/>
      <c r="X305" s="422"/>
      <c r="Y305" s="422"/>
      <c r="Z305" s="422"/>
      <c r="AA305" s="422"/>
      <c r="AB305" s="422"/>
      <c r="AC305" s="422"/>
      <c r="AD305" s="422"/>
      <c r="AE305" s="422"/>
      <c r="AF305" s="422"/>
      <c r="AG305" s="422"/>
      <c r="AH305" s="422"/>
      <c r="AI305" s="685">
        <v>25</v>
      </c>
      <c r="AJ305" s="685"/>
      <c r="AK305" s="422" t="s">
        <v>804</v>
      </c>
      <c r="AL305" s="422"/>
      <c r="AM305" s="38"/>
      <c r="AN305" s="12">
        <f>-AI305</f>
        <v>-25</v>
      </c>
      <c r="AO305" s="7" t="s">
        <v>821</v>
      </c>
    </row>
    <row r="306" spans="1:41" ht="17.25" customHeight="1" x14ac:dyDescent="0.15">
      <c r="A306" s="436" t="s">
        <v>1249</v>
      </c>
      <c r="B306" s="314">
        <v>6603</v>
      </c>
      <c r="C306" s="120" t="s">
        <v>1569</v>
      </c>
      <c r="D306" s="39"/>
      <c r="E306" s="417"/>
      <c r="F306" s="417"/>
      <c r="G306" s="417"/>
      <c r="H306" s="417"/>
      <c r="I306" s="417"/>
      <c r="J306" s="417"/>
      <c r="K306" s="417"/>
      <c r="L306" s="417"/>
      <c r="M306" s="417"/>
      <c r="N306" s="417"/>
      <c r="O306" s="417"/>
      <c r="P306" s="417"/>
      <c r="Q306" s="420"/>
      <c r="R306" s="423" t="s">
        <v>1566</v>
      </c>
      <c r="S306" s="422"/>
      <c r="T306" s="422"/>
      <c r="U306" s="422"/>
      <c r="V306" s="422"/>
      <c r="W306" s="422"/>
      <c r="X306" s="422"/>
      <c r="Y306" s="422"/>
      <c r="Z306" s="422"/>
      <c r="AA306" s="422"/>
      <c r="AB306" s="422"/>
      <c r="AC306" s="422"/>
      <c r="AD306" s="422"/>
      <c r="AE306" s="422"/>
      <c r="AF306" s="422"/>
      <c r="AG306" s="422"/>
      <c r="AH306" s="422"/>
      <c r="AI306" s="685">
        <v>25</v>
      </c>
      <c r="AJ306" s="685"/>
      <c r="AK306" s="422" t="s">
        <v>804</v>
      </c>
      <c r="AL306" s="422"/>
      <c r="AM306" s="38"/>
      <c r="AN306" s="12">
        <f>-AI306</f>
        <v>-25</v>
      </c>
      <c r="AO306" s="402"/>
    </row>
    <row r="307" spans="1:41" ht="17.25" customHeight="1" x14ac:dyDescent="0.15">
      <c r="A307" s="436" t="s">
        <v>1249</v>
      </c>
      <c r="B307" s="314">
        <v>6160</v>
      </c>
      <c r="C307" s="120" t="s">
        <v>5955</v>
      </c>
      <c r="D307" s="39"/>
      <c r="E307" s="426" t="s">
        <v>5954</v>
      </c>
      <c r="F307" s="426"/>
      <c r="G307" s="426"/>
      <c r="H307" s="426"/>
      <c r="I307" s="426"/>
      <c r="J307" s="579"/>
      <c r="K307" s="579"/>
      <c r="L307" s="426"/>
      <c r="M307" s="426"/>
      <c r="N307" s="417"/>
      <c r="O307" s="417"/>
      <c r="P307" s="417"/>
      <c r="Q307" s="417"/>
      <c r="R307" s="422"/>
      <c r="S307" s="422"/>
      <c r="T307" s="422"/>
      <c r="U307" s="422"/>
      <c r="V307" s="422"/>
      <c r="W307" s="422"/>
      <c r="X307" s="422"/>
      <c r="Y307" s="422"/>
      <c r="Z307" s="422"/>
      <c r="AA307" s="422"/>
      <c r="AB307" s="422"/>
      <c r="AC307" s="422"/>
      <c r="AD307" s="422"/>
      <c r="AE307" s="422"/>
      <c r="AF307" s="422"/>
      <c r="AG307" s="422"/>
      <c r="AH307" s="422"/>
      <c r="AI307" s="685">
        <v>26</v>
      </c>
      <c r="AJ307" s="685"/>
      <c r="AK307" s="422" t="s">
        <v>804</v>
      </c>
      <c r="AL307" s="422"/>
      <c r="AM307" s="422"/>
      <c r="AN307" s="12">
        <f>-AI307</f>
        <v>-26</v>
      </c>
      <c r="AO307" s="6"/>
    </row>
    <row r="308" spans="1:41" ht="17.25" customHeight="1" x14ac:dyDescent="0.15">
      <c r="A308" s="436" t="s">
        <v>1249</v>
      </c>
      <c r="B308" s="314">
        <v>6371</v>
      </c>
      <c r="C308" s="120" t="s">
        <v>1575</v>
      </c>
      <c r="D308" s="427"/>
      <c r="E308" s="416" t="s">
        <v>1770</v>
      </c>
      <c r="F308" s="416"/>
      <c r="G308" s="416"/>
      <c r="H308" s="416"/>
      <c r="I308" s="416"/>
      <c r="J308" s="416"/>
      <c r="K308" s="416"/>
      <c r="L308" s="416"/>
      <c r="M308" s="416"/>
      <c r="N308" s="416"/>
      <c r="O308" s="416"/>
      <c r="P308" s="416"/>
      <c r="Q308" s="36"/>
      <c r="R308" s="422" t="s">
        <v>1570</v>
      </c>
      <c r="S308" s="422"/>
      <c r="T308" s="422"/>
      <c r="U308" s="422"/>
      <c r="V308" s="422"/>
      <c r="W308" s="422"/>
      <c r="X308" s="422"/>
      <c r="Y308" s="422"/>
      <c r="Z308" s="422"/>
      <c r="AA308" s="422"/>
      <c r="AB308" s="422"/>
      <c r="AC308" s="422"/>
      <c r="AD308" s="422"/>
      <c r="AE308" s="422"/>
      <c r="AF308" s="422"/>
      <c r="AG308" s="422"/>
      <c r="AH308" s="422"/>
      <c r="AI308" s="685">
        <v>23</v>
      </c>
      <c r="AJ308" s="937"/>
      <c r="AK308" s="422" t="s">
        <v>1571</v>
      </c>
      <c r="AL308" s="422"/>
      <c r="AM308" s="422"/>
      <c r="AN308" s="12">
        <f>AI308</f>
        <v>23</v>
      </c>
      <c r="AO308" s="402"/>
    </row>
    <row r="309" spans="1:41" ht="17.25" customHeight="1" x14ac:dyDescent="0.15">
      <c r="A309" s="436" t="s">
        <v>1249</v>
      </c>
      <c r="B309" s="314">
        <v>6372</v>
      </c>
      <c r="C309" s="120" t="s">
        <v>1576</v>
      </c>
      <c r="D309" s="421"/>
      <c r="E309" s="418"/>
      <c r="F309" s="418"/>
      <c r="G309" s="418"/>
      <c r="H309" s="418"/>
      <c r="I309" s="418"/>
      <c r="J309" s="418"/>
      <c r="K309" s="418"/>
      <c r="L309" s="418"/>
      <c r="M309" s="418"/>
      <c r="N309" s="418"/>
      <c r="O309" s="418"/>
      <c r="P309" s="418"/>
      <c r="Q309" s="419"/>
      <c r="R309" s="422" t="s">
        <v>1572</v>
      </c>
      <c r="S309" s="422"/>
      <c r="T309" s="422"/>
      <c r="U309" s="422"/>
      <c r="V309" s="422"/>
      <c r="W309" s="422"/>
      <c r="X309" s="422"/>
      <c r="Y309" s="422"/>
      <c r="Z309" s="422"/>
      <c r="AA309" s="422"/>
      <c r="AB309" s="422"/>
      <c r="AC309" s="422"/>
      <c r="AD309" s="422"/>
      <c r="AE309" s="422"/>
      <c r="AF309" s="422"/>
      <c r="AG309" s="422"/>
      <c r="AH309" s="422"/>
      <c r="AI309" s="685">
        <v>14</v>
      </c>
      <c r="AJ309" s="937"/>
      <c r="AK309" s="422" t="s">
        <v>1571</v>
      </c>
      <c r="AL309" s="422"/>
      <c r="AM309" s="422"/>
      <c r="AN309" s="12">
        <f>AI309</f>
        <v>14</v>
      </c>
      <c r="AO309" s="402"/>
    </row>
    <row r="310" spans="1:41" ht="17.25" customHeight="1" x14ac:dyDescent="0.15">
      <c r="A310" s="436" t="s">
        <v>1249</v>
      </c>
      <c r="B310" s="314">
        <v>6373</v>
      </c>
      <c r="C310" s="120" t="s">
        <v>1577</v>
      </c>
      <c r="D310" s="421"/>
      <c r="E310" s="418"/>
      <c r="F310" s="418"/>
      <c r="G310" s="418"/>
      <c r="H310" s="418"/>
      <c r="I310" s="418"/>
      <c r="J310" s="418"/>
      <c r="K310" s="418"/>
      <c r="L310" s="418"/>
      <c r="M310" s="418"/>
      <c r="N310" s="418"/>
      <c r="O310" s="418"/>
      <c r="P310" s="418"/>
      <c r="Q310" s="419"/>
      <c r="R310" s="422" t="s">
        <v>1573</v>
      </c>
      <c r="S310" s="422"/>
      <c r="T310" s="422"/>
      <c r="U310" s="422"/>
      <c r="V310" s="422"/>
      <c r="W310" s="422"/>
      <c r="X310" s="422"/>
      <c r="Y310" s="422"/>
      <c r="Z310" s="422"/>
      <c r="AA310" s="422"/>
      <c r="AB310" s="422"/>
      <c r="AC310" s="422"/>
      <c r="AD310" s="422"/>
      <c r="AE310" s="422"/>
      <c r="AF310" s="422"/>
      <c r="AG310" s="422"/>
      <c r="AH310" s="422"/>
      <c r="AI310" s="685">
        <v>14</v>
      </c>
      <c r="AJ310" s="937"/>
      <c r="AK310" s="422" t="s">
        <v>1571</v>
      </c>
      <c r="AL310" s="422"/>
      <c r="AM310" s="422"/>
      <c r="AN310" s="12">
        <f>AI310</f>
        <v>14</v>
      </c>
      <c r="AO310" s="402"/>
    </row>
    <row r="311" spans="1:41" ht="17.25" customHeight="1" x14ac:dyDescent="0.15">
      <c r="A311" s="436" t="s">
        <v>1249</v>
      </c>
      <c r="B311" s="314">
        <v>6374</v>
      </c>
      <c r="C311" s="120" t="s">
        <v>1578</v>
      </c>
      <c r="D311" s="39"/>
      <c r="E311" s="417"/>
      <c r="F311" s="417"/>
      <c r="G311" s="417"/>
      <c r="H311" s="417"/>
      <c r="I311" s="417"/>
      <c r="J311" s="417"/>
      <c r="K311" s="417"/>
      <c r="L311" s="417"/>
      <c r="M311" s="417"/>
      <c r="N311" s="417"/>
      <c r="O311" s="417"/>
      <c r="P311" s="417"/>
      <c r="Q311" s="420"/>
      <c r="R311" s="422" t="s">
        <v>1574</v>
      </c>
      <c r="S311" s="422"/>
      <c r="T311" s="422"/>
      <c r="U311" s="422"/>
      <c r="V311" s="422"/>
      <c r="W311" s="422"/>
      <c r="X311" s="422"/>
      <c r="Y311" s="422"/>
      <c r="Z311" s="422"/>
      <c r="AA311" s="422"/>
      <c r="AB311" s="422"/>
      <c r="AC311" s="422"/>
      <c r="AD311" s="422"/>
      <c r="AE311" s="422"/>
      <c r="AF311" s="422"/>
      <c r="AG311" s="422"/>
      <c r="AH311" s="422"/>
      <c r="AI311" s="685">
        <v>7</v>
      </c>
      <c r="AJ311" s="937"/>
      <c r="AK311" s="422" t="s">
        <v>1571</v>
      </c>
      <c r="AL311" s="422"/>
      <c r="AM311" s="422"/>
      <c r="AN311" s="12">
        <f>AI311</f>
        <v>7</v>
      </c>
      <c r="AO311" s="402"/>
    </row>
    <row r="312" spans="1:41" ht="17.25" customHeight="1" x14ac:dyDescent="0.15">
      <c r="A312" s="436" t="s">
        <v>1249</v>
      </c>
      <c r="B312" s="314">
        <v>6121</v>
      </c>
      <c r="C312" s="120" t="s">
        <v>1581</v>
      </c>
      <c r="D312" s="39"/>
      <c r="E312" s="426" t="s">
        <v>648</v>
      </c>
      <c r="F312" s="426"/>
      <c r="G312" s="426"/>
      <c r="H312" s="426"/>
      <c r="I312" s="426"/>
      <c r="J312" s="579"/>
      <c r="K312" s="579"/>
      <c r="L312" s="426"/>
      <c r="M312" s="426"/>
      <c r="N312" s="417"/>
      <c r="O312" s="417"/>
      <c r="P312" s="417"/>
      <c r="Q312" s="417"/>
      <c r="R312" s="422"/>
      <c r="S312" s="422"/>
      <c r="T312" s="422"/>
      <c r="U312" s="422"/>
      <c r="V312" s="422"/>
      <c r="W312" s="422"/>
      <c r="X312" s="422"/>
      <c r="Y312" s="422"/>
      <c r="Z312" s="422"/>
      <c r="AA312" s="422"/>
      <c r="AB312" s="422"/>
      <c r="AC312" s="422"/>
      <c r="AD312" s="422"/>
      <c r="AE312" s="422"/>
      <c r="AF312" s="422"/>
      <c r="AG312" s="422"/>
      <c r="AH312" s="422"/>
      <c r="AI312" s="685">
        <v>200</v>
      </c>
      <c r="AJ312" s="685"/>
      <c r="AK312" s="422" t="s">
        <v>274</v>
      </c>
      <c r="AL312" s="422"/>
      <c r="AM312" s="422"/>
      <c r="AN312" s="401">
        <f t="shared" ref="AN312:AN316" si="143">AI312</f>
        <v>200</v>
      </c>
      <c r="AO312" s="6"/>
    </row>
    <row r="313" spans="1:41" ht="17.25" customHeight="1" x14ac:dyDescent="0.15">
      <c r="A313" s="436" t="s">
        <v>1249</v>
      </c>
      <c r="B313" s="314">
        <v>6109</v>
      </c>
      <c r="C313" s="120" t="s">
        <v>1582</v>
      </c>
      <c r="D313" s="39"/>
      <c r="E313" s="439" t="s">
        <v>649</v>
      </c>
      <c r="F313" s="439"/>
      <c r="G313" s="439"/>
      <c r="H313" s="439"/>
      <c r="I313" s="439"/>
      <c r="J313" s="439"/>
      <c r="K313" s="439"/>
      <c r="L313" s="439"/>
      <c r="M313" s="445"/>
      <c r="N313" s="417"/>
      <c r="O313" s="417"/>
      <c r="P313" s="417"/>
      <c r="Q313" s="417"/>
      <c r="R313" s="422"/>
      <c r="S313" s="422"/>
      <c r="T313" s="422"/>
      <c r="U313" s="422"/>
      <c r="V313" s="422"/>
      <c r="W313" s="422"/>
      <c r="X313" s="422"/>
      <c r="Y313" s="422"/>
      <c r="Z313" s="422"/>
      <c r="AA313" s="422"/>
      <c r="AB313" s="422"/>
      <c r="AC313" s="422"/>
      <c r="AD313" s="422"/>
      <c r="AE313" s="422"/>
      <c r="AF313" s="422"/>
      <c r="AG313" s="422"/>
      <c r="AH313" s="422"/>
      <c r="AI313" s="685">
        <v>120</v>
      </c>
      <c r="AJ313" s="685"/>
      <c r="AK313" s="422" t="s">
        <v>274</v>
      </c>
      <c r="AL313" s="422"/>
      <c r="AM313" s="422"/>
      <c r="AN313" s="401">
        <f t="shared" si="143"/>
        <v>120</v>
      </c>
      <c r="AO313" s="6"/>
    </row>
    <row r="314" spans="1:41" ht="17.25" customHeight="1" x14ac:dyDescent="0.15">
      <c r="A314" s="436" t="s">
        <v>1249</v>
      </c>
      <c r="B314" s="314">
        <v>6920</v>
      </c>
      <c r="C314" s="120" t="s">
        <v>1579</v>
      </c>
      <c r="D314" s="423"/>
      <c r="E314" s="422" t="s">
        <v>273</v>
      </c>
      <c r="F314" s="422"/>
      <c r="G314" s="422"/>
      <c r="H314" s="422"/>
      <c r="I314" s="422"/>
      <c r="J314" s="422"/>
      <c r="K314" s="422"/>
      <c r="L314" s="422"/>
      <c r="M314" s="422"/>
      <c r="N314" s="422"/>
      <c r="O314" s="422"/>
      <c r="P314" s="422"/>
      <c r="Q314" s="422"/>
      <c r="R314" s="422"/>
      <c r="S314" s="422"/>
      <c r="T314" s="422"/>
      <c r="U314" s="422"/>
      <c r="V314" s="422"/>
      <c r="W314" s="422"/>
      <c r="X314" s="422"/>
      <c r="Y314" s="422"/>
      <c r="Z314" s="422"/>
      <c r="AA314" s="443"/>
      <c r="AB314" s="422"/>
      <c r="AC314" s="422"/>
      <c r="AD314" s="422"/>
      <c r="AE314" s="422"/>
      <c r="AF314" s="422"/>
      <c r="AG314" s="422"/>
      <c r="AH314" s="422"/>
      <c r="AI314" s="685">
        <v>134</v>
      </c>
      <c r="AJ314" s="685"/>
      <c r="AK314" s="422" t="s">
        <v>274</v>
      </c>
      <c r="AL314" s="422"/>
      <c r="AM314" s="422"/>
      <c r="AN314" s="401">
        <f t="shared" si="143"/>
        <v>134</v>
      </c>
      <c r="AO314" s="121" t="s">
        <v>143</v>
      </c>
    </row>
    <row r="315" spans="1:41" ht="17.25" customHeight="1" x14ac:dyDescent="0.15">
      <c r="A315" s="436" t="s">
        <v>1249</v>
      </c>
      <c r="B315" s="314">
        <v>6192</v>
      </c>
      <c r="C315" s="120" t="s">
        <v>3119</v>
      </c>
      <c r="D315" s="444" t="s">
        <v>3451</v>
      </c>
      <c r="E315" s="422"/>
      <c r="F315" s="422"/>
      <c r="G315" s="422"/>
      <c r="H315" s="422"/>
      <c r="I315" s="422"/>
      <c r="J315" s="422"/>
      <c r="K315" s="422"/>
      <c r="L315" s="422"/>
      <c r="M315" s="422"/>
      <c r="N315" s="422"/>
      <c r="O315" s="422"/>
      <c r="P315" s="422"/>
      <c r="Q315" s="422"/>
      <c r="R315" s="422"/>
      <c r="S315" s="422"/>
      <c r="T315" s="422"/>
      <c r="U315" s="422"/>
      <c r="V315" s="422"/>
      <c r="W315" s="422"/>
      <c r="X315" s="422"/>
      <c r="Y315" s="422"/>
      <c r="Z315" s="422"/>
      <c r="AA315" s="443"/>
      <c r="AB315" s="422"/>
      <c r="AC315" s="422"/>
      <c r="AD315" s="422"/>
      <c r="AE315" s="422"/>
      <c r="AF315" s="422"/>
      <c r="AG315" s="422"/>
      <c r="AH315" s="422"/>
      <c r="AI315" s="685">
        <v>50</v>
      </c>
      <c r="AJ315" s="685"/>
      <c r="AK315" s="422" t="s">
        <v>210</v>
      </c>
      <c r="AL315" s="445"/>
      <c r="AM315" s="422"/>
      <c r="AN315" s="401">
        <f>AI315</f>
        <v>50</v>
      </c>
      <c r="AO315" s="121" t="s">
        <v>3151</v>
      </c>
    </row>
    <row r="316" spans="1:41" ht="17.25" customHeight="1" x14ac:dyDescent="0.15">
      <c r="A316" s="436" t="s">
        <v>1249</v>
      </c>
      <c r="B316" s="314">
        <v>6275</v>
      </c>
      <c r="C316" s="120" t="s">
        <v>1580</v>
      </c>
      <c r="D316" s="422" t="s">
        <v>3452</v>
      </c>
      <c r="E316" s="422"/>
      <c r="F316" s="422"/>
      <c r="G316" s="422"/>
      <c r="H316" s="422"/>
      <c r="I316" s="422"/>
      <c r="J316" s="422"/>
      <c r="K316" s="422"/>
      <c r="L316" s="422"/>
      <c r="M316" s="422"/>
      <c r="N316" s="422"/>
      <c r="O316" s="422"/>
      <c r="P316" s="422"/>
      <c r="Q316" s="422"/>
      <c r="R316" s="422"/>
      <c r="S316" s="422"/>
      <c r="T316" s="422"/>
      <c r="U316" s="422"/>
      <c r="V316" s="422"/>
      <c r="W316" s="422"/>
      <c r="X316" s="422"/>
      <c r="Y316" s="422"/>
      <c r="Z316" s="422"/>
      <c r="AA316" s="443"/>
      <c r="AB316" s="422"/>
      <c r="AC316" s="422"/>
      <c r="AD316" s="422"/>
      <c r="AE316" s="422"/>
      <c r="AF316" s="422"/>
      <c r="AG316" s="422"/>
      <c r="AH316" s="422"/>
      <c r="AI316" s="685">
        <v>8</v>
      </c>
      <c r="AJ316" s="685"/>
      <c r="AK316" s="422" t="s">
        <v>210</v>
      </c>
      <c r="AL316" s="422"/>
      <c r="AM316" s="422"/>
      <c r="AN316" s="401">
        <f t="shared" si="143"/>
        <v>8</v>
      </c>
      <c r="AO316" s="402" t="s">
        <v>448</v>
      </c>
    </row>
    <row r="317" spans="1:41" ht="17.25" customHeight="1" x14ac:dyDescent="0.15">
      <c r="A317" s="436" t="s">
        <v>1249</v>
      </c>
      <c r="B317" s="314">
        <v>6000</v>
      </c>
      <c r="C317" s="120" t="s">
        <v>1583</v>
      </c>
      <c r="D317" s="422" t="s">
        <v>3453</v>
      </c>
      <c r="E317" s="416"/>
      <c r="F317" s="416"/>
      <c r="G317" s="416"/>
      <c r="H317" s="416"/>
      <c r="I317" s="416"/>
      <c r="J317" s="416"/>
      <c r="K317" s="416"/>
      <c r="L317" s="416"/>
      <c r="M317" s="416"/>
      <c r="N317" s="416"/>
      <c r="O317" s="416"/>
      <c r="P317" s="416"/>
      <c r="Q317" s="422"/>
      <c r="R317" s="422"/>
      <c r="S317" s="422"/>
      <c r="T317" s="422"/>
      <c r="U317" s="422"/>
      <c r="V317" s="422"/>
      <c r="W317" s="422"/>
      <c r="X317" s="422"/>
      <c r="Y317" s="422"/>
      <c r="Z317" s="422"/>
      <c r="AA317" s="422"/>
      <c r="AB317" s="422"/>
      <c r="AC317" s="422"/>
      <c r="AD317" s="422"/>
      <c r="AE317" s="422"/>
      <c r="AF317" s="422"/>
      <c r="AG317" s="422"/>
      <c r="AH317" s="443"/>
      <c r="AI317" s="685">
        <v>518</v>
      </c>
      <c r="AJ317" s="685"/>
      <c r="AK317" s="422" t="s">
        <v>210</v>
      </c>
      <c r="AL317" s="445"/>
      <c r="AM317" s="38"/>
      <c r="AN317" s="12">
        <f>AI317</f>
        <v>518</v>
      </c>
      <c r="AO317" s="21" t="s">
        <v>90</v>
      </c>
    </row>
    <row r="318" spans="1:41" ht="17.25" customHeight="1" x14ac:dyDescent="0.15">
      <c r="A318" s="436" t="s">
        <v>1249</v>
      </c>
      <c r="B318" s="314">
        <v>6133</v>
      </c>
      <c r="C318" s="120" t="s">
        <v>1584</v>
      </c>
      <c r="D318" s="427" t="s">
        <v>3454</v>
      </c>
      <c r="E318" s="416"/>
      <c r="F318" s="416"/>
      <c r="G318" s="416"/>
      <c r="H318" s="416"/>
      <c r="I318" s="416"/>
      <c r="J318" s="416"/>
      <c r="K318" s="416"/>
      <c r="L318" s="416"/>
      <c r="M318" s="416"/>
      <c r="N318" s="416"/>
      <c r="O318" s="416"/>
      <c r="P318" s="416"/>
      <c r="Q318" s="637"/>
      <c r="R318" s="423" t="s">
        <v>1334</v>
      </c>
      <c r="S318" s="654"/>
      <c r="T318" s="654"/>
      <c r="U318" s="654"/>
      <c r="V318" s="422"/>
      <c r="W318" s="422"/>
      <c r="X318" s="422"/>
      <c r="Y318" s="422"/>
      <c r="Z318" s="422"/>
      <c r="AA318" s="422"/>
      <c r="AB318" s="422"/>
      <c r="AC318" s="422"/>
      <c r="AD318" s="422"/>
      <c r="AE318" s="422"/>
      <c r="AF318" s="422"/>
      <c r="AG318" s="422"/>
      <c r="AH318" s="443"/>
      <c r="AI318" s="685">
        <v>3</v>
      </c>
      <c r="AJ318" s="685"/>
      <c r="AK318" s="422" t="s">
        <v>210</v>
      </c>
      <c r="AL318" s="445"/>
      <c r="AM318" s="38"/>
      <c r="AN318" s="12">
        <f t="shared" ref="AN318:AN324" si="144">AI318</f>
        <v>3</v>
      </c>
      <c r="AO318" s="402" t="s">
        <v>821</v>
      </c>
    </row>
    <row r="319" spans="1:41" ht="17.25" customHeight="1" x14ac:dyDescent="0.15">
      <c r="A319" s="436" t="s">
        <v>1249</v>
      </c>
      <c r="B319" s="314">
        <v>6134</v>
      </c>
      <c r="C319" s="120" t="s">
        <v>1585</v>
      </c>
      <c r="D319" s="39"/>
      <c r="E319" s="417"/>
      <c r="F319" s="417"/>
      <c r="G319" s="417"/>
      <c r="H319" s="417"/>
      <c r="I319" s="417"/>
      <c r="J319" s="417"/>
      <c r="K319" s="417"/>
      <c r="L319" s="417"/>
      <c r="M319" s="417"/>
      <c r="N319" s="417"/>
      <c r="O319" s="417"/>
      <c r="P319" s="417"/>
      <c r="Q319" s="607"/>
      <c r="R319" s="423" t="s">
        <v>1335</v>
      </c>
      <c r="S319" s="654"/>
      <c r="T319" s="654"/>
      <c r="U319" s="654"/>
      <c r="V319" s="422"/>
      <c r="W319" s="422"/>
      <c r="X319" s="422"/>
      <c r="Y319" s="422"/>
      <c r="Z319" s="422"/>
      <c r="AA319" s="422"/>
      <c r="AB319" s="422"/>
      <c r="AC319" s="422"/>
      <c r="AD319" s="422"/>
      <c r="AE319" s="422"/>
      <c r="AF319" s="422"/>
      <c r="AG319" s="422"/>
      <c r="AH319" s="443"/>
      <c r="AI319" s="685">
        <v>4</v>
      </c>
      <c r="AJ319" s="685"/>
      <c r="AK319" s="422" t="s">
        <v>210</v>
      </c>
      <c r="AL319" s="445"/>
      <c r="AM319" s="38"/>
      <c r="AN319" s="12">
        <f t="shared" si="144"/>
        <v>4</v>
      </c>
      <c r="AO319" s="402"/>
    </row>
    <row r="320" spans="1:41" ht="17.25" customHeight="1" x14ac:dyDescent="0.15">
      <c r="A320" s="436" t="s">
        <v>1249</v>
      </c>
      <c r="B320" s="314">
        <v>6237</v>
      </c>
      <c r="C320" s="120" t="s">
        <v>3136</v>
      </c>
      <c r="D320" s="427" t="s">
        <v>3455</v>
      </c>
      <c r="E320" s="416"/>
      <c r="F320" s="338"/>
      <c r="G320" s="516"/>
      <c r="H320" s="339"/>
      <c r="I320" s="340"/>
      <c r="J320" s="340"/>
      <c r="K320" s="341"/>
      <c r="L320" s="340"/>
      <c r="M320" s="341"/>
      <c r="N320" s="342"/>
      <c r="O320" s="341"/>
      <c r="P320" s="342"/>
      <c r="Q320" s="416"/>
      <c r="R320" s="423" t="s">
        <v>3188</v>
      </c>
      <c r="S320" s="422"/>
      <c r="T320" s="422"/>
      <c r="U320" s="422"/>
      <c r="V320" s="422"/>
      <c r="W320" s="422"/>
      <c r="X320" s="422"/>
      <c r="Y320" s="422"/>
      <c r="Z320" s="422"/>
      <c r="AA320" s="443"/>
      <c r="AB320" s="422"/>
      <c r="AC320" s="422"/>
      <c r="AD320" s="422"/>
      <c r="AE320" s="422"/>
      <c r="AF320" s="422"/>
      <c r="AG320" s="422"/>
      <c r="AH320" s="422"/>
      <c r="AI320" s="685">
        <v>100</v>
      </c>
      <c r="AJ320" s="685"/>
      <c r="AK320" s="422" t="s">
        <v>210</v>
      </c>
      <c r="AL320" s="445"/>
      <c r="AM320" s="422"/>
      <c r="AN320" s="401">
        <f>AI320</f>
        <v>100</v>
      </c>
      <c r="AO320" s="7" t="s">
        <v>209</v>
      </c>
    </row>
    <row r="321" spans="1:41" ht="17.25" customHeight="1" x14ac:dyDescent="0.15">
      <c r="A321" s="436" t="s">
        <v>1249</v>
      </c>
      <c r="B321" s="314">
        <v>6238</v>
      </c>
      <c r="C321" s="120" t="s">
        <v>3137</v>
      </c>
      <c r="D321" s="39"/>
      <c r="E321" s="417"/>
      <c r="F321" s="343"/>
      <c r="G321" s="517"/>
      <c r="H321" s="344"/>
      <c r="I321" s="345"/>
      <c r="J321" s="345"/>
      <c r="K321" s="346"/>
      <c r="L321" s="345"/>
      <c r="M321" s="346"/>
      <c r="N321" s="347"/>
      <c r="O321" s="346"/>
      <c r="P321" s="347"/>
      <c r="Q321" s="417"/>
      <c r="R321" s="423" t="s">
        <v>3189</v>
      </c>
      <c r="S321" s="422"/>
      <c r="T321" s="422"/>
      <c r="U321" s="422"/>
      <c r="V321" s="422"/>
      <c r="W321" s="422"/>
      <c r="X321" s="422"/>
      <c r="Y321" s="422"/>
      <c r="Z321" s="422"/>
      <c r="AA321" s="443"/>
      <c r="AB321" s="422"/>
      <c r="AC321" s="422"/>
      <c r="AD321" s="422"/>
      <c r="AE321" s="422"/>
      <c r="AF321" s="422"/>
      <c r="AG321" s="422"/>
      <c r="AH321" s="422"/>
      <c r="AI321" s="685">
        <v>10</v>
      </c>
      <c r="AJ321" s="685"/>
      <c r="AK321" s="422" t="s">
        <v>210</v>
      </c>
      <c r="AL321" s="445"/>
      <c r="AM321" s="422"/>
      <c r="AN321" s="401">
        <f>AI321</f>
        <v>10</v>
      </c>
      <c r="AO321" s="402"/>
    </row>
    <row r="322" spans="1:41" ht="17.25" customHeight="1" x14ac:dyDescent="0.15">
      <c r="A322" s="436" t="s">
        <v>1249</v>
      </c>
      <c r="B322" s="314">
        <v>6099</v>
      </c>
      <c r="C322" s="120" t="s">
        <v>2126</v>
      </c>
      <c r="D322" s="209" t="s">
        <v>3456</v>
      </c>
      <c r="E322" s="416"/>
      <c r="F322" s="416"/>
      <c r="G322" s="416"/>
      <c r="H322" s="416"/>
      <c r="I322" s="416"/>
      <c r="J322" s="416"/>
      <c r="K322" s="416"/>
      <c r="L322" s="416"/>
      <c r="M322" s="416"/>
      <c r="N322" s="416"/>
      <c r="O322" s="416"/>
      <c r="P322" s="416"/>
      <c r="Q322" s="634"/>
      <c r="R322" s="423" t="s">
        <v>2123</v>
      </c>
      <c r="S322" s="654"/>
      <c r="T322" s="654"/>
      <c r="U322" s="654"/>
      <c r="V322" s="422"/>
      <c r="W322" s="422"/>
      <c r="X322" s="422"/>
      <c r="Y322" s="422"/>
      <c r="Z322" s="422"/>
      <c r="AA322" s="422"/>
      <c r="AB322" s="422"/>
      <c r="AC322" s="422"/>
      <c r="AD322" s="422"/>
      <c r="AE322" s="422"/>
      <c r="AF322" s="422"/>
      <c r="AG322" s="422"/>
      <c r="AH322" s="443"/>
      <c r="AI322" s="685">
        <v>22</v>
      </c>
      <c r="AJ322" s="685"/>
      <c r="AK322" s="422" t="s">
        <v>274</v>
      </c>
      <c r="AL322" s="422"/>
      <c r="AM322" s="422"/>
      <c r="AN322" s="401">
        <f t="shared" si="144"/>
        <v>22</v>
      </c>
      <c r="AO322" s="315" t="s">
        <v>821</v>
      </c>
    </row>
    <row r="323" spans="1:41" ht="17.25" customHeight="1" x14ac:dyDescent="0.15">
      <c r="A323" s="436" t="s">
        <v>1249</v>
      </c>
      <c r="B323" s="314">
        <v>6100</v>
      </c>
      <c r="C323" s="120" t="s">
        <v>1586</v>
      </c>
      <c r="D323" s="248"/>
      <c r="E323" s="77"/>
      <c r="F323" s="77"/>
      <c r="G323" s="77"/>
      <c r="H323" s="77"/>
      <c r="I323" s="77"/>
      <c r="J323" s="77"/>
      <c r="K323" s="77"/>
      <c r="L323" s="77"/>
      <c r="M323" s="77"/>
      <c r="N323" s="637"/>
      <c r="O323" s="418"/>
      <c r="P323" s="418"/>
      <c r="Q323" s="419"/>
      <c r="R323" s="423" t="s">
        <v>2121</v>
      </c>
      <c r="S323" s="422"/>
      <c r="T323" s="422"/>
      <c r="U323" s="422"/>
      <c r="V323" s="422"/>
      <c r="W323" s="422"/>
      <c r="X323" s="422"/>
      <c r="Y323" s="422"/>
      <c r="Z323" s="422"/>
      <c r="AA323" s="422"/>
      <c r="AB323" s="422"/>
      <c r="AC323" s="422"/>
      <c r="AD323" s="422"/>
      <c r="AE323" s="422"/>
      <c r="AF323" s="422"/>
      <c r="AG323" s="422"/>
      <c r="AH323" s="422"/>
      <c r="AI323" s="685">
        <v>18</v>
      </c>
      <c r="AJ323" s="685"/>
      <c r="AK323" s="422" t="s">
        <v>274</v>
      </c>
      <c r="AL323" s="422"/>
      <c r="AM323" s="422"/>
      <c r="AN323" s="401">
        <f t="shared" si="144"/>
        <v>18</v>
      </c>
      <c r="AO323" s="402"/>
    </row>
    <row r="324" spans="1:41" ht="17.25" customHeight="1" x14ac:dyDescent="0.15">
      <c r="A324" s="436" t="s">
        <v>1249</v>
      </c>
      <c r="B324" s="314">
        <v>6103</v>
      </c>
      <c r="C324" s="120" t="s">
        <v>1587</v>
      </c>
      <c r="D324" s="136"/>
      <c r="E324" s="454"/>
      <c r="F324" s="454"/>
      <c r="G324" s="454"/>
      <c r="H324" s="454"/>
      <c r="I324" s="454"/>
      <c r="J324" s="454"/>
      <c r="K324" s="454"/>
      <c r="L324" s="417"/>
      <c r="M324" s="417"/>
      <c r="N324" s="607"/>
      <c r="O324" s="417"/>
      <c r="P324" s="417"/>
      <c r="Q324" s="420"/>
      <c r="R324" s="423" t="s">
        <v>2122</v>
      </c>
      <c r="S324" s="422"/>
      <c r="T324" s="422"/>
      <c r="U324" s="422"/>
      <c r="V324" s="422"/>
      <c r="W324" s="422"/>
      <c r="X324" s="422"/>
      <c r="Y324" s="422"/>
      <c r="Z324" s="422"/>
      <c r="AA324" s="422"/>
      <c r="AB324" s="422"/>
      <c r="AC324" s="422"/>
      <c r="AD324" s="422"/>
      <c r="AE324" s="422"/>
      <c r="AF324" s="422"/>
      <c r="AG324" s="422"/>
      <c r="AH324" s="422"/>
      <c r="AI324" s="685">
        <v>6</v>
      </c>
      <c r="AJ324" s="685"/>
      <c r="AK324" s="422" t="s">
        <v>274</v>
      </c>
      <c r="AL324" s="422"/>
      <c r="AM324" s="422"/>
      <c r="AN324" s="401">
        <f t="shared" si="144"/>
        <v>6</v>
      </c>
      <c r="AO324" s="11"/>
    </row>
    <row r="325" spans="1:41" ht="17.25" customHeight="1" x14ac:dyDescent="0.15">
      <c r="A325" s="436" t="s">
        <v>1249</v>
      </c>
      <c r="B325" s="314">
        <v>6104</v>
      </c>
      <c r="C325" s="211" t="s">
        <v>6011</v>
      </c>
      <c r="D325" s="677" t="s">
        <v>4328</v>
      </c>
      <c r="E325" s="678"/>
      <c r="F325" s="678"/>
      <c r="G325" s="678"/>
      <c r="H325" s="678"/>
      <c r="I325" s="678"/>
      <c r="J325" s="679"/>
      <c r="K325" s="422" t="s">
        <v>6003</v>
      </c>
      <c r="L325" s="422"/>
      <c r="M325" s="422"/>
      <c r="N325" s="422"/>
      <c r="O325" s="422"/>
      <c r="P325" s="422"/>
      <c r="Q325" s="422"/>
      <c r="R325" s="422"/>
      <c r="S325" s="498"/>
      <c r="T325" s="515"/>
      <c r="U325" s="422"/>
      <c r="V325" s="422"/>
      <c r="W325" s="422"/>
      <c r="X325" s="422"/>
      <c r="Y325" s="422"/>
      <c r="Z325" s="498"/>
      <c r="AA325" s="515"/>
      <c r="AB325" s="422"/>
      <c r="AC325" s="422"/>
      <c r="AD325" s="422"/>
      <c r="AE325" s="422"/>
      <c r="AF325" s="422"/>
      <c r="AG325" s="422"/>
      <c r="AH325" s="443" t="s">
        <v>581</v>
      </c>
      <c r="AI325" s="445" t="s">
        <v>6047</v>
      </c>
      <c r="AJ325" s="445"/>
      <c r="AK325" s="443"/>
      <c r="AL325" s="422" t="s">
        <v>741</v>
      </c>
      <c r="AM325" s="422"/>
      <c r="AN325" s="401"/>
      <c r="AO325" s="7" t="s">
        <v>209</v>
      </c>
    </row>
    <row r="326" spans="1:41" ht="17.25" customHeight="1" x14ac:dyDescent="0.15">
      <c r="A326" s="436" t="s">
        <v>1249</v>
      </c>
      <c r="B326" s="314">
        <v>6183</v>
      </c>
      <c r="C326" s="211" t="s">
        <v>5978</v>
      </c>
      <c r="D326" s="680"/>
      <c r="E326" s="681"/>
      <c r="F326" s="681"/>
      <c r="G326" s="681"/>
      <c r="H326" s="681"/>
      <c r="I326" s="681"/>
      <c r="J326" s="682"/>
      <c r="K326" s="422" t="s">
        <v>5974</v>
      </c>
      <c r="L326" s="422"/>
      <c r="M326" s="422"/>
      <c r="N326" s="422"/>
      <c r="O326" s="422"/>
      <c r="P326" s="422"/>
      <c r="Q326" s="422"/>
      <c r="R326" s="422"/>
      <c r="S326" s="498"/>
      <c r="T326" s="515"/>
      <c r="U326" s="422"/>
      <c r="V326" s="422"/>
      <c r="W326" s="422"/>
      <c r="X326" s="422"/>
      <c r="Y326" s="422"/>
      <c r="Z326" s="498"/>
      <c r="AA326" s="515"/>
      <c r="AB326" s="422"/>
      <c r="AC326" s="422"/>
      <c r="AD326" s="422"/>
      <c r="AE326" s="422"/>
      <c r="AF326" s="422"/>
      <c r="AG326" s="422"/>
      <c r="AH326" s="443" t="s">
        <v>581</v>
      </c>
      <c r="AI326" s="445" t="s">
        <v>6048</v>
      </c>
      <c r="AJ326" s="445"/>
      <c r="AK326" s="443"/>
      <c r="AL326" s="422" t="s">
        <v>741</v>
      </c>
      <c r="AM326" s="422"/>
      <c r="AN326" s="401"/>
      <c r="AO326" s="402"/>
    </row>
    <row r="327" spans="1:41" ht="17.25" customHeight="1" x14ac:dyDescent="0.15">
      <c r="A327" s="436" t="s">
        <v>1249</v>
      </c>
      <c r="B327" s="314">
        <v>6105</v>
      </c>
      <c r="C327" s="211" t="s">
        <v>6012</v>
      </c>
      <c r="D327" s="680"/>
      <c r="E327" s="681"/>
      <c r="F327" s="681"/>
      <c r="G327" s="681"/>
      <c r="H327" s="681"/>
      <c r="I327" s="681"/>
      <c r="J327" s="682"/>
      <c r="K327" s="422" t="s">
        <v>6005</v>
      </c>
      <c r="L327" s="422"/>
      <c r="M327" s="422"/>
      <c r="N327" s="422"/>
      <c r="O327" s="422"/>
      <c r="P327" s="422"/>
      <c r="Q327" s="422"/>
      <c r="R327" s="422"/>
      <c r="S327" s="498"/>
      <c r="T327" s="515"/>
      <c r="U327" s="422"/>
      <c r="V327" s="422"/>
      <c r="W327" s="422"/>
      <c r="X327" s="422"/>
      <c r="Y327" s="422"/>
      <c r="Z327" s="498"/>
      <c r="AA327" s="515"/>
      <c r="AB327" s="422"/>
      <c r="AC327" s="422"/>
      <c r="AD327" s="422"/>
      <c r="AE327" s="422"/>
      <c r="AF327" s="422"/>
      <c r="AG327" s="422"/>
      <c r="AH327" s="443" t="s">
        <v>581</v>
      </c>
      <c r="AI327" s="445" t="s">
        <v>6049</v>
      </c>
      <c r="AJ327" s="445"/>
      <c r="AK327" s="443"/>
      <c r="AL327" s="422" t="s">
        <v>741</v>
      </c>
      <c r="AM327" s="422"/>
      <c r="AN327" s="401"/>
      <c r="AO327" s="402"/>
    </row>
    <row r="328" spans="1:41" ht="17.25" customHeight="1" x14ac:dyDescent="0.15">
      <c r="A328" s="436" t="s">
        <v>1249</v>
      </c>
      <c r="B328" s="314">
        <v>6184</v>
      </c>
      <c r="C328" s="211" t="s">
        <v>5979</v>
      </c>
      <c r="D328" s="510"/>
      <c r="E328" s="511"/>
      <c r="F328" s="511"/>
      <c r="G328" s="511"/>
      <c r="H328" s="511"/>
      <c r="I328" s="511"/>
      <c r="J328" s="513"/>
      <c r="K328" s="422" t="s">
        <v>5975</v>
      </c>
      <c r="L328" s="422"/>
      <c r="M328" s="422"/>
      <c r="N328" s="422"/>
      <c r="O328" s="422"/>
      <c r="P328" s="422"/>
      <c r="Q328" s="422"/>
      <c r="R328" s="422"/>
      <c r="S328" s="498"/>
      <c r="T328" s="515"/>
      <c r="U328" s="422"/>
      <c r="V328" s="422"/>
      <c r="W328" s="422"/>
      <c r="X328" s="422"/>
      <c r="Y328" s="422"/>
      <c r="Z328" s="498"/>
      <c r="AA328" s="515"/>
      <c r="AB328" s="422"/>
      <c r="AC328" s="422"/>
      <c r="AD328" s="422"/>
      <c r="AE328" s="422"/>
      <c r="AF328" s="422"/>
      <c r="AG328" s="422"/>
      <c r="AH328" s="443" t="s">
        <v>581</v>
      </c>
      <c r="AI328" s="445" t="s">
        <v>6047</v>
      </c>
      <c r="AJ328" s="445"/>
      <c r="AK328" s="443"/>
      <c r="AL328" s="422" t="s">
        <v>741</v>
      </c>
      <c r="AM328" s="422"/>
      <c r="AN328" s="113"/>
      <c r="AO328" s="402"/>
    </row>
    <row r="329" spans="1:41" ht="17.25" customHeight="1" x14ac:dyDescent="0.15">
      <c r="A329" s="436" t="s">
        <v>1249</v>
      </c>
      <c r="B329" s="314">
        <v>6106</v>
      </c>
      <c r="C329" s="211" t="s">
        <v>1588</v>
      </c>
      <c r="D329" s="421"/>
      <c r="E329" s="418"/>
      <c r="F329" s="418"/>
      <c r="G329" s="418"/>
      <c r="H329" s="418"/>
      <c r="I329" s="418"/>
      <c r="J329" s="419"/>
      <c r="K329" s="422" t="s">
        <v>6013</v>
      </c>
      <c r="L329" s="422"/>
      <c r="M329" s="422"/>
      <c r="N329" s="422"/>
      <c r="O329" s="422"/>
      <c r="P329" s="422"/>
      <c r="Q329" s="422"/>
      <c r="R329" s="422"/>
      <c r="S329" s="498"/>
      <c r="T329" s="515"/>
      <c r="U329" s="422"/>
      <c r="V329" s="422"/>
      <c r="W329" s="422"/>
      <c r="X329" s="422"/>
      <c r="Y329" s="422"/>
      <c r="Z329" s="498"/>
      <c r="AA329" s="515"/>
      <c r="AB329" s="422"/>
      <c r="AC329" s="422"/>
      <c r="AD329" s="422"/>
      <c r="AE329" s="422"/>
      <c r="AF329" s="422"/>
      <c r="AG329" s="422"/>
      <c r="AH329" s="443" t="s">
        <v>581</v>
      </c>
      <c r="AI329" s="445" t="s">
        <v>6050</v>
      </c>
      <c r="AJ329" s="445"/>
      <c r="AK329" s="443"/>
      <c r="AL329" s="422" t="s">
        <v>741</v>
      </c>
      <c r="AM329" s="422"/>
      <c r="AN329" s="113"/>
      <c r="AO329" s="402"/>
    </row>
    <row r="330" spans="1:41" ht="17.25" customHeight="1" x14ac:dyDescent="0.15">
      <c r="A330" s="436" t="s">
        <v>1249</v>
      </c>
      <c r="B330" s="314">
        <v>6380</v>
      </c>
      <c r="C330" s="211" t="s">
        <v>3135</v>
      </c>
      <c r="D330" s="57"/>
      <c r="E330" s="417"/>
      <c r="F330" s="417"/>
      <c r="G330" s="417"/>
      <c r="H330" s="417"/>
      <c r="I330" s="417"/>
      <c r="J330" s="420"/>
      <c r="K330" s="422" t="s">
        <v>6014</v>
      </c>
      <c r="L330" s="422"/>
      <c r="M330" s="422"/>
      <c r="N330" s="422"/>
      <c r="O330" s="422"/>
      <c r="P330" s="422"/>
      <c r="Q330" s="422"/>
      <c r="R330" s="422"/>
      <c r="S330" s="422"/>
      <c r="T330" s="422"/>
      <c r="U330" s="422"/>
      <c r="V330" s="422"/>
      <c r="W330" s="422"/>
      <c r="X330" s="422"/>
      <c r="Y330" s="422"/>
      <c r="Z330" s="422"/>
      <c r="AA330" s="443"/>
      <c r="AB330" s="422"/>
      <c r="AC330" s="422"/>
      <c r="AD330" s="422"/>
      <c r="AE330" s="422"/>
      <c r="AF330" s="422"/>
      <c r="AG330" s="422"/>
      <c r="AH330" s="443" t="s">
        <v>581</v>
      </c>
      <c r="AI330" s="445" t="s">
        <v>6051</v>
      </c>
      <c r="AJ330" s="445"/>
      <c r="AK330" s="443"/>
      <c r="AL330" s="422" t="s">
        <v>741</v>
      </c>
      <c r="AM330" s="422"/>
      <c r="AN330" s="113"/>
      <c r="AO330" s="486"/>
    </row>
  </sheetData>
  <mergeCells count="565">
    <mergeCell ref="E13:I15"/>
    <mergeCell ref="J13:N15"/>
    <mergeCell ref="S13:T13"/>
    <mergeCell ref="W14:AI14"/>
    <mergeCell ref="S15:T15"/>
    <mergeCell ref="D5:D28"/>
    <mergeCell ref="E5:I7"/>
    <mergeCell ref="J5:N7"/>
    <mergeCell ref="S5:T5"/>
    <mergeCell ref="W6:AI6"/>
    <mergeCell ref="S7:T7"/>
    <mergeCell ref="J8:N8"/>
    <mergeCell ref="W8:AI8"/>
    <mergeCell ref="J9:N11"/>
    <mergeCell ref="S9:T9"/>
    <mergeCell ref="J16:N16"/>
    <mergeCell ref="W16:AI16"/>
    <mergeCell ref="J17:N19"/>
    <mergeCell ref="S17:T17"/>
    <mergeCell ref="W18:AI18"/>
    <mergeCell ref="S19:T19"/>
    <mergeCell ref="W10:AI10"/>
    <mergeCell ref="S11:T11"/>
    <mergeCell ref="J12:N12"/>
    <mergeCell ref="W12:AI12"/>
    <mergeCell ref="J24:N24"/>
    <mergeCell ref="W24:AI24"/>
    <mergeCell ref="J25:N27"/>
    <mergeCell ref="S25:T25"/>
    <mergeCell ref="W26:AI26"/>
    <mergeCell ref="S27:T27"/>
    <mergeCell ref="J20:N20"/>
    <mergeCell ref="W20:AI20"/>
    <mergeCell ref="E21:I23"/>
    <mergeCell ref="J21:N23"/>
    <mergeCell ref="S21:T21"/>
    <mergeCell ref="W22:AI22"/>
    <mergeCell ref="S23:T23"/>
    <mergeCell ref="J33:N35"/>
    <mergeCell ref="S33:T33"/>
    <mergeCell ref="W34:AI34"/>
    <mergeCell ref="S35:T35"/>
    <mergeCell ref="J36:N36"/>
    <mergeCell ref="W36:AI36"/>
    <mergeCell ref="J28:N28"/>
    <mergeCell ref="W28:AI28"/>
    <mergeCell ref="D29:D44"/>
    <mergeCell ref="E29:I31"/>
    <mergeCell ref="J29:N31"/>
    <mergeCell ref="S29:T29"/>
    <mergeCell ref="W30:AI30"/>
    <mergeCell ref="S31:T31"/>
    <mergeCell ref="J32:N32"/>
    <mergeCell ref="W32:AI32"/>
    <mergeCell ref="J41:N43"/>
    <mergeCell ref="S41:T41"/>
    <mergeCell ref="W42:AI42"/>
    <mergeCell ref="S43:T43"/>
    <mergeCell ref="J44:N44"/>
    <mergeCell ref="W44:AI44"/>
    <mergeCell ref="E37:I39"/>
    <mergeCell ref="J37:N39"/>
    <mergeCell ref="S37:T37"/>
    <mergeCell ref="W38:AI38"/>
    <mergeCell ref="S39:T39"/>
    <mergeCell ref="J40:N40"/>
    <mergeCell ref="D45:D52"/>
    <mergeCell ref="E45:I47"/>
    <mergeCell ref="J45:N47"/>
    <mergeCell ref="S45:T45"/>
    <mergeCell ref="W46:AI46"/>
    <mergeCell ref="S47:T47"/>
    <mergeCell ref="J48:N48"/>
    <mergeCell ref="W48:AI48"/>
    <mergeCell ref="J49:N51"/>
    <mergeCell ref="S49:T49"/>
    <mergeCell ref="W50:AI50"/>
    <mergeCell ref="S51:T51"/>
    <mergeCell ref="J52:N52"/>
    <mergeCell ref="W52:AI52"/>
    <mergeCell ref="J53:N55"/>
    <mergeCell ref="S53:T53"/>
    <mergeCell ref="W54:AI54"/>
    <mergeCell ref="S55:T55"/>
    <mergeCell ref="W40:AI40"/>
    <mergeCell ref="J60:N60"/>
    <mergeCell ref="W60:AI60"/>
    <mergeCell ref="E61:I63"/>
    <mergeCell ref="J61:N63"/>
    <mergeCell ref="S61:T61"/>
    <mergeCell ref="W62:AI62"/>
    <mergeCell ref="S63:T63"/>
    <mergeCell ref="J56:N56"/>
    <mergeCell ref="W56:AI56"/>
    <mergeCell ref="J57:N59"/>
    <mergeCell ref="S57:T57"/>
    <mergeCell ref="W58:AI58"/>
    <mergeCell ref="S59:T59"/>
    <mergeCell ref="J68:N68"/>
    <mergeCell ref="W68:AI68"/>
    <mergeCell ref="D69:D92"/>
    <mergeCell ref="E69:I71"/>
    <mergeCell ref="J69:N71"/>
    <mergeCell ref="S69:T69"/>
    <mergeCell ref="W70:AI70"/>
    <mergeCell ref="S71:T71"/>
    <mergeCell ref="J72:N72"/>
    <mergeCell ref="W72:AI72"/>
    <mergeCell ref="D53:D68"/>
    <mergeCell ref="E53:I55"/>
    <mergeCell ref="J81:N83"/>
    <mergeCell ref="S81:T81"/>
    <mergeCell ref="W82:AI82"/>
    <mergeCell ref="S83:T83"/>
    <mergeCell ref="J84:N84"/>
    <mergeCell ref="W84:AI84"/>
    <mergeCell ref="J64:N64"/>
    <mergeCell ref="W64:AI64"/>
    <mergeCell ref="J65:N67"/>
    <mergeCell ref="S65:T65"/>
    <mergeCell ref="W66:AI66"/>
    <mergeCell ref="S67:T67"/>
    <mergeCell ref="J89:N91"/>
    <mergeCell ref="P90:Q90"/>
    <mergeCell ref="T96:AE96"/>
    <mergeCell ref="J73:N75"/>
    <mergeCell ref="S73:T73"/>
    <mergeCell ref="W74:AI74"/>
    <mergeCell ref="S75:T75"/>
    <mergeCell ref="J76:N76"/>
    <mergeCell ref="W76:AI76"/>
    <mergeCell ref="T90:AE90"/>
    <mergeCell ref="J92:N92"/>
    <mergeCell ref="P92:Q92"/>
    <mergeCell ref="T92:AE92"/>
    <mergeCell ref="AK86:AL97"/>
    <mergeCell ref="E77:I79"/>
    <mergeCell ref="J77:N79"/>
    <mergeCell ref="S77:T77"/>
    <mergeCell ref="W78:AI78"/>
    <mergeCell ref="S79:T79"/>
    <mergeCell ref="J80:N80"/>
    <mergeCell ref="W80:AI80"/>
    <mergeCell ref="E93:I96"/>
    <mergeCell ref="J93:N95"/>
    <mergeCell ref="P94:Q94"/>
    <mergeCell ref="T94:AE94"/>
    <mergeCell ref="J96:N96"/>
    <mergeCell ref="P96:Q96"/>
    <mergeCell ref="E85:I88"/>
    <mergeCell ref="J85:N87"/>
    <mergeCell ref="P86:Q86"/>
    <mergeCell ref="T86:AE86"/>
    <mergeCell ref="J88:N88"/>
    <mergeCell ref="P88:Q88"/>
    <mergeCell ref="J97:N99"/>
    <mergeCell ref="P98:Q98"/>
    <mergeCell ref="T98:AE98"/>
    <mergeCell ref="T88:AE88"/>
    <mergeCell ref="J104:N104"/>
    <mergeCell ref="W104:AI104"/>
    <mergeCell ref="AL98:AM98"/>
    <mergeCell ref="J100:N100"/>
    <mergeCell ref="P100:Q100"/>
    <mergeCell ref="T100:AE100"/>
    <mergeCell ref="AL116:AM116"/>
    <mergeCell ref="D117:D140"/>
    <mergeCell ref="E117:I124"/>
    <mergeCell ref="J117:N119"/>
    <mergeCell ref="S117:T117"/>
    <mergeCell ref="W118:AI118"/>
    <mergeCell ref="S119:T119"/>
    <mergeCell ref="J120:N120"/>
    <mergeCell ref="W120:AI120"/>
    <mergeCell ref="J121:N123"/>
    <mergeCell ref="D101:D116"/>
    <mergeCell ref="E101:N102"/>
    <mergeCell ref="S101:T101"/>
    <mergeCell ref="W102:AI102"/>
    <mergeCell ref="E103:N103"/>
    <mergeCell ref="S103:T103"/>
    <mergeCell ref="E104:I104"/>
    <mergeCell ref="AJ110:AM115"/>
    <mergeCell ref="E111:N111"/>
    <mergeCell ref="E112:I112"/>
    <mergeCell ref="J112:N112"/>
    <mergeCell ref="P112:Q112"/>
    <mergeCell ref="T112:AE112"/>
    <mergeCell ref="E113:N114"/>
    <mergeCell ref="S121:T121"/>
    <mergeCell ref="W122:AI122"/>
    <mergeCell ref="S123:T123"/>
    <mergeCell ref="E116:I116"/>
    <mergeCell ref="J116:N116"/>
    <mergeCell ref="P116:Q116"/>
    <mergeCell ref="T116:AE116"/>
    <mergeCell ref="P114:Q114"/>
    <mergeCell ref="T114:AE114"/>
    <mergeCell ref="E115:N115"/>
    <mergeCell ref="J124:N124"/>
    <mergeCell ref="W124:AI124"/>
    <mergeCell ref="E125:I132"/>
    <mergeCell ref="J125:N127"/>
    <mergeCell ref="S125:T125"/>
    <mergeCell ref="W126:AI126"/>
    <mergeCell ref="S127:T127"/>
    <mergeCell ref="J132:N132"/>
    <mergeCell ref="W132:AI132"/>
    <mergeCell ref="E109:N110"/>
    <mergeCell ref="P110:Q110"/>
    <mergeCell ref="T110:AE110"/>
    <mergeCell ref="S105:T105"/>
    <mergeCell ref="W106:AI106"/>
    <mergeCell ref="E107:N107"/>
    <mergeCell ref="S107:T107"/>
    <mergeCell ref="E108:I108"/>
    <mergeCell ref="J108:N108"/>
    <mergeCell ref="W108:AI108"/>
    <mergeCell ref="E105:N106"/>
    <mergeCell ref="E133:I140"/>
    <mergeCell ref="J133:N135"/>
    <mergeCell ref="P134:Q134"/>
    <mergeCell ref="T134:AE134"/>
    <mergeCell ref="J128:N128"/>
    <mergeCell ref="W128:AI128"/>
    <mergeCell ref="J129:N131"/>
    <mergeCell ref="S129:T129"/>
    <mergeCell ref="W130:AI130"/>
    <mergeCell ref="S131:T131"/>
    <mergeCell ref="AL144:AM144"/>
    <mergeCell ref="J145:N147"/>
    <mergeCell ref="P146:Q146"/>
    <mergeCell ref="T146:AE146"/>
    <mergeCell ref="J148:N148"/>
    <mergeCell ref="P148:Q148"/>
    <mergeCell ref="T148:AE148"/>
    <mergeCell ref="E141:I148"/>
    <mergeCell ref="J141:N143"/>
    <mergeCell ref="P142:Q142"/>
    <mergeCell ref="T142:AE142"/>
    <mergeCell ref="J144:N144"/>
    <mergeCell ref="P144:Q144"/>
    <mergeCell ref="T144:AE144"/>
    <mergeCell ref="AK134:AL143"/>
    <mergeCell ref="J136:N136"/>
    <mergeCell ref="P136:Q136"/>
    <mergeCell ref="T136:AE136"/>
    <mergeCell ref="J137:N139"/>
    <mergeCell ref="P138:Q138"/>
    <mergeCell ref="T138:AE138"/>
    <mergeCell ref="J140:N140"/>
    <mergeCell ref="P140:Q140"/>
    <mergeCell ref="T140:AE140"/>
    <mergeCell ref="D149:I150"/>
    <mergeCell ref="J149:N151"/>
    <mergeCell ref="O149:S151"/>
    <mergeCell ref="T149:AB150"/>
    <mergeCell ref="AI149:AJ149"/>
    <mergeCell ref="AI150:AJ150"/>
    <mergeCell ref="T151:AB152"/>
    <mergeCell ref="AI151:AJ151"/>
    <mergeCell ref="AI152:AJ152"/>
    <mergeCell ref="O157:S159"/>
    <mergeCell ref="T157:AB158"/>
    <mergeCell ref="AI157:AJ157"/>
    <mergeCell ref="AI158:AJ158"/>
    <mergeCell ref="T159:AB160"/>
    <mergeCell ref="AI159:AJ159"/>
    <mergeCell ref="AI160:AJ160"/>
    <mergeCell ref="O153:S155"/>
    <mergeCell ref="T153:AB154"/>
    <mergeCell ref="AI153:AJ153"/>
    <mergeCell ref="AI154:AJ154"/>
    <mergeCell ref="T155:AB156"/>
    <mergeCell ref="AI155:AJ155"/>
    <mergeCell ref="AI156:AJ156"/>
    <mergeCell ref="O165:S167"/>
    <mergeCell ref="T165:AB166"/>
    <mergeCell ref="AI165:AJ165"/>
    <mergeCell ref="AI166:AJ166"/>
    <mergeCell ref="T167:AB168"/>
    <mergeCell ref="AI167:AJ167"/>
    <mergeCell ref="AI168:AJ168"/>
    <mergeCell ref="J161:N163"/>
    <mergeCell ref="O161:S163"/>
    <mergeCell ref="T161:AB162"/>
    <mergeCell ref="AI161:AJ161"/>
    <mergeCell ref="AI162:AJ162"/>
    <mergeCell ref="T163:AB164"/>
    <mergeCell ref="AI163:AJ163"/>
    <mergeCell ref="AI164:AJ164"/>
    <mergeCell ref="J173:N175"/>
    <mergeCell ref="O173:S175"/>
    <mergeCell ref="T173:AB174"/>
    <mergeCell ref="AI173:AJ173"/>
    <mergeCell ref="AI174:AJ174"/>
    <mergeCell ref="T175:AB176"/>
    <mergeCell ref="AI175:AJ175"/>
    <mergeCell ref="AI176:AJ176"/>
    <mergeCell ref="O169:S171"/>
    <mergeCell ref="T169:AB170"/>
    <mergeCell ref="AI169:AJ169"/>
    <mergeCell ref="AI170:AJ170"/>
    <mergeCell ref="T171:AB172"/>
    <mergeCell ref="AI171:AJ171"/>
    <mergeCell ref="AI172:AJ172"/>
    <mergeCell ref="J181:N184"/>
    <mergeCell ref="O181:S184"/>
    <mergeCell ref="T181:AB182"/>
    <mergeCell ref="AI181:AJ181"/>
    <mergeCell ref="AI182:AJ182"/>
    <mergeCell ref="T183:AB184"/>
    <mergeCell ref="AI183:AJ183"/>
    <mergeCell ref="AI184:AJ184"/>
    <mergeCell ref="O177:S179"/>
    <mergeCell ref="T177:AB178"/>
    <mergeCell ref="AI177:AJ177"/>
    <mergeCell ref="AI178:AJ178"/>
    <mergeCell ref="T179:AB180"/>
    <mergeCell ref="AI179:AJ179"/>
    <mergeCell ref="AI180:AJ180"/>
    <mergeCell ref="J189:N192"/>
    <mergeCell ref="O189:AB190"/>
    <mergeCell ref="AI189:AJ189"/>
    <mergeCell ref="AI190:AJ190"/>
    <mergeCell ref="O191:AB192"/>
    <mergeCell ref="AI191:AJ191"/>
    <mergeCell ref="AI192:AJ192"/>
    <mergeCell ref="O185:S188"/>
    <mergeCell ref="T185:AB186"/>
    <mergeCell ref="AI185:AJ185"/>
    <mergeCell ref="AI186:AJ186"/>
    <mergeCell ref="T187:AB188"/>
    <mergeCell ref="AI187:AJ187"/>
    <mergeCell ref="AI188:AJ188"/>
    <mergeCell ref="O197:S200"/>
    <mergeCell ref="T197:AB198"/>
    <mergeCell ref="AI197:AJ197"/>
    <mergeCell ref="AI198:AJ198"/>
    <mergeCell ref="T199:AB200"/>
    <mergeCell ref="AI199:AJ199"/>
    <mergeCell ref="AI200:AJ200"/>
    <mergeCell ref="J193:N196"/>
    <mergeCell ref="O193:S196"/>
    <mergeCell ref="T193:AB194"/>
    <mergeCell ref="AI193:AJ193"/>
    <mergeCell ref="AI194:AJ194"/>
    <mergeCell ref="T195:AB196"/>
    <mergeCell ref="AI195:AJ195"/>
    <mergeCell ref="AI196:AJ196"/>
    <mergeCell ref="D201:I202"/>
    <mergeCell ref="J201:N203"/>
    <mergeCell ref="O201:S203"/>
    <mergeCell ref="T201:AB202"/>
    <mergeCell ref="AI201:AJ201"/>
    <mergeCell ref="AI202:AJ202"/>
    <mergeCell ref="T203:AB204"/>
    <mergeCell ref="AI203:AJ203"/>
    <mergeCell ref="AI204:AJ204"/>
    <mergeCell ref="O209:S211"/>
    <mergeCell ref="T209:AB210"/>
    <mergeCell ref="AI209:AJ209"/>
    <mergeCell ref="AI210:AJ210"/>
    <mergeCell ref="T211:AB212"/>
    <mergeCell ref="AI211:AJ211"/>
    <mergeCell ref="AI212:AJ212"/>
    <mergeCell ref="O205:S207"/>
    <mergeCell ref="T205:AB206"/>
    <mergeCell ref="AI205:AJ205"/>
    <mergeCell ref="AI206:AJ206"/>
    <mergeCell ref="T207:AB208"/>
    <mergeCell ref="AI207:AJ207"/>
    <mergeCell ref="AI208:AJ208"/>
    <mergeCell ref="O217:S219"/>
    <mergeCell ref="T217:AB218"/>
    <mergeCell ref="AI217:AJ217"/>
    <mergeCell ref="AI218:AJ218"/>
    <mergeCell ref="T219:AB220"/>
    <mergeCell ref="AI219:AJ219"/>
    <mergeCell ref="AI220:AJ220"/>
    <mergeCell ref="J213:N215"/>
    <mergeCell ref="O213:S215"/>
    <mergeCell ref="T213:AB214"/>
    <mergeCell ref="AI213:AJ213"/>
    <mergeCell ref="AI214:AJ214"/>
    <mergeCell ref="T215:AB216"/>
    <mergeCell ref="AI215:AJ215"/>
    <mergeCell ref="AI216:AJ216"/>
    <mergeCell ref="J225:N227"/>
    <mergeCell ref="O225:S227"/>
    <mergeCell ref="T225:AB226"/>
    <mergeCell ref="AI225:AJ225"/>
    <mergeCell ref="AI226:AJ226"/>
    <mergeCell ref="T227:AB228"/>
    <mergeCell ref="AI227:AJ227"/>
    <mergeCell ref="AI228:AJ228"/>
    <mergeCell ref="O221:S223"/>
    <mergeCell ref="T221:AB222"/>
    <mergeCell ref="AI221:AJ221"/>
    <mergeCell ref="AI222:AJ222"/>
    <mergeCell ref="T223:AB224"/>
    <mergeCell ref="AI223:AJ223"/>
    <mergeCell ref="AI224:AJ224"/>
    <mergeCell ref="J233:N236"/>
    <mergeCell ref="O233:S236"/>
    <mergeCell ref="T233:AB234"/>
    <mergeCell ref="AI233:AJ233"/>
    <mergeCell ref="AI234:AJ234"/>
    <mergeCell ref="T235:AB236"/>
    <mergeCell ref="AI235:AJ235"/>
    <mergeCell ref="AI236:AJ236"/>
    <mergeCell ref="O229:S231"/>
    <mergeCell ref="T229:AB230"/>
    <mergeCell ref="AI229:AJ229"/>
    <mergeCell ref="AI230:AJ230"/>
    <mergeCell ref="T231:AB232"/>
    <mergeCell ref="AI231:AJ231"/>
    <mergeCell ref="AI232:AJ232"/>
    <mergeCell ref="J241:N244"/>
    <mergeCell ref="O241:AB242"/>
    <mergeCell ref="AI241:AJ241"/>
    <mergeCell ref="AI242:AJ242"/>
    <mergeCell ref="O243:AB244"/>
    <mergeCell ref="AI243:AJ243"/>
    <mergeCell ref="AI244:AJ244"/>
    <mergeCell ref="O237:S240"/>
    <mergeCell ref="T237:AB238"/>
    <mergeCell ref="AI237:AJ237"/>
    <mergeCell ref="AI238:AJ238"/>
    <mergeCell ref="T239:AB240"/>
    <mergeCell ref="AI239:AJ239"/>
    <mergeCell ref="AI240:AJ240"/>
    <mergeCell ref="O249:S252"/>
    <mergeCell ref="T249:AB250"/>
    <mergeCell ref="AI249:AJ249"/>
    <mergeCell ref="AI250:AJ250"/>
    <mergeCell ref="T251:AB252"/>
    <mergeCell ref="AI251:AJ251"/>
    <mergeCell ref="AI252:AJ252"/>
    <mergeCell ref="J245:N248"/>
    <mergeCell ref="O245:S248"/>
    <mergeCell ref="T245:AB246"/>
    <mergeCell ref="AI245:AJ245"/>
    <mergeCell ref="AI246:AJ246"/>
    <mergeCell ref="T247:AB248"/>
    <mergeCell ref="AI247:AJ247"/>
    <mergeCell ref="AI248:AJ248"/>
    <mergeCell ref="D253:I254"/>
    <mergeCell ref="J253:N255"/>
    <mergeCell ref="O253:S255"/>
    <mergeCell ref="T253:AB254"/>
    <mergeCell ref="AI253:AJ253"/>
    <mergeCell ref="AI254:AJ254"/>
    <mergeCell ref="T255:AB256"/>
    <mergeCell ref="AI255:AJ255"/>
    <mergeCell ref="AI256:AJ256"/>
    <mergeCell ref="O261:S263"/>
    <mergeCell ref="T261:AB262"/>
    <mergeCell ref="AI261:AJ261"/>
    <mergeCell ref="AI262:AJ262"/>
    <mergeCell ref="T263:AB264"/>
    <mergeCell ref="AI263:AJ263"/>
    <mergeCell ref="AI264:AJ264"/>
    <mergeCell ref="O257:S259"/>
    <mergeCell ref="T257:AB258"/>
    <mergeCell ref="AI257:AJ257"/>
    <mergeCell ref="AI258:AJ258"/>
    <mergeCell ref="T259:AB260"/>
    <mergeCell ref="AI259:AJ259"/>
    <mergeCell ref="AI260:AJ260"/>
    <mergeCell ref="O269:S271"/>
    <mergeCell ref="T269:AB270"/>
    <mergeCell ref="AI269:AJ269"/>
    <mergeCell ref="AI270:AJ270"/>
    <mergeCell ref="T271:AB272"/>
    <mergeCell ref="AI271:AJ271"/>
    <mergeCell ref="AI272:AJ272"/>
    <mergeCell ref="J265:N267"/>
    <mergeCell ref="O265:S267"/>
    <mergeCell ref="T265:AB266"/>
    <mergeCell ref="AI265:AJ265"/>
    <mergeCell ref="AI266:AJ266"/>
    <mergeCell ref="T267:AB268"/>
    <mergeCell ref="AI267:AJ267"/>
    <mergeCell ref="AI268:AJ268"/>
    <mergeCell ref="J277:N279"/>
    <mergeCell ref="O277:S279"/>
    <mergeCell ref="T277:AB278"/>
    <mergeCell ref="AI277:AJ277"/>
    <mergeCell ref="AI278:AJ278"/>
    <mergeCell ref="T279:AB280"/>
    <mergeCell ref="AI279:AJ279"/>
    <mergeCell ref="AI280:AJ280"/>
    <mergeCell ref="O273:S275"/>
    <mergeCell ref="T273:AB274"/>
    <mergeCell ref="AI273:AJ273"/>
    <mergeCell ref="AI274:AJ274"/>
    <mergeCell ref="T275:AB276"/>
    <mergeCell ref="AI275:AJ275"/>
    <mergeCell ref="AI276:AJ276"/>
    <mergeCell ref="J285:N288"/>
    <mergeCell ref="O285:S288"/>
    <mergeCell ref="T285:AB286"/>
    <mergeCell ref="AI285:AJ285"/>
    <mergeCell ref="AI286:AJ286"/>
    <mergeCell ref="T287:AB288"/>
    <mergeCell ref="AI287:AJ287"/>
    <mergeCell ref="AI288:AJ288"/>
    <mergeCell ref="O281:S283"/>
    <mergeCell ref="T281:AB282"/>
    <mergeCell ref="AI281:AJ281"/>
    <mergeCell ref="AI282:AJ282"/>
    <mergeCell ref="T283:AB284"/>
    <mergeCell ref="AI283:AJ283"/>
    <mergeCell ref="AI284:AJ284"/>
    <mergeCell ref="J293:N296"/>
    <mergeCell ref="O293:AB294"/>
    <mergeCell ref="AI293:AJ293"/>
    <mergeCell ref="AI294:AJ294"/>
    <mergeCell ref="O295:AB296"/>
    <mergeCell ref="AI295:AJ295"/>
    <mergeCell ref="AI296:AJ296"/>
    <mergeCell ref="O289:S292"/>
    <mergeCell ref="T289:AB290"/>
    <mergeCell ref="AI289:AJ289"/>
    <mergeCell ref="AI290:AJ290"/>
    <mergeCell ref="T291:AB292"/>
    <mergeCell ref="AI291:AJ291"/>
    <mergeCell ref="AI292:AJ292"/>
    <mergeCell ref="O301:S304"/>
    <mergeCell ref="T301:AB302"/>
    <mergeCell ref="AI301:AJ301"/>
    <mergeCell ref="AI302:AJ302"/>
    <mergeCell ref="T303:AB304"/>
    <mergeCell ref="AI303:AJ303"/>
    <mergeCell ref="AI304:AJ304"/>
    <mergeCell ref="J297:N300"/>
    <mergeCell ref="O297:S300"/>
    <mergeCell ref="T297:AB298"/>
    <mergeCell ref="AI297:AJ297"/>
    <mergeCell ref="AI298:AJ298"/>
    <mergeCell ref="T299:AB300"/>
    <mergeCell ref="AI299:AJ299"/>
    <mergeCell ref="AI300:AJ300"/>
    <mergeCell ref="AI311:AJ311"/>
    <mergeCell ref="AI312:AJ312"/>
    <mergeCell ref="AI313:AJ313"/>
    <mergeCell ref="AI314:AJ314"/>
    <mergeCell ref="AI315:AJ315"/>
    <mergeCell ref="AI316:AJ316"/>
    <mergeCell ref="AI305:AJ305"/>
    <mergeCell ref="AI306:AJ306"/>
    <mergeCell ref="AI307:AJ307"/>
    <mergeCell ref="AI308:AJ308"/>
    <mergeCell ref="AI309:AJ309"/>
    <mergeCell ref="AI310:AJ310"/>
    <mergeCell ref="AI323:AJ323"/>
    <mergeCell ref="AI324:AJ324"/>
    <mergeCell ref="D325:J327"/>
    <mergeCell ref="AI317:AJ317"/>
    <mergeCell ref="AI318:AJ318"/>
    <mergeCell ref="AI319:AJ319"/>
    <mergeCell ref="AI320:AJ320"/>
    <mergeCell ref="AI321:AJ321"/>
    <mergeCell ref="AI322:AJ322"/>
  </mergeCells>
  <phoneticPr fontId="3"/>
  <printOptions horizontalCentered="1"/>
  <pageMargins left="0.39370078740157483" right="0.39370078740157483" top="0.78740157480314965" bottom="0.59055118110236227" header="0.51181102362204722" footer="0.31496062992125984"/>
  <pageSetup paperSize="9" scale="66" firstPageNumber="67" orientation="portrait" useFirstPageNumber="1" r:id="rId1"/>
  <headerFooter alignWithMargins="0">
    <oddHeader>&amp;R&amp;9介護予防短期入所療養介護</oddHeader>
    <oddFooter>&amp;C&amp;14&amp;P</oddFooter>
  </headerFooter>
  <rowBreaks count="6" manualBreakCount="6">
    <brk id="52" min="1" max="40" man="1"/>
    <brk id="100" max="16383" man="1"/>
    <brk id="148" min="1" max="40" man="1"/>
    <brk id="200" min="1" max="40" man="1"/>
    <brk id="252" min="1" max="40" man="1"/>
    <brk id="304" min="1" max="40"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1"/>
  <dimension ref="A1:AP148"/>
  <sheetViews>
    <sheetView view="pageBreakPreview" zoomScaleNormal="100" zoomScaleSheetLayoutView="100" workbookViewId="0"/>
  </sheetViews>
  <sheetFormatPr defaultColWidth="9" defaultRowHeight="13.5" x14ac:dyDescent="0.15"/>
  <cols>
    <col min="1" max="1" width="4.625" style="251" customWidth="1"/>
    <col min="2" max="2" width="7.5" style="251" customWidth="1"/>
    <col min="3" max="3" width="28.625" style="251" customWidth="1"/>
    <col min="4" max="5" width="2.875" style="251" customWidth="1"/>
    <col min="6" max="12" width="2.375" style="251" customWidth="1"/>
    <col min="13" max="13" width="2.625" style="251" customWidth="1"/>
    <col min="14" max="15" width="2.375" style="251" customWidth="1"/>
    <col min="16" max="16" width="2.625" style="251" customWidth="1"/>
    <col min="17" max="17" width="2.375" style="251" customWidth="1"/>
    <col min="18" max="18" width="1.875" style="251" customWidth="1"/>
    <col min="19" max="26" width="2.375" style="251" customWidth="1"/>
    <col min="27" max="28" width="2.875" style="251" customWidth="1"/>
    <col min="29" max="29" width="2.375" style="24" customWidth="1"/>
    <col min="30" max="30" width="3.125" style="251" customWidth="1"/>
    <col min="31" max="31" width="2.875" style="251" customWidth="1"/>
    <col min="32" max="32" width="2.125" style="251" customWidth="1"/>
    <col min="33" max="33" width="3" style="251" customWidth="1"/>
    <col min="34" max="34" width="3.125" style="251" customWidth="1"/>
    <col min="35" max="35" width="1.875" style="251" customWidth="1"/>
    <col min="36" max="37" width="2.375" style="251" customWidth="1"/>
    <col min="38" max="38" width="2.375" style="24" customWidth="1"/>
    <col min="39" max="39" width="2.375" style="251" customWidth="1"/>
    <col min="40" max="40" width="7.625" style="251" customWidth="1"/>
    <col min="41" max="41" width="8.125" style="251" customWidth="1"/>
    <col min="42" max="42" width="2.875" style="251" customWidth="1"/>
    <col min="43" max="16384" width="9" style="251"/>
  </cols>
  <sheetData>
    <row r="1" spans="1:42" ht="17.25" x14ac:dyDescent="0.2">
      <c r="B1" s="15" t="s">
        <v>159</v>
      </c>
    </row>
    <row r="2" spans="1:42" ht="6" customHeight="1" x14ac:dyDescent="0.15"/>
    <row r="3" spans="1:42" ht="17.25" customHeight="1" x14ac:dyDescent="0.15">
      <c r="A3" s="405" t="s">
        <v>582</v>
      </c>
      <c r="B3" s="198"/>
      <c r="C3" s="1" t="s">
        <v>583</v>
      </c>
      <c r="D3" s="25"/>
      <c r="E3" s="633"/>
      <c r="F3" s="633"/>
      <c r="G3" s="633"/>
      <c r="H3" s="633"/>
      <c r="I3" s="633"/>
      <c r="J3" s="633"/>
      <c r="K3" s="633"/>
      <c r="L3" s="633"/>
      <c r="M3" s="633"/>
      <c r="N3" s="633"/>
      <c r="O3" s="633"/>
      <c r="P3" s="633"/>
      <c r="Q3" s="633"/>
      <c r="R3" s="633"/>
      <c r="S3" s="633"/>
      <c r="T3" s="2" t="s">
        <v>584</v>
      </c>
      <c r="U3" s="633"/>
      <c r="V3" s="633"/>
      <c r="W3" s="633"/>
      <c r="X3" s="633"/>
      <c r="Y3" s="633"/>
      <c r="Z3" s="633"/>
      <c r="AA3" s="633"/>
      <c r="AB3" s="633"/>
      <c r="AC3" s="416"/>
      <c r="AD3" s="633"/>
      <c r="AE3" s="633"/>
      <c r="AF3" s="633"/>
      <c r="AG3" s="633"/>
      <c r="AH3" s="633"/>
      <c r="AI3" s="633"/>
      <c r="AJ3" s="633"/>
      <c r="AK3" s="633"/>
      <c r="AL3" s="416"/>
      <c r="AM3" s="633"/>
      <c r="AN3" s="406" t="s">
        <v>1433</v>
      </c>
      <c r="AO3" s="406" t="s">
        <v>1434</v>
      </c>
      <c r="AP3" s="637"/>
    </row>
    <row r="4" spans="1:42" ht="17.25" customHeight="1" x14ac:dyDescent="0.15">
      <c r="A4" s="3" t="s">
        <v>585</v>
      </c>
      <c r="B4" s="4" t="s">
        <v>586</v>
      </c>
      <c r="C4" s="432"/>
      <c r="D4" s="446"/>
      <c r="E4" s="607"/>
      <c r="F4" s="607"/>
      <c r="G4" s="607"/>
      <c r="H4" s="607"/>
      <c r="I4" s="607"/>
      <c r="J4" s="607"/>
      <c r="K4" s="607"/>
      <c r="L4" s="607"/>
      <c r="M4" s="607"/>
      <c r="N4" s="607"/>
      <c r="O4" s="607"/>
      <c r="P4" s="607"/>
      <c r="Q4" s="607"/>
      <c r="R4" s="607"/>
      <c r="S4" s="607"/>
      <c r="T4" s="607"/>
      <c r="U4" s="607"/>
      <c r="V4" s="607"/>
      <c r="W4" s="607"/>
      <c r="X4" s="607"/>
      <c r="Y4" s="607"/>
      <c r="Z4" s="607"/>
      <c r="AA4" s="607"/>
      <c r="AB4" s="607"/>
      <c r="AC4" s="417"/>
      <c r="AD4" s="607"/>
      <c r="AE4" s="607"/>
      <c r="AF4" s="607"/>
      <c r="AG4" s="607"/>
      <c r="AH4" s="607"/>
      <c r="AI4" s="607"/>
      <c r="AJ4" s="607"/>
      <c r="AK4" s="607"/>
      <c r="AL4" s="417"/>
      <c r="AM4" s="607"/>
      <c r="AN4" s="5" t="s">
        <v>577</v>
      </c>
      <c r="AO4" s="5" t="s">
        <v>578</v>
      </c>
      <c r="AP4" s="637"/>
    </row>
    <row r="5" spans="1:42" ht="17.25" customHeight="1" x14ac:dyDescent="0.15">
      <c r="A5" s="436" t="s">
        <v>1435</v>
      </c>
      <c r="B5" s="433">
        <v>3001</v>
      </c>
      <c r="C5" s="120" t="s">
        <v>1492</v>
      </c>
      <c r="D5" s="710" t="s">
        <v>1436</v>
      </c>
      <c r="E5" s="769" t="s">
        <v>1437</v>
      </c>
      <c r="F5" s="664"/>
      <c r="G5" s="664"/>
      <c r="H5" s="665"/>
      <c r="I5" s="769" t="s">
        <v>1438</v>
      </c>
      <c r="J5" s="664"/>
      <c r="K5" s="664"/>
      <c r="L5" s="664"/>
      <c r="M5" s="665"/>
      <c r="N5" s="453" t="s">
        <v>1563</v>
      </c>
      <c r="O5" s="173"/>
      <c r="P5" s="173"/>
      <c r="Q5" s="439"/>
      <c r="R5" s="634"/>
      <c r="S5" s="444"/>
      <c r="T5" s="422"/>
      <c r="U5" s="422"/>
      <c r="V5" s="422"/>
      <c r="W5" s="422"/>
      <c r="X5" s="422"/>
      <c r="Y5" s="41"/>
      <c r="Z5" s="41"/>
      <c r="AA5" s="41"/>
      <c r="AB5" s="422"/>
      <c r="AC5" s="41"/>
      <c r="AD5" s="422"/>
      <c r="AE5" s="621"/>
      <c r="AF5" s="621"/>
      <c r="AG5" s="422"/>
      <c r="AH5" s="422"/>
      <c r="AI5" s="422"/>
      <c r="AJ5" s="38"/>
      <c r="AK5" s="416"/>
      <c r="AL5" s="416"/>
      <c r="AM5" s="36"/>
      <c r="AN5" s="360">
        <f>ROUND(O6*$AL$18,0)</f>
        <v>422</v>
      </c>
      <c r="AO5" s="7" t="s">
        <v>0</v>
      </c>
    </row>
    <row r="6" spans="1:42" ht="17.25" customHeight="1" x14ac:dyDescent="0.15">
      <c r="A6" s="436" t="s">
        <v>1435</v>
      </c>
      <c r="B6" s="433">
        <v>3002</v>
      </c>
      <c r="C6" s="120" t="s">
        <v>1493</v>
      </c>
      <c r="D6" s="711"/>
      <c r="E6" s="666"/>
      <c r="F6" s="667"/>
      <c r="G6" s="667"/>
      <c r="H6" s="668"/>
      <c r="I6" s="666"/>
      <c r="J6" s="667"/>
      <c r="K6" s="667"/>
      <c r="L6" s="667"/>
      <c r="M6" s="668"/>
      <c r="N6" s="57"/>
      <c r="O6" s="829">
        <f>予防短期入所療養ホ!S5</f>
        <v>603</v>
      </c>
      <c r="P6" s="829"/>
      <c r="Q6" s="417" t="s">
        <v>578</v>
      </c>
      <c r="R6" s="104"/>
      <c r="S6" s="691" t="s">
        <v>301</v>
      </c>
      <c r="T6" s="750"/>
      <c r="U6" s="750"/>
      <c r="V6" s="750"/>
      <c r="W6" s="750"/>
      <c r="X6" s="750"/>
      <c r="Y6" s="750"/>
      <c r="Z6" s="750"/>
      <c r="AA6" s="750"/>
      <c r="AB6" s="750"/>
      <c r="AC6" s="750"/>
      <c r="AD6" s="788"/>
      <c r="AE6" s="788"/>
      <c r="AF6" s="788"/>
      <c r="AG6" s="515" t="s">
        <v>806</v>
      </c>
      <c r="AH6" s="515">
        <v>25</v>
      </c>
      <c r="AI6" s="637"/>
      <c r="AJ6" s="271" t="s">
        <v>578</v>
      </c>
      <c r="AK6" s="985" t="s">
        <v>159</v>
      </c>
      <c r="AL6" s="985"/>
      <c r="AM6" s="986"/>
      <c r="AN6" s="361">
        <f>ROUND(ROUND(O6-AH6,0)*$AL$18,0)</f>
        <v>405</v>
      </c>
      <c r="AO6" s="6"/>
    </row>
    <row r="7" spans="1:42" ht="17.25" customHeight="1" x14ac:dyDescent="0.15">
      <c r="A7" s="436" t="s">
        <v>1435</v>
      </c>
      <c r="B7" s="433">
        <v>3003</v>
      </c>
      <c r="C7" s="120" t="s">
        <v>1494</v>
      </c>
      <c r="D7" s="711"/>
      <c r="E7" s="666"/>
      <c r="F7" s="667"/>
      <c r="G7" s="667"/>
      <c r="H7" s="668"/>
      <c r="I7" s="666"/>
      <c r="J7" s="667"/>
      <c r="K7" s="667"/>
      <c r="L7" s="667"/>
      <c r="M7" s="668"/>
      <c r="N7" s="453" t="s">
        <v>1564</v>
      </c>
      <c r="O7" s="173"/>
      <c r="P7" s="173"/>
      <c r="Q7" s="439"/>
      <c r="R7" s="634"/>
      <c r="S7" s="444"/>
      <c r="T7" s="422"/>
      <c r="U7" s="422"/>
      <c r="V7" s="422"/>
      <c r="W7" s="422"/>
      <c r="X7" s="422"/>
      <c r="Y7" s="41"/>
      <c r="Z7" s="41"/>
      <c r="AA7" s="41"/>
      <c r="AB7" s="422"/>
      <c r="AC7" s="41"/>
      <c r="AD7" s="422"/>
      <c r="AE7" s="621"/>
      <c r="AF7" s="621"/>
      <c r="AG7" s="422"/>
      <c r="AH7" s="422"/>
      <c r="AI7" s="422"/>
      <c r="AJ7" s="38"/>
      <c r="AK7" s="985"/>
      <c r="AL7" s="985"/>
      <c r="AM7" s="986"/>
      <c r="AN7" s="362">
        <f>ROUND(O8*$AL$18,0)</f>
        <v>519</v>
      </c>
      <c r="AO7" s="6"/>
    </row>
    <row r="8" spans="1:42" ht="17.25" customHeight="1" x14ac:dyDescent="0.15">
      <c r="A8" s="436" t="s">
        <v>1435</v>
      </c>
      <c r="B8" s="433">
        <v>3004</v>
      </c>
      <c r="C8" s="120" t="s">
        <v>1495</v>
      </c>
      <c r="D8" s="711"/>
      <c r="E8" s="666"/>
      <c r="F8" s="667"/>
      <c r="G8" s="667"/>
      <c r="H8" s="668"/>
      <c r="I8" s="944" t="s">
        <v>1250</v>
      </c>
      <c r="J8" s="693"/>
      <c r="K8" s="693"/>
      <c r="L8" s="693"/>
      <c r="M8" s="945"/>
      <c r="N8" s="57"/>
      <c r="O8" s="829">
        <f>予防短期入所療養ホ!S7</f>
        <v>741</v>
      </c>
      <c r="P8" s="829"/>
      <c r="Q8" s="417" t="s">
        <v>578</v>
      </c>
      <c r="R8" s="171"/>
      <c r="S8" s="691" t="s">
        <v>301</v>
      </c>
      <c r="T8" s="750"/>
      <c r="U8" s="750"/>
      <c r="V8" s="750"/>
      <c r="W8" s="750"/>
      <c r="X8" s="750"/>
      <c r="Y8" s="750"/>
      <c r="Z8" s="750"/>
      <c r="AA8" s="750"/>
      <c r="AB8" s="750"/>
      <c r="AC8" s="750"/>
      <c r="AD8" s="788"/>
      <c r="AE8" s="788"/>
      <c r="AF8" s="788"/>
      <c r="AG8" s="515" t="s">
        <v>806</v>
      </c>
      <c r="AH8" s="515">
        <f>$AH$6</f>
        <v>25</v>
      </c>
      <c r="AI8" s="637"/>
      <c r="AJ8" s="271" t="s">
        <v>578</v>
      </c>
      <c r="AK8" s="985"/>
      <c r="AL8" s="985"/>
      <c r="AM8" s="986"/>
      <c r="AN8" s="361">
        <f>ROUND(ROUND(O8-AH8,0)*$AL$18,0)</f>
        <v>501</v>
      </c>
      <c r="AO8" s="6"/>
    </row>
    <row r="9" spans="1:42" ht="17.25" customHeight="1" x14ac:dyDescent="0.15">
      <c r="A9" s="436" t="s">
        <v>1435</v>
      </c>
      <c r="B9" s="433">
        <v>3005</v>
      </c>
      <c r="C9" s="120" t="s">
        <v>1496</v>
      </c>
      <c r="D9" s="711"/>
      <c r="E9" s="135"/>
      <c r="F9" s="260"/>
      <c r="G9" s="260"/>
      <c r="H9" s="644"/>
      <c r="I9" s="769" t="s">
        <v>1439</v>
      </c>
      <c r="J9" s="664"/>
      <c r="K9" s="664"/>
      <c r="L9" s="664"/>
      <c r="M9" s="665"/>
      <c r="N9" s="453" t="s">
        <v>1563</v>
      </c>
      <c r="O9" s="173"/>
      <c r="P9" s="173"/>
      <c r="Q9" s="439"/>
      <c r="R9" s="634"/>
      <c r="S9" s="444"/>
      <c r="T9" s="422"/>
      <c r="U9" s="422"/>
      <c r="V9" s="422"/>
      <c r="W9" s="422"/>
      <c r="X9" s="422"/>
      <c r="Y9" s="41"/>
      <c r="Z9" s="41"/>
      <c r="AA9" s="41"/>
      <c r="AB9" s="422"/>
      <c r="AC9" s="41"/>
      <c r="AD9" s="422"/>
      <c r="AE9" s="621"/>
      <c r="AF9" s="621"/>
      <c r="AG9" s="422"/>
      <c r="AH9" s="422"/>
      <c r="AI9" s="422"/>
      <c r="AJ9" s="38"/>
      <c r="AK9" s="985"/>
      <c r="AL9" s="985"/>
      <c r="AM9" s="986"/>
      <c r="AN9" s="362">
        <f>ROUND(O10*$AL$18,0)</f>
        <v>466</v>
      </c>
      <c r="AO9" s="6"/>
    </row>
    <row r="10" spans="1:42" ht="17.25" customHeight="1" x14ac:dyDescent="0.15">
      <c r="A10" s="436" t="s">
        <v>1435</v>
      </c>
      <c r="B10" s="433">
        <v>3006</v>
      </c>
      <c r="C10" s="120" t="s">
        <v>1497</v>
      </c>
      <c r="D10" s="711"/>
      <c r="E10" s="135"/>
      <c r="F10" s="449"/>
      <c r="G10" s="449"/>
      <c r="H10" s="644"/>
      <c r="I10" s="666"/>
      <c r="J10" s="667"/>
      <c r="K10" s="667"/>
      <c r="L10" s="667"/>
      <c r="M10" s="668"/>
      <c r="N10" s="57"/>
      <c r="O10" s="829">
        <f>予防短期入所療養ホ!S9</f>
        <v>666</v>
      </c>
      <c r="P10" s="829"/>
      <c r="Q10" s="417" t="s">
        <v>578</v>
      </c>
      <c r="R10" s="104"/>
      <c r="S10" s="691" t="s">
        <v>301</v>
      </c>
      <c r="T10" s="750"/>
      <c r="U10" s="750"/>
      <c r="V10" s="750"/>
      <c r="W10" s="750"/>
      <c r="X10" s="750"/>
      <c r="Y10" s="750"/>
      <c r="Z10" s="750"/>
      <c r="AA10" s="750"/>
      <c r="AB10" s="750"/>
      <c r="AC10" s="750"/>
      <c r="AD10" s="788"/>
      <c r="AE10" s="788"/>
      <c r="AF10" s="788"/>
      <c r="AG10" s="515" t="s">
        <v>806</v>
      </c>
      <c r="AH10" s="515">
        <f>$AH$6</f>
        <v>25</v>
      </c>
      <c r="AI10" s="637"/>
      <c r="AJ10" s="271" t="s">
        <v>578</v>
      </c>
      <c r="AK10" s="985"/>
      <c r="AL10" s="985"/>
      <c r="AM10" s="986"/>
      <c r="AN10" s="361">
        <f>ROUND(ROUND(O10-AH10,0)*$AL$18,0)</f>
        <v>449</v>
      </c>
      <c r="AO10" s="6"/>
    </row>
    <row r="11" spans="1:42" ht="17.25" customHeight="1" x14ac:dyDescent="0.15">
      <c r="A11" s="436" t="s">
        <v>1435</v>
      </c>
      <c r="B11" s="433">
        <v>3007</v>
      </c>
      <c r="C11" s="120" t="s">
        <v>1498</v>
      </c>
      <c r="D11" s="711"/>
      <c r="E11" s="135"/>
      <c r="F11" s="310"/>
      <c r="G11" s="310"/>
      <c r="H11" s="644"/>
      <c r="I11" s="666"/>
      <c r="J11" s="667"/>
      <c r="K11" s="667"/>
      <c r="L11" s="667"/>
      <c r="M11" s="668"/>
      <c r="N11" s="453" t="s">
        <v>1564</v>
      </c>
      <c r="O11" s="173"/>
      <c r="P11" s="173"/>
      <c r="Q11" s="439"/>
      <c r="R11" s="634"/>
      <c r="S11" s="444"/>
      <c r="T11" s="422"/>
      <c r="U11" s="422"/>
      <c r="V11" s="422"/>
      <c r="W11" s="422"/>
      <c r="X11" s="422"/>
      <c r="Y11" s="41"/>
      <c r="Z11" s="41"/>
      <c r="AA11" s="41"/>
      <c r="AB11" s="422"/>
      <c r="AC11" s="41"/>
      <c r="AD11" s="422"/>
      <c r="AE11" s="621"/>
      <c r="AF11" s="621"/>
      <c r="AG11" s="422"/>
      <c r="AH11" s="422"/>
      <c r="AI11" s="422"/>
      <c r="AJ11" s="38"/>
      <c r="AK11" s="985"/>
      <c r="AL11" s="985"/>
      <c r="AM11" s="986"/>
      <c r="AN11" s="362">
        <f>ROUND(O12*$AL$18,0)</f>
        <v>579</v>
      </c>
      <c r="AO11" s="6"/>
    </row>
    <row r="12" spans="1:42" ht="17.25" customHeight="1" x14ac:dyDescent="0.15">
      <c r="A12" s="436" t="s">
        <v>1435</v>
      </c>
      <c r="B12" s="433">
        <v>3008</v>
      </c>
      <c r="C12" s="120" t="s">
        <v>1499</v>
      </c>
      <c r="D12" s="711"/>
      <c r="E12" s="637"/>
      <c r="F12" s="637"/>
      <c r="G12" s="637"/>
      <c r="H12" s="637"/>
      <c r="I12" s="944" t="s">
        <v>73</v>
      </c>
      <c r="J12" s="693"/>
      <c r="K12" s="693"/>
      <c r="L12" s="693"/>
      <c r="M12" s="945"/>
      <c r="N12" s="57"/>
      <c r="O12" s="829">
        <f>予防短期入所療養ホ!S11</f>
        <v>827</v>
      </c>
      <c r="P12" s="829"/>
      <c r="Q12" s="417" t="s">
        <v>578</v>
      </c>
      <c r="R12" s="171"/>
      <c r="S12" s="691" t="s">
        <v>301</v>
      </c>
      <c r="T12" s="750"/>
      <c r="U12" s="750"/>
      <c r="V12" s="750"/>
      <c r="W12" s="750"/>
      <c r="X12" s="750"/>
      <c r="Y12" s="750"/>
      <c r="Z12" s="750"/>
      <c r="AA12" s="750"/>
      <c r="AB12" s="750"/>
      <c r="AC12" s="750"/>
      <c r="AD12" s="788"/>
      <c r="AE12" s="788"/>
      <c r="AF12" s="788"/>
      <c r="AG12" s="515" t="s">
        <v>806</v>
      </c>
      <c r="AH12" s="515">
        <f>$AH$6</f>
        <v>25</v>
      </c>
      <c r="AI12" s="621"/>
      <c r="AJ12" s="271" t="s">
        <v>578</v>
      </c>
      <c r="AK12" s="985"/>
      <c r="AL12" s="985"/>
      <c r="AM12" s="986"/>
      <c r="AN12" s="361">
        <f>ROUND(ROUND(O12-AH12,0)*$AL$18,0)</f>
        <v>561</v>
      </c>
      <c r="AO12" s="6"/>
    </row>
    <row r="13" spans="1:42" ht="17.25" customHeight="1" x14ac:dyDescent="0.15">
      <c r="A13" s="436" t="s">
        <v>1435</v>
      </c>
      <c r="B13" s="433">
        <v>3009</v>
      </c>
      <c r="C13" s="210" t="s">
        <v>1500</v>
      </c>
      <c r="D13" s="957"/>
      <c r="E13" s="769" t="s">
        <v>1440</v>
      </c>
      <c r="F13" s="664"/>
      <c r="G13" s="664"/>
      <c r="H13" s="665"/>
      <c r="I13" s="769" t="s">
        <v>1438</v>
      </c>
      <c r="J13" s="664"/>
      <c r="K13" s="664"/>
      <c r="L13" s="664"/>
      <c r="M13" s="665"/>
      <c r="N13" s="453" t="s">
        <v>1563</v>
      </c>
      <c r="O13" s="173"/>
      <c r="P13" s="173"/>
      <c r="Q13" s="439"/>
      <c r="R13" s="634"/>
      <c r="S13" s="444"/>
      <c r="T13" s="422"/>
      <c r="U13" s="422"/>
      <c r="V13" s="422"/>
      <c r="W13" s="422"/>
      <c r="X13" s="422"/>
      <c r="Y13" s="41"/>
      <c r="Z13" s="41"/>
      <c r="AA13" s="41"/>
      <c r="AB13" s="422"/>
      <c r="AC13" s="41"/>
      <c r="AD13" s="422"/>
      <c r="AE13" s="621"/>
      <c r="AF13" s="621"/>
      <c r="AG13" s="417"/>
      <c r="AH13" s="417"/>
      <c r="AI13" s="417"/>
      <c r="AJ13" s="420"/>
      <c r="AK13" s="985"/>
      <c r="AL13" s="985"/>
      <c r="AM13" s="986"/>
      <c r="AN13" s="362">
        <f>ROUND(O14*$AL$18,0)</f>
        <v>414</v>
      </c>
      <c r="AO13" s="6"/>
    </row>
    <row r="14" spans="1:42" ht="17.25" customHeight="1" x14ac:dyDescent="0.15">
      <c r="A14" s="436" t="s">
        <v>1435</v>
      </c>
      <c r="B14" s="433">
        <v>3010</v>
      </c>
      <c r="C14" s="120" t="s">
        <v>1501</v>
      </c>
      <c r="D14" s="957"/>
      <c r="E14" s="666"/>
      <c r="F14" s="667"/>
      <c r="G14" s="667"/>
      <c r="H14" s="668"/>
      <c r="I14" s="666"/>
      <c r="J14" s="667"/>
      <c r="K14" s="667"/>
      <c r="L14" s="667"/>
      <c r="M14" s="668"/>
      <c r="N14" s="57"/>
      <c r="O14" s="829">
        <f>予防短期入所療養ホ!S13</f>
        <v>591</v>
      </c>
      <c r="P14" s="829"/>
      <c r="Q14" s="417" t="s">
        <v>578</v>
      </c>
      <c r="R14" s="104"/>
      <c r="S14" s="691" t="s">
        <v>301</v>
      </c>
      <c r="T14" s="750"/>
      <c r="U14" s="750"/>
      <c r="V14" s="750"/>
      <c r="W14" s="750"/>
      <c r="X14" s="750"/>
      <c r="Y14" s="750"/>
      <c r="Z14" s="750"/>
      <c r="AA14" s="750"/>
      <c r="AB14" s="750"/>
      <c r="AC14" s="750"/>
      <c r="AD14" s="788"/>
      <c r="AE14" s="788"/>
      <c r="AF14" s="788"/>
      <c r="AG14" s="515" t="s">
        <v>806</v>
      </c>
      <c r="AH14" s="515">
        <f>$AH$6</f>
        <v>25</v>
      </c>
      <c r="AI14" s="637"/>
      <c r="AJ14" s="271" t="s">
        <v>578</v>
      </c>
      <c r="AK14" s="985"/>
      <c r="AL14" s="985"/>
      <c r="AM14" s="986"/>
      <c r="AN14" s="361">
        <f>ROUND(ROUND(O14-AH14,0)*$AL$18,0)</f>
        <v>396</v>
      </c>
      <c r="AO14" s="6"/>
    </row>
    <row r="15" spans="1:42" ht="17.25" customHeight="1" x14ac:dyDescent="0.15">
      <c r="A15" s="436" t="s">
        <v>1435</v>
      </c>
      <c r="B15" s="433">
        <v>3011</v>
      </c>
      <c r="C15" s="120" t="s">
        <v>1502</v>
      </c>
      <c r="D15" s="957"/>
      <c r="E15" s="666"/>
      <c r="F15" s="667"/>
      <c r="G15" s="667"/>
      <c r="H15" s="668"/>
      <c r="I15" s="666"/>
      <c r="J15" s="667"/>
      <c r="K15" s="667"/>
      <c r="L15" s="667"/>
      <c r="M15" s="668"/>
      <c r="N15" s="453" t="s">
        <v>1564</v>
      </c>
      <c r="O15" s="173"/>
      <c r="P15" s="173"/>
      <c r="Q15" s="439"/>
      <c r="R15" s="634"/>
      <c r="S15" s="444"/>
      <c r="T15" s="422"/>
      <c r="U15" s="422"/>
      <c r="V15" s="422"/>
      <c r="W15" s="422"/>
      <c r="X15" s="422"/>
      <c r="Y15" s="41"/>
      <c r="Z15" s="41"/>
      <c r="AA15" s="41"/>
      <c r="AB15" s="422"/>
      <c r="AC15" s="41"/>
      <c r="AD15" s="422"/>
      <c r="AE15" s="621"/>
      <c r="AF15" s="621"/>
      <c r="AG15" s="422"/>
      <c r="AH15" s="422"/>
      <c r="AI15" s="422"/>
      <c r="AJ15" s="38"/>
      <c r="AK15" s="985"/>
      <c r="AL15" s="985"/>
      <c r="AM15" s="986"/>
      <c r="AN15" s="362">
        <f>ROUND(O16*$AL$18,0)</f>
        <v>512</v>
      </c>
      <c r="AO15" s="6"/>
    </row>
    <row r="16" spans="1:42" ht="17.25" customHeight="1" x14ac:dyDescent="0.15">
      <c r="A16" s="436" t="s">
        <v>1435</v>
      </c>
      <c r="B16" s="433">
        <v>3012</v>
      </c>
      <c r="C16" s="120" t="s">
        <v>1503</v>
      </c>
      <c r="D16" s="957"/>
      <c r="E16" s="666"/>
      <c r="F16" s="667"/>
      <c r="G16" s="667"/>
      <c r="H16" s="668"/>
      <c r="I16" s="944" t="s">
        <v>1250</v>
      </c>
      <c r="J16" s="693"/>
      <c r="K16" s="693"/>
      <c r="L16" s="693"/>
      <c r="M16" s="945"/>
      <c r="N16" s="57"/>
      <c r="O16" s="829">
        <f>予防短期入所療養ホ!S15</f>
        <v>731</v>
      </c>
      <c r="P16" s="829"/>
      <c r="Q16" s="417" t="s">
        <v>578</v>
      </c>
      <c r="R16" s="171"/>
      <c r="S16" s="691" t="s">
        <v>301</v>
      </c>
      <c r="T16" s="750"/>
      <c r="U16" s="750"/>
      <c r="V16" s="750"/>
      <c r="W16" s="750"/>
      <c r="X16" s="750"/>
      <c r="Y16" s="750"/>
      <c r="Z16" s="750"/>
      <c r="AA16" s="750"/>
      <c r="AB16" s="750"/>
      <c r="AC16" s="750"/>
      <c r="AD16" s="788"/>
      <c r="AE16" s="788"/>
      <c r="AF16" s="788"/>
      <c r="AG16" s="515" t="s">
        <v>806</v>
      </c>
      <c r="AH16" s="515">
        <f>$AH$6</f>
        <v>25</v>
      </c>
      <c r="AI16" s="637"/>
      <c r="AJ16" s="271" t="s">
        <v>578</v>
      </c>
      <c r="AK16" s="985"/>
      <c r="AL16" s="985"/>
      <c r="AM16" s="986"/>
      <c r="AN16" s="361">
        <f t="shared" ref="AN16" si="0">ROUND(ROUND(O16-AH16,0)*$AL$18,0)</f>
        <v>494</v>
      </c>
      <c r="AO16" s="6"/>
    </row>
    <row r="17" spans="1:41" ht="17.25" customHeight="1" x14ac:dyDescent="0.15">
      <c r="A17" s="436" t="s">
        <v>1435</v>
      </c>
      <c r="B17" s="433">
        <v>3013</v>
      </c>
      <c r="C17" s="120" t="s">
        <v>1504</v>
      </c>
      <c r="D17" s="957"/>
      <c r="E17" s="135"/>
      <c r="F17" s="260"/>
      <c r="G17" s="260"/>
      <c r="H17" s="644"/>
      <c r="I17" s="769" t="s">
        <v>1439</v>
      </c>
      <c r="J17" s="664"/>
      <c r="K17" s="664"/>
      <c r="L17" s="664"/>
      <c r="M17" s="665"/>
      <c r="N17" s="453" t="s">
        <v>1563</v>
      </c>
      <c r="O17" s="173"/>
      <c r="P17" s="173"/>
      <c r="Q17" s="439"/>
      <c r="R17" s="634"/>
      <c r="S17" s="444"/>
      <c r="T17" s="422"/>
      <c r="U17" s="422"/>
      <c r="V17" s="422"/>
      <c r="W17" s="422"/>
      <c r="X17" s="422"/>
      <c r="Y17" s="41"/>
      <c r="Z17" s="41"/>
      <c r="AA17" s="41"/>
      <c r="AB17" s="422"/>
      <c r="AC17" s="41"/>
      <c r="AD17" s="422"/>
      <c r="AE17" s="621"/>
      <c r="AF17" s="621"/>
      <c r="AG17" s="422"/>
      <c r="AH17" s="422"/>
      <c r="AI17" s="422"/>
      <c r="AJ17" s="38"/>
      <c r="AK17" s="985"/>
      <c r="AL17" s="985"/>
      <c r="AM17" s="986"/>
      <c r="AN17" s="362">
        <f t="shared" ref="AN17" si="1">ROUND(O18*$AL$18,0)</f>
        <v>458</v>
      </c>
      <c r="AO17" s="6"/>
    </row>
    <row r="18" spans="1:41" ht="17.25" customHeight="1" x14ac:dyDescent="0.15">
      <c r="A18" s="436" t="s">
        <v>1435</v>
      </c>
      <c r="B18" s="433">
        <v>3014</v>
      </c>
      <c r="C18" s="120" t="s">
        <v>1505</v>
      </c>
      <c r="D18" s="957"/>
      <c r="E18" s="135"/>
      <c r="F18" s="449"/>
      <c r="G18" s="449"/>
      <c r="H18" s="644"/>
      <c r="I18" s="666"/>
      <c r="J18" s="667"/>
      <c r="K18" s="667"/>
      <c r="L18" s="667"/>
      <c r="M18" s="668"/>
      <c r="N18" s="57"/>
      <c r="O18" s="829">
        <f>予防短期入所療養ホ!S17</f>
        <v>654</v>
      </c>
      <c r="P18" s="829"/>
      <c r="Q18" s="417" t="s">
        <v>578</v>
      </c>
      <c r="R18" s="104"/>
      <c r="S18" s="691" t="s">
        <v>301</v>
      </c>
      <c r="T18" s="750"/>
      <c r="U18" s="750"/>
      <c r="V18" s="750"/>
      <c r="W18" s="750"/>
      <c r="X18" s="750"/>
      <c r="Y18" s="750"/>
      <c r="Z18" s="750"/>
      <c r="AA18" s="750"/>
      <c r="AB18" s="750"/>
      <c r="AC18" s="750"/>
      <c r="AD18" s="788"/>
      <c r="AE18" s="788"/>
      <c r="AF18" s="788"/>
      <c r="AG18" s="515" t="s">
        <v>806</v>
      </c>
      <c r="AH18" s="515">
        <f>$AH$6</f>
        <v>25</v>
      </c>
      <c r="AI18" s="637"/>
      <c r="AJ18" s="271" t="s">
        <v>578</v>
      </c>
      <c r="AK18" s="521" t="s">
        <v>1448</v>
      </c>
      <c r="AL18" s="718">
        <v>0.7</v>
      </c>
      <c r="AM18" s="744"/>
      <c r="AN18" s="361">
        <f>ROUND(ROUND(O18-AH18,0)*$AL$18,0)</f>
        <v>440</v>
      </c>
      <c r="AO18" s="6"/>
    </row>
    <row r="19" spans="1:41" ht="17.25" customHeight="1" x14ac:dyDescent="0.15">
      <c r="A19" s="436" t="s">
        <v>1435</v>
      </c>
      <c r="B19" s="433">
        <v>3015</v>
      </c>
      <c r="C19" s="120" t="s">
        <v>1506</v>
      </c>
      <c r="D19" s="957"/>
      <c r="E19" s="135"/>
      <c r="F19" s="310"/>
      <c r="G19" s="310"/>
      <c r="H19" s="644"/>
      <c r="I19" s="666"/>
      <c r="J19" s="667"/>
      <c r="K19" s="667"/>
      <c r="L19" s="667"/>
      <c r="M19" s="668"/>
      <c r="N19" s="453" t="s">
        <v>1564</v>
      </c>
      <c r="O19" s="173"/>
      <c r="P19" s="173"/>
      <c r="Q19" s="439"/>
      <c r="R19" s="634"/>
      <c r="S19" s="444"/>
      <c r="T19" s="422"/>
      <c r="U19" s="422"/>
      <c r="V19" s="422"/>
      <c r="W19" s="422"/>
      <c r="X19" s="422"/>
      <c r="Y19" s="41"/>
      <c r="Z19" s="41"/>
      <c r="AA19" s="41"/>
      <c r="AB19" s="422"/>
      <c r="AC19" s="41"/>
      <c r="AD19" s="422"/>
      <c r="AE19" s="621"/>
      <c r="AF19" s="621"/>
      <c r="AG19" s="422"/>
      <c r="AH19" s="422"/>
      <c r="AI19" s="422"/>
      <c r="AJ19" s="38"/>
      <c r="AK19" s="637"/>
      <c r="AL19" s="637"/>
      <c r="AM19" s="637"/>
      <c r="AN19" s="362">
        <f>ROUND(O20*$AL$18,0)</f>
        <v>571</v>
      </c>
      <c r="AO19" s="6"/>
    </row>
    <row r="20" spans="1:41" ht="17.25" customHeight="1" x14ac:dyDescent="0.15">
      <c r="A20" s="436" t="s">
        <v>1435</v>
      </c>
      <c r="B20" s="433">
        <v>3016</v>
      </c>
      <c r="C20" s="120" t="s">
        <v>1507</v>
      </c>
      <c r="D20" s="957"/>
      <c r="E20" s="637"/>
      <c r="F20" s="637"/>
      <c r="G20" s="637"/>
      <c r="H20" s="637"/>
      <c r="I20" s="944" t="s">
        <v>73</v>
      </c>
      <c r="J20" s="693"/>
      <c r="K20" s="693"/>
      <c r="L20" s="693"/>
      <c r="M20" s="945"/>
      <c r="N20" s="57"/>
      <c r="O20" s="829">
        <f>予防短期入所療養ホ!S19</f>
        <v>815</v>
      </c>
      <c r="P20" s="829"/>
      <c r="Q20" s="417" t="s">
        <v>578</v>
      </c>
      <c r="R20" s="171"/>
      <c r="S20" s="691" t="s">
        <v>301</v>
      </c>
      <c r="T20" s="750"/>
      <c r="U20" s="750"/>
      <c r="V20" s="750"/>
      <c r="W20" s="750"/>
      <c r="X20" s="750"/>
      <c r="Y20" s="750"/>
      <c r="Z20" s="750"/>
      <c r="AA20" s="750"/>
      <c r="AB20" s="750"/>
      <c r="AC20" s="750"/>
      <c r="AD20" s="788"/>
      <c r="AE20" s="788"/>
      <c r="AF20" s="788"/>
      <c r="AG20" s="515" t="s">
        <v>806</v>
      </c>
      <c r="AH20" s="515">
        <f>$AH$6</f>
        <v>25</v>
      </c>
      <c r="AI20" s="637"/>
      <c r="AJ20" s="271" t="s">
        <v>578</v>
      </c>
      <c r="AK20" s="637"/>
      <c r="AL20" s="418"/>
      <c r="AM20" s="637"/>
      <c r="AN20" s="361">
        <f>ROUND(ROUND(O20-AH20,0)*$AL$18,0)</f>
        <v>553</v>
      </c>
      <c r="AO20" s="6"/>
    </row>
    <row r="21" spans="1:41" ht="17.25" customHeight="1" x14ac:dyDescent="0.15">
      <c r="A21" s="436" t="s">
        <v>1435</v>
      </c>
      <c r="B21" s="433">
        <v>3017</v>
      </c>
      <c r="C21" s="120" t="s">
        <v>1508</v>
      </c>
      <c r="D21" s="957"/>
      <c r="E21" s="769" t="s">
        <v>1441</v>
      </c>
      <c r="F21" s="664"/>
      <c r="G21" s="664"/>
      <c r="H21" s="665"/>
      <c r="I21" s="769" t="s">
        <v>1438</v>
      </c>
      <c r="J21" s="664"/>
      <c r="K21" s="664"/>
      <c r="L21" s="664"/>
      <c r="M21" s="665"/>
      <c r="N21" s="453" t="s">
        <v>1563</v>
      </c>
      <c r="O21" s="173"/>
      <c r="P21" s="173"/>
      <c r="Q21" s="439"/>
      <c r="R21" s="634"/>
      <c r="S21" s="444"/>
      <c r="T21" s="422"/>
      <c r="U21" s="422"/>
      <c r="V21" s="422"/>
      <c r="W21" s="422"/>
      <c r="X21" s="422"/>
      <c r="Y21" s="41"/>
      <c r="Z21" s="41"/>
      <c r="AA21" s="41"/>
      <c r="AB21" s="422"/>
      <c r="AC21" s="41"/>
      <c r="AD21" s="422"/>
      <c r="AE21" s="621"/>
      <c r="AF21" s="621"/>
      <c r="AG21" s="422"/>
      <c r="AH21" s="422"/>
      <c r="AI21" s="422"/>
      <c r="AJ21" s="38"/>
      <c r="AK21" s="243"/>
      <c r="AL21" s="243"/>
      <c r="AM21" s="418"/>
      <c r="AN21" s="362">
        <f t="shared" ref="AN21" si="2">ROUND(O22*$AL$18,0)</f>
        <v>403</v>
      </c>
      <c r="AO21" s="402"/>
    </row>
    <row r="22" spans="1:41" ht="17.25" customHeight="1" x14ac:dyDescent="0.15">
      <c r="A22" s="436" t="s">
        <v>1435</v>
      </c>
      <c r="B22" s="433">
        <v>3018</v>
      </c>
      <c r="C22" s="120" t="s">
        <v>1509</v>
      </c>
      <c r="D22" s="957"/>
      <c r="E22" s="666"/>
      <c r="F22" s="667"/>
      <c r="G22" s="667"/>
      <c r="H22" s="668"/>
      <c r="I22" s="666"/>
      <c r="J22" s="667"/>
      <c r="K22" s="667"/>
      <c r="L22" s="667"/>
      <c r="M22" s="668"/>
      <c r="N22" s="57"/>
      <c r="O22" s="829">
        <f>予防短期入所療養ホ!S21</f>
        <v>575</v>
      </c>
      <c r="P22" s="829"/>
      <c r="Q22" s="417" t="s">
        <v>578</v>
      </c>
      <c r="R22" s="104"/>
      <c r="S22" s="691" t="s">
        <v>301</v>
      </c>
      <c r="T22" s="750"/>
      <c r="U22" s="750"/>
      <c r="V22" s="750"/>
      <c r="W22" s="750"/>
      <c r="X22" s="750"/>
      <c r="Y22" s="750"/>
      <c r="Z22" s="750"/>
      <c r="AA22" s="750"/>
      <c r="AB22" s="750"/>
      <c r="AC22" s="750"/>
      <c r="AD22" s="788"/>
      <c r="AE22" s="788"/>
      <c r="AF22" s="788"/>
      <c r="AG22" s="515" t="s">
        <v>806</v>
      </c>
      <c r="AH22" s="515">
        <f>$AH$6</f>
        <v>25</v>
      </c>
      <c r="AI22" s="637"/>
      <c r="AJ22" s="271" t="s">
        <v>578</v>
      </c>
      <c r="AK22" s="243"/>
      <c r="AL22" s="243"/>
      <c r="AM22" s="418"/>
      <c r="AN22" s="361">
        <f t="shared" ref="AN22" si="3">ROUND(ROUND(O22-AH22,0)*$AL$18,0)</f>
        <v>385</v>
      </c>
      <c r="AO22" s="6"/>
    </row>
    <row r="23" spans="1:41" ht="17.25" customHeight="1" x14ac:dyDescent="0.15">
      <c r="A23" s="436" t="s">
        <v>1435</v>
      </c>
      <c r="B23" s="433">
        <v>3019</v>
      </c>
      <c r="C23" s="120" t="s">
        <v>1510</v>
      </c>
      <c r="D23" s="957"/>
      <c r="E23" s="666"/>
      <c r="F23" s="667"/>
      <c r="G23" s="667"/>
      <c r="H23" s="668"/>
      <c r="I23" s="666"/>
      <c r="J23" s="667"/>
      <c r="K23" s="667"/>
      <c r="L23" s="667"/>
      <c r="M23" s="668"/>
      <c r="N23" s="453" t="s">
        <v>1564</v>
      </c>
      <c r="O23" s="173"/>
      <c r="P23" s="173"/>
      <c r="Q23" s="439"/>
      <c r="R23" s="634"/>
      <c r="S23" s="444"/>
      <c r="T23" s="422"/>
      <c r="U23" s="422"/>
      <c r="V23" s="422"/>
      <c r="W23" s="422"/>
      <c r="X23" s="422"/>
      <c r="Y23" s="41"/>
      <c r="Z23" s="41"/>
      <c r="AA23" s="41"/>
      <c r="AB23" s="422"/>
      <c r="AC23" s="41"/>
      <c r="AD23" s="422"/>
      <c r="AE23" s="621"/>
      <c r="AF23" s="621"/>
      <c r="AG23" s="422"/>
      <c r="AH23" s="422"/>
      <c r="AI23" s="422"/>
      <c r="AJ23" s="38"/>
      <c r="AK23" s="243"/>
      <c r="AL23" s="243"/>
      <c r="AM23" s="418"/>
      <c r="AN23" s="362">
        <f t="shared" ref="AN23" si="4">ROUND(O24*$AL$18,0)</f>
        <v>501</v>
      </c>
      <c r="AO23" s="6"/>
    </row>
    <row r="24" spans="1:41" ht="17.25" customHeight="1" x14ac:dyDescent="0.15">
      <c r="A24" s="436" t="s">
        <v>1435</v>
      </c>
      <c r="B24" s="433">
        <v>3020</v>
      </c>
      <c r="C24" s="120" t="s">
        <v>1511</v>
      </c>
      <c r="D24" s="957"/>
      <c r="E24" s="666"/>
      <c r="F24" s="667"/>
      <c r="G24" s="667"/>
      <c r="H24" s="668"/>
      <c r="I24" s="944" t="s">
        <v>1250</v>
      </c>
      <c r="J24" s="693"/>
      <c r="K24" s="693"/>
      <c r="L24" s="693"/>
      <c r="M24" s="945"/>
      <c r="N24" s="57"/>
      <c r="O24" s="829">
        <f>予防短期入所療養ホ!S23</f>
        <v>715</v>
      </c>
      <c r="P24" s="829"/>
      <c r="Q24" s="417" t="s">
        <v>578</v>
      </c>
      <c r="R24" s="171"/>
      <c r="S24" s="691" t="s">
        <v>301</v>
      </c>
      <c r="T24" s="750"/>
      <c r="U24" s="750"/>
      <c r="V24" s="750"/>
      <c r="W24" s="750"/>
      <c r="X24" s="750"/>
      <c r="Y24" s="750"/>
      <c r="Z24" s="750"/>
      <c r="AA24" s="750"/>
      <c r="AB24" s="750"/>
      <c r="AC24" s="750"/>
      <c r="AD24" s="788"/>
      <c r="AE24" s="788"/>
      <c r="AF24" s="788"/>
      <c r="AG24" s="515" t="s">
        <v>806</v>
      </c>
      <c r="AH24" s="515">
        <f>$AH$6</f>
        <v>25</v>
      </c>
      <c r="AI24" s="637"/>
      <c r="AJ24" s="271" t="s">
        <v>578</v>
      </c>
      <c r="AK24" s="243"/>
      <c r="AL24" s="243"/>
      <c r="AM24" s="418"/>
      <c r="AN24" s="361">
        <f t="shared" ref="AN24" si="5">ROUND(ROUND(O24-AH24,0)*$AL$18,0)</f>
        <v>483</v>
      </c>
      <c r="AO24" s="6"/>
    </row>
    <row r="25" spans="1:41" ht="17.25" customHeight="1" x14ac:dyDescent="0.15">
      <c r="A25" s="436" t="s">
        <v>1435</v>
      </c>
      <c r="B25" s="433">
        <v>3021</v>
      </c>
      <c r="C25" s="120" t="s">
        <v>1512</v>
      </c>
      <c r="D25" s="957"/>
      <c r="E25" s="135"/>
      <c r="F25" s="260"/>
      <c r="G25" s="260"/>
      <c r="H25" s="644"/>
      <c r="I25" s="769" t="s">
        <v>1439</v>
      </c>
      <c r="J25" s="664"/>
      <c r="K25" s="664"/>
      <c r="L25" s="664"/>
      <c r="M25" s="665"/>
      <c r="N25" s="453" t="s">
        <v>1563</v>
      </c>
      <c r="O25" s="173"/>
      <c r="P25" s="173"/>
      <c r="Q25" s="439"/>
      <c r="R25" s="634"/>
      <c r="S25" s="444"/>
      <c r="T25" s="422"/>
      <c r="U25" s="422"/>
      <c r="V25" s="422"/>
      <c r="W25" s="422"/>
      <c r="X25" s="422"/>
      <c r="Y25" s="41"/>
      <c r="Z25" s="41"/>
      <c r="AA25" s="41"/>
      <c r="AB25" s="422"/>
      <c r="AC25" s="41"/>
      <c r="AD25" s="422"/>
      <c r="AE25" s="621"/>
      <c r="AF25" s="621"/>
      <c r="AG25" s="422"/>
      <c r="AH25" s="422"/>
      <c r="AI25" s="422"/>
      <c r="AJ25" s="38"/>
      <c r="AK25" s="243"/>
      <c r="AL25" s="243"/>
      <c r="AM25" s="418"/>
      <c r="AN25" s="362">
        <f t="shared" ref="AN25" si="6">ROUND(O26*$AL$18,0)</f>
        <v>445</v>
      </c>
      <c r="AO25" s="6"/>
    </row>
    <row r="26" spans="1:41" ht="17.25" customHeight="1" x14ac:dyDescent="0.15">
      <c r="A26" s="436" t="s">
        <v>1435</v>
      </c>
      <c r="B26" s="433">
        <v>3022</v>
      </c>
      <c r="C26" s="120" t="s">
        <v>1513</v>
      </c>
      <c r="D26" s="957"/>
      <c r="E26" s="135"/>
      <c r="F26" s="449"/>
      <c r="G26" s="449"/>
      <c r="H26" s="644"/>
      <c r="I26" s="666"/>
      <c r="J26" s="667"/>
      <c r="K26" s="667"/>
      <c r="L26" s="667"/>
      <c r="M26" s="668"/>
      <c r="N26" s="57"/>
      <c r="O26" s="829">
        <f>予防短期入所療養ホ!S25</f>
        <v>636</v>
      </c>
      <c r="P26" s="829"/>
      <c r="Q26" s="417" t="s">
        <v>578</v>
      </c>
      <c r="R26" s="104"/>
      <c r="S26" s="691" t="s">
        <v>301</v>
      </c>
      <c r="T26" s="750"/>
      <c r="U26" s="750"/>
      <c r="V26" s="750"/>
      <c r="W26" s="750"/>
      <c r="X26" s="750"/>
      <c r="Y26" s="750"/>
      <c r="Z26" s="750"/>
      <c r="AA26" s="750"/>
      <c r="AB26" s="750"/>
      <c r="AC26" s="750"/>
      <c r="AD26" s="788"/>
      <c r="AE26" s="788"/>
      <c r="AF26" s="788"/>
      <c r="AG26" s="515" t="s">
        <v>806</v>
      </c>
      <c r="AH26" s="515">
        <f>$AH$6</f>
        <v>25</v>
      </c>
      <c r="AI26" s="637"/>
      <c r="AJ26" s="271" t="s">
        <v>578</v>
      </c>
      <c r="AK26" s="243"/>
      <c r="AL26" s="243"/>
      <c r="AM26" s="418"/>
      <c r="AN26" s="361">
        <f t="shared" ref="AN26" si="7">ROUND(ROUND(O26-AH26,0)*$AL$18,0)</f>
        <v>428</v>
      </c>
      <c r="AO26" s="6"/>
    </row>
    <row r="27" spans="1:41" ht="17.25" customHeight="1" x14ac:dyDescent="0.15">
      <c r="A27" s="436" t="s">
        <v>1435</v>
      </c>
      <c r="B27" s="433">
        <v>3023</v>
      </c>
      <c r="C27" s="120" t="s">
        <v>1514</v>
      </c>
      <c r="D27" s="957"/>
      <c r="E27" s="135"/>
      <c r="F27" s="310"/>
      <c r="G27" s="310"/>
      <c r="H27" s="644"/>
      <c r="I27" s="666"/>
      <c r="J27" s="667"/>
      <c r="K27" s="667"/>
      <c r="L27" s="667"/>
      <c r="M27" s="668"/>
      <c r="N27" s="453" t="s">
        <v>1564</v>
      </c>
      <c r="O27" s="173"/>
      <c r="P27" s="173"/>
      <c r="Q27" s="439"/>
      <c r="R27" s="634"/>
      <c r="S27" s="444"/>
      <c r="T27" s="422"/>
      <c r="U27" s="422"/>
      <c r="V27" s="422"/>
      <c r="W27" s="422"/>
      <c r="X27" s="422"/>
      <c r="Y27" s="41"/>
      <c r="Z27" s="41"/>
      <c r="AA27" s="41"/>
      <c r="AB27" s="422"/>
      <c r="AC27" s="41"/>
      <c r="AD27" s="422"/>
      <c r="AE27" s="621"/>
      <c r="AF27" s="621"/>
      <c r="AG27" s="422"/>
      <c r="AH27" s="422"/>
      <c r="AI27" s="422"/>
      <c r="AJ27" s="38"/>
      <c r="AK27" s="243"/>
      <c r="AL27" s="243"/>
      <c r="AM27" s="418"/>
      <c r="AN27" s="362">
        <f t="shared" ref="AN27:AN51" si="8">ROUND(O28*$AL$18,0)</f>
        <v>559</v>
      </c>
      <c r="AO27" s="6"/>
    </row>
    <row r="28" spans="1:41" ht="17.25" customHeight="1" x14ac:dyDescent="0.15">
      <c r="A28" s="436" t="s">
        <v>1435</v>
      </c>
      <c r="B28" s="433">
        <v>3024</v>
      </c>
      <c r="C28" s="120" t="s">
        <v>1515</v>
      </c>
      <c r="D28" s="981"/>
      <c r="E28" s="637"/>
      <c r="F28" s="637"/>
      <c r="G28" s="637"/>
      <c r="H28" s="637"/>
      <c r="I28" s="944" t="s">
        <v>73</v>
      </c>
      <c r="J28" s="693"/>
      <c r="K28" s="693"/>
      <c r="L28" s="693"/>
      <c r="M28" s="945"/>
      <c r="N28" s="57"/>
      <c r="O28" s="829">
        <f>予防短期入所療養ホ!S27</f>
        <v>798</v>
      </c>
      <c r="P28" s="829"/>
      <c r="Q28" s="417" t="s">
        <v>578</v>
      </c>
      <c r="R28" s="171"/>
      <c r="S28" s="691" t="s">
        <v>301</v>
      </c>
      <c r="T28" s="750"/>
      <c r="U28" s="750"/>
      <c r="V28" s="750"/>
      <c r="W28" s="750"/>
      <c r="X28" s="750"/>
      <c r="Y28" s="750"/>
      <c r="Z28" s="750"/>
      <c r="AA28" s="750"/>
      <c r="AB28" s="750"/>
      <c r="AC28" s="750"/>
      <c r="AD28" s="788"/>
      <c r="AE28" s="788"/>
      <c r="AF28" s="788"/>
      <c r="AG28" s="515" t="s">
        <v>806</v>
      </c>
      <c r="AH28" s="515">
        <f>$AH$6</f>
        <v>25</v>
      </c>
      <c r="AI28" s="621"/>
      <c r="AJ28" s="271" t="s">
        <v>578</v>
      </c>
      <c r="AK28" s="243"/>
      <c r="AL28" s="243"/>
      <c r="AM28" s="418"/>
      <c r="AN28" s="361">
        <f t="shared" ref="AN28:AN52" si="9">ROUND(ROUND(O28-AH28,0)*$AL$18,0)</f>
        <v>541</v>
      </c>
      <c r="AO28" s="6"/>
    </row>
    <row r="29" spans="1:41" ht="17.25" customHeight="1" x14ac:dyDescent="0.15">
      <c r="A29" s="436" t="s">
        <v>1435</v>
      </c>
      <c r="B29" s="433">
        <v>3025</v>
      </c>
      <c r="C29" s="120" t="s">
        <v>1516</v>
      </c>
      <c r="D29" s="710" t="s">
        <v>1442</v>
      </c>
      <c r="E29" s="769" t="s">
        <v>1443</v>
      </c>
      <c r="F29" s="664"/>
      <c r="G29" s="664"/>
      <c r="H29" s="665"/>
      <c r="I29" s="769" t="s">
        <v>1444</v>
      </c>
      <c r="J29" s="664"/>
      <c r="K29" s="664"/>
      <c r="L29" s="664"/>
      <c r="M29" s="665"/>
      <c r="N29" s="246" t="s">
        <v>1563</v>
      </c>
      <c r="O29" s="276"/>
      <c r="P29" s="276"/>
      <c r="Q29" s="245"/>
      <c r="R29" s="638"/>
      <c r="S29" s="444"/>
      <c r="T29" s="422"/>
      <c r="U29" s="422"/>
      <c r="V29" s="422"/>
      <c r="W29" s="422"/>
      <c r="X29" s="422"/>
      <c r="Y29" s="41"/>
      <c r="Z29" s="41"/>
      <c r="AA29" s="41"/>
      <c r="AB29" s="422"/>
      <c r="AC29" s="41"/>
      <c r="AD29" s="422"/>
      <c r="AE29" s="621"/>
      <c r="AF29" s="621"/>
      <c r="AG29" s="417"/>
      <c r="AH29" s="417"/>
      <c r="AI29" s="417"/>
      <c r="AJ29" s="420"/>
      <c r="AK29" s="418"/>
      <c r="AL29" s="418"/>
      <c r="AM29" s="419"/>
      <c r="AN29" s="362">
        <f t="shared" si="8"/>
        <v>402</v>
      </c>
      <c r="AO29" s="402"/>
    </row>
    <row r="30" spans="1:41" ht="17.25" customHeight="1" x14ac:dyDescent="0.15">
      <c r="A30" s="436" t="s">
        <v>1435</v>
      </c>
      <c r="B30" s="433">
        <v>3026</v>
      </c>
      <c r="C30" s="120" t="s">
        <v>1517</v>
      </c>
      <c r="D30" s="711"/>
      <c r="E30" s="666"/>
      <c r="F30" s="667"/>
      <c r="G30" s="667"/>
      <c r="H30" s="668"/>
      <c r="I30" s="666"/>
      <c r="J30" s="667"/>
      <c r="K30" s="667"/>
      <c r="L30" s="667"/>
      <c r="M30" s="668"/>
      <c r="N30" s="57"/>
      <c r="O30" s="829">
        <f>予防短期入所療養ホ!S29</f>
        <v>574</v>
      </c>
      <c r="P30" s="829"/>
      <c r="Q30" s="417" t="s">
        <v>578</v>
      </c>
      <c r="R30" s="104"/>
      <c r="S30" s="691" t="s">
        <v>301</v>
      </c>
      <c r="T30" s="750"/>
      <c r="U30" s="750"/>
      <c r="V30" s="750"/>
      <c r="W30" s="750"/>
      <c r="X30" s="750"/>
      <c r="Y30" s="750"/>
      <c r="Z30" s="750"/>
      <c r="AA30" s="750"/>
      <c r="AB30" s="750"/>
      <c r="AC30" s="750"/>
      <c r="AD30" s="788"/>
      <c r="AE30" s="788"/>
      <c r="AF30" s="788"/>
      <c r="AG30" s="515" t="s">
        <v>806</v>
      </c>
      <c r="AH30" s="515">
        <f>$AH$6</f>
        <v>25</v>
      </c>
      <c r="AI30" s="637"/>
      <c r="AJ30" s="271" t="s">
        <v>578</v>
      </c>
      <c r="AK30" s="985"/>
      <c r="AL30" s="985"/>
      <c r="AM30" s="986"/>
      <c r="AN30" s="361">
        <f t="shared" si="9"/>
        <v>384</v>
      </c>
      <c r="AO30" s="6"/>
    </row>
    <row r="31" spans="1:41" ht="17.25" customHeight="1" x14ac:dyDescent="0.15">
      <c r="A31" s="436" t="s">
        <v>1435</v>
      </c>
      <c r="B31" s="433">
        <v>3027</v>
      </c>
      <c r="C31" s="120" t="s">
        <v>1518</v>
      </c>
      <c r="D31" s="711"/>
      <c r="E31" s="666"/>
      <c r="F31" s="667"/>
      <c r="G31" s="667"/>
      <c r="H31" s="668"/>
      <c r="I31" s="666"/>
      <c r="J31" s="667"/>
      <c r="K31" s="667"/>
      <c r="L31" s="667"/>
      <c r="M31" s="668"/>
      <c r="N31" s="453" t="s">
        <v>1564</v>
      </c>
      <c r="O31" s="173"/>
      <c r="P31" s="173"/>
      <c r="Q31" s="439"/>
      <c r="R31" s="634"/>
      <c r="S31" s="444"/>
      <c r="T31" s="422"/>
      <c r="U31" s="422"/>
      <c r="V31" s="422"/>
      <c r="W31" s="422"/>
      <c r="X31" s="422"/>
      <c r="Y31" s="41"/>
      <c r="Z31" s="41"/>
      <c r="AA31" s="41"/>
      <c r="AB31" s="422"/>
      <c r="AC31" s="41"/>
      <c r="AD31" s="422"/>
      <c r="AE31" s="621"/>
      <c r="AF31" s="621"/>
      <c r="AG31" s="422"/>
      <c r="AH31" s="422"/>
      <c r="AI31" s="422"/>
      <c r="AJ31" s="38"/>
      <c r="AK31" s="985"/>
      <c r="AL31" s="985"/>
      <c r="AM31" s="986"/>
      <c r="AN31" s="362">
        <f t="shared" si="8"/>
        <v>492</v>
      </c>
      <c r="AO31" s="6"/>
    </row>
    <row r="32" spans="1:41" ht="17.25" customHeight="1" x14ac:dyDescent="0.15">
      <c r="A32" s="436" t="s">
        <v>1435</v>
      </c>
      <c r="B32" s="433">
        <v>3028</v>
      </c>
      <c r="C32" s="120" t="s">
        <v>1519</v>
      </c>
      <c r="D32" s="711"/>
      <c r="E32" s="666"/>
      <c r="F32" s="667"/>
      <c r="G32" s="667"/>
      <c r="H32" s="668"/>
      <c r="I32" s="944" t="s">
        <v>1250</v>
      </c>
      <c r="J32" s="693"/>
      <c r="K32" s="693"/>
      <c r="L32" s="693"/>
      <c r="M32" s="945"/>
      <c r="N32" s="57"/>
      <c r="O32" s="829">
        <f>予防短期入所療養ホ!S31</f>
        <v>703</v>
      </c>
      <c r="P32" s="829"/>
      <c r="Q32" s="417" t="s">
        <v>578</v>
      </c>
      <c r="R32" s="171"/>
      <c r="S32" s="691" t="s">
        <v>301</v>
      </c>
      <c r="T32" s="750"/>
      <c r="U32" s="750"/>
      <c r="V32" s="750"/>
      <c r="W32" s="750"/>
      <c r="X32" s="750"/>
      <c r="Y32" s="750"/>
      <c r="Z32" s="750"/>
      <c r="AA32" s="750"/>
      <c r="AB32" s="750"/>
      <c r="AC32" s="750"/>
      <c r="AD32" s="788"/>
      <c r="AE32" s="788"/>
      <c r="AF32" s="788"/>
      <c r="AG32" s="515" t="s">
        <v>806</v>
      </c>
      <c r="AH32" s="515">
        <f>$AH$6</f>
        <v>25</v>
      </c>
      <c r="AI32" s="637"/>
      <c r="AJ32" s="271" t="s">
        <v>578</v>
      </c>
      <c r="AK32" s="985"/>
      <c r="AL32" s="985"/>
      <c r="AM32" s="986"/>
      <c r="AN32" s="361">
        <f t="shared" si="9"/>
        <v>475</v>
      </c>
      <c r="AO32" s="6"/>
    </row>
    <row r="33" spans="1:41" ht="17.25" customHeight="1" x14ac:dyDescent="0.15">
      <c r="A33" s="436" t="s">
        <v>1435</v>
      </c>
      <c r="B33" s="433">
        <v>3029</v>
      </c>
      <c r="C33" s="120" t="s">
        <v>1520</v>
      </c>
      <c r="D33" s="711"/>
      <c r="E33" s="135"/>
      <c r="F33" s="260"/>
      <c r="G33" s="260"/>
      <c r="H33" s="644"/>
      <c r="I33" s="769" t="s">
        <v>1445</v>
      </c>
      <c r="J33" s="664"/>
      <c r="K33" s="664"/>
      <c r="L33" s="664"/>
      <c r="M33" s="665"/>
      <c r="N33" s="453" t="s">
        <v>1563</v>
      </c>
      <c r="O33" s="173"/>
      <c r="P33" s="173"/>
      <c r="Q33" s="439"/>
      <c r="R33" s="634"/>
      <c r="S33" s="444"/>
      <c r="T33" s="422"/>
      <c r="U33" s="422"/>
      <c r="V33" s="422"/>
      <c r="W33" s="422"/>
      <c r="X33" s="422"/>
      <c r="Y33" s="41"/>
      <c r="Z33" s="41"/>
      <c r="AA33" s="41"/>
      <c r="AB33" s="422"/>
      <c r="AC33" s="41"/>
      <c r="AD33" s="422"/>
      <c r="AE33" s="621"/>
      <c r="AF33" s="621"/>
      <c r="AG33" s="422"/>
      <c r="AH33" s="422"/>
      <c r="AI33" s="422"/>
      <c r="AJ33" s="38"/>
      <c r="AK33" s="985"/>
      <c r="AL33" s="985"/>
      <c r="AM33" s="986"/>
      <c r="AN33" s="362">
        <f t="shared" si="8"/>
        <v>446</v>
      </c>
      <c r="AO33" s="6"/>
    </row>
    <row r="34" spans="1:41" ht="17.25" customHeight="1" x14ac:dyDescent="0.15">
      <c r="A34" s="436" t="s">
        <v>1435</v>
      </c>
      <c r="B34" s="433">
        <v>3030</v>
      </c>
      <c r="C34" s="120" t="s">
        <v>1521</v>
      </c>
      <c r="D34" s="711"/>
      <c r="E34" s="135"/>
      <c r="F34" s="449"/>
      <c r="G34" s="449"/>
      <c r="H34" s="644"/>
      <c r="I34" s="666"/>
      <c r="J34" s="667"/>
      <c r="K34" s="667"/>
      <c r="L34" s="667"/>
      <c r="M34" s="668"/>
      <c r="N34" s="57"/>
      <c r="O34" s="829">
        <f>予防短期入所療養ホ!S33</f>
        <v>637</v>
      </c>
      <c r="P34" s="829"/>
      <c r="Q34" s="417" t="s">
        <v>578</v>
      </c>
      <c r="R34" s="104"/>
      <c r="S34" s="691" t="s">
        <v>301</v>
      </c>
      <c r="T34" s="750"/>
      <c r="U34" s="750"/>
      <c r="V34" s="750"/>
      <c r="W34" s="750"/>
      <c r="X34" s="750"/>
      <c r="Y34" s="750"/>
      <c r="Z34" s="750"/>
      <c r="AA34" s="750"/>
      <c r="AB34" s="750"/>
      <c r="AC34" s="750"/>
      <c r="AD34" s="788"/>
      <c r="AE34" s="788"/>
      <c r="AF34" s="788"/>
      <c r="AG34" s="515" t="s">
        <v>806</v>
      </c>
      <c r="AH34" s="515">
        <f>$AH$6</f>
        <v>25</v>
      </c>
      <c r="AI34" s="637"/>
      <c r="AJ34" s="271" t="s">
        <v>578</v>
      </c>
      <c r="AK34" s="985"/>
      <c r="AL34" s="985"/>
      <c r="AM34" s="986"/>
      <c r="AN34" s="361">
        <f t="shared" si="9"/>
        <v>428</v>
      </c>
      <c r="AO34" s="6"/>
    </row>
    <row r="35" spans="1:41" ht="17.25" customHeight="1" x14ac:dyDescent="0.15">
      <c r="A35" s="436" t="s">
        <v>1435</v>
      </c>
      <c r="B35" s="433">
        <v>3031</v>
      </c>
      <c r="C35" s="120" t="s">
        <v>1522</v>
      </c>
      <c r="D35" s="711"/>
      <c r="E35" s="135"/>
      <c r="F35" s="310"/>
      <c r="G35" s="310"/>
      <c r="H35" s="644"/>
      <c r="I35" s="666"/>
      <c r="J35" s="667"/>
      <c r="K35" s="667"/>
      <c r="L35" s="667"/>
      <c r="M35" s="668"/>
      <c r="N35" s="453" t="s">
        <v>1564</v>
      </c>
      <c r="O35" s="173"/>
      <c r="P35" s="173"/>
      <c r="Q35" s="439"/>
      <c r="R35" s="634"/>
      <c r="S35" s="444"/>
      <c r="T35" s="422"/>
      <c r="U35" s="422"/>
      <c r="V35" s="422"/>
      <c r="W35" s="422"/>
      <c r="X35" s="422"/>
      <c r="Y35" s="41"/>
      <c r="Z35" s="41"/>
      <c r="AA35" s="41"/>
      <c r="AB35" s="422"/>
      <c r="AC35" s="41"/>
      <c r="AD35" s="422"/>
      <c r="AE35" s="621"/>
      <c r="AF35" s="621"/>
      <c r="AG35" s="422"/>
      <c r="AH35" s="422"/>
      <c r="AI35" s="422"/>
      <c r="AJ35" s="38"/>
      <c r="AK35" s="985"/>
      <c r="AL35" s="985"/>
      <c r="AM35" s="986"/>
      <c r="AN35" s="362">
        <f t="shared" si="8"/>
        <v>551</v>
      </c>
      <c r="AO35" s="6"/>
    </row>
    <row r="36" spans="1:41" ht="17.25" customHeight="1" x14ac:dyDescent="0.15">
      <c r="A36" s="436" t="s">
        <v>1435</v>
      </c>
      <c r="B36" s="433">
        <v>3032</v>
      </c>
      <c r="C36" s="120" t="s">
        <v>1523</v>
      </c>
      <c r="D36" s="711"/>
      <c r="E36" s="637"/>
      <c r="F36" s="637"/>
      <c r="G36" s="637"/>
      <c r="H36" s="637"/>
      <c r="I36" s="944" t="s">
        <v>73</v>
      </c>
      <c r="J36" s="693"/>
      <c r="K36" s="693"/>
      <c r="L36" s="693"/>
      <c r="M36" s="945"/>
      <c r="N36" s="57"/>
      <c r="O36" s="829">
        <f>予防短期入所療養ホ!S35</f>
        <v>787</v>
      </c>
      <c r="P36" s="829"/>
      <c r="Q36" s="417" t="s">
        <v>578</v>
      </c>
      <c r="R36" s="171"/>
      <c r="S36" s="691" t="s">
        <v>301</v>
      </c>
      <c r="T36" s="750"/>
      <c r="U36" s="750"/>
      <c r="V36" s="750"/>
      <c r="W36" s="750"/>
      <c r="X36" s="750"/>
      <c r="Y36" s="750"/>
      <c r="Z36" s="750"/>
      <c r="AA36" s="750"/>
      <c r="AB36" s="750"/>
      <c r="AC36" s="750"/>
      <c r="AD36" s="788"/>
      <c r="AE36" s="788"/>
      <c r="AF36" s="788"/>
      <c r="AG36" s="515" t="s">
        <v>806</v>
      </c>
      <c r="AH36" s="515">
        <f>$AH$6</f>
        <v>25</v>
      </c>
      <c r="AI36" s="621"/>
      <c r="AJ36" s="271" t="s">
        <v>578</v>
      </c>
      <c r="AK36" s="985"/>
      <c r="AL36" s="985"/>
      <c r="AM36" s="986"/>
      <c r="AN36" s="361">
        <f t="shared" si="9"/>
        <v>533</v>
      </c>
      <c r="AO36" s="6"/>
    </row>
    <row r="37" spans="1:41" ht="17.25" customHeight="1" x14ac:dyDescent="0.15">
      <c r="A37" s="436" t="s">
        <v>1435</v>
      </c>
      <c r="B37" s="433">
        <v>3033</v>
      </c>
      <c r="C37" s="210" t="s">
        <v>1524</v>
      </c>
      <c r="D37" s="957"/>
      <c r="E37" s="769" t="s">
        <v>1446</v>
      </c>
      <c r="F37" s="664"/>
      <c r="G37" s="664"/>
      <c r="H37" s="665"/>
      <c r="I37" s="769" t="s">
        <v>1444</v>
      </c>
      <c r="J37" s="664"/>
      <c r="K37" s="664"/>
      <c r="L37" s="664"/>
      <c r="M37" s="665"/>
      <c r="N37" s="246" t="s">
        <v>1563</v>
      </c>
      <c r="O37" s="276"/>
      <c r="P37" s="276"/>
      <c r="Q37" s="245"/>
      <c r="R37" s="638"/>
      <c r="S37" s="444"/>
      <c r="T37" s="422"/>
      <c r="U37" s="422"/>
      <c r="V37" s="422"/>
      <c r="W37" s="422"/>
      <c r="X37" s="422"/>
      <c r="Y37" s="41"/>
      <c r="Z37" s="41"/>
      <c r="AA37" s="41"/>
      <c r="AB37" s="422"/>
      <c r="AC37" s="41"/>
      <c r="AD37" s="422"/>
      <c r="AE37" s="621"/>
      <c r="AF37" s="621"/>
      <c r="AG37" s="417"/>
      <c r="AH37" s="417"/>
      <c r="AI37" s="417"/>
      <c r="AJ37" s="420"/>
      <c r="AK37" s="985"/>
      <c r="AL37" s="985"/>
      <c r="AM37" s="986"/>
      <c r="AN37" s="362">
        <f t="shared" si="8"/>
        <v>391</v>
      </c>
      <c r="AO37" s="6"/>
    </row>
    <row r="38" spans="1:41" ht="17.25" customHeight="1" x14ac:dyDescent="0.15">
      <c r="A38" s="436" t="s">
        <v>1435</v>
      </c>
      <c r="B38" s="433">
        <v>3034</v>
      </c>
      <c r="C38" s="120" t="s">
        <v>1525</v>
      </c>
      <c r="D38" s="957"/>
      <c r="E38" s="666"/>
      <c r="F38" s="667"/>
      <c r="G38" s="667"/>
      <c r="H38" s="668"/>
      <c r="I38" s="666"/>
      <c r="J38" s="667"/>
      <c r="K38" s="667"/>
      <c r="L38" s="667"/>
      <c r="M38" s="668"/>
      <c r="N38" s="57"/>
      <c r="O38" s="829">
        <f>予防短期入所療養ホ!S37</f>
        <v>558</v>
      </c>
      <c r="P38" s="829"/>
      <c r="Q38" s="417" t="s">
        <v>578</v>
      </c>
      <c r="R38" s="104"/>
      <c r="S38" s="691" t="s">
        <v>301</v>
      </c>
      <c r="T38" s="750"/>
      <c r="U38" s="750"/>
      <c r="V38" s="750"/>
      <c r="W38" s="750"/>
      <c r="X38" s="750"/>
      <c r="Y38" s="750"/>
      <c r="Z38" s="750"/>
      <c r="AA38" s="750"/>
      <c r="AB38" s="750"/>
      <c r="AC38" s="750"/>
      <c r="AD38" s="788"/>
      <c r="AE38" s="788"/>
      <c r="AF38" s="788"/>
      <c r="AG38" s="515" t="s">
        <v>806</v>
      </c>
      <c r="AH38" s="515">
        <f>$AH$6</f>
        <v>25</v>
      </c>
      <c r="AI38" s="637"/>
      <c r="AJ38" s="271" t="s">
        <v>578</v>
      </c>
      <c r="AK38" s="985"/>
      <c r="AL38" s="985"/>
      <c r="AM38" s="986"/>
      <c r="AN38" s="361">
        <f t="shared" si="9"/>
        <v>373</v>
      </c>
      <c r="AO38" s="6"/>
    </row>
    <row r="39" spans="1:41" ht="17.25" customHeight="1" x14ac:dyDescent="0.15">
      <c r="A39" s="436" t="s">
        <v>1435</v>
      </c>
      <c r="B39" s="433">
        <v>3035</v>
      </c>
      <c r="C39" s="120" t="s">
        <v>1526</v>
      </c>
      <c r="D39" s="957"/>
      <c r="E39" s="666"/>
      <c r="F39" s="667"/>
      <c r="G39" s="667"/>
      <c r="H39" s="668"/>
      <c r="I39" s="666"/>
      <c r="J39" s="667"/>
      <c r="K39" s="667"/>
      <c r="L39" s="667"/>
      <c r="M39" s="668"/>
      <c r="N39" s="453" t="s">
        <v>1564</v>
      </c>
      <c r="O39" s="173"/>
      <c r="P39" s="173"/>
      <c r="Q39" s="439"/>
      <c r="R39" s="634"/>
      <c r="S39" s="444"/>
      <c r="T39" s="422"/>
      <c r="U39" s="422"/>
      <c r="V39" s="422"/>
      <c r="W39" s="422"/>
      <c r="X39" s="422"/>
      <c r="Y39" s="41"/>
      <c r="Z39" s="41"/>
      <c r="AA39" s="41"/>
      <c r="AB39" s="422"/>
      <c r="AC39" s="41"/>
      <c r="AD39" s="422"/>
      <c r="AE39" s="621"/>
      <c r="AF39" s="621"/>
      <c r="AG39" s="422"/>
      <c r="AH39" s="422"/>
      <c r="AI39" s="422"/>
      <c r="AJ39" s="38"/>
      <c r="AK39" s="985"/>
      <c r="AL39" s="985"/>
      <c r="AM39" s="986"/>
      <c r="AN39" s="362">
        <f t="shared" si="8"/>
        <v>480</v>
      </c>
      <c r="AO39" s="6"/>
    </row>
    <row r="40" spans="1:41" ht="17.25" customHeight="1" x14ac:dyDescent="0.15">
      <c r="A40" s="436" t="s">
        <v>1435</v>
      </c>
      <c r="B40" s="433">
        <v>3036</v>
      </c>
      <c r="C40" s="120" t="s">
        <v>1527</v>
      </c>
      <c r="D40" s="957"/>
      <c r="E40" s="666"/>
      <c r="F40" s="667"/>
      <c r="G40" s="667"/>
      <c r="H40" s="668"/>
      <c r="I40" s="944" t="s">
        <v>1250</v>
      </c>
      <c r="J40" s="693"/>
      <c r="K40" s="693"/>
      <c r="L40" s="693"/>
      <c r="M40" s="945"/>
      <c r="N40" s="57"/>
      <c r="O40" s="829">
        <f>予防短期入所療養ホ!S39</f>
        <v>685</v>
      </c>
      <c r="P40" s="829"/>
      <c r="Q40" s="417" t="s">
        <v>578</v>
      </c>
      <c r="R40" s="171"/>
      <c r="S40" s="691" t="s">
        <v>301</v>
      </c>
      <c r="T40" s="750"/>
      <c r="U40" s="750"/>
      <c r="V40" s="750"/>
      <c r="W40" s="750"/>
      <c r="X40" s="750"/>
      <c r="Y40" s="750"/>
      <c r="Z40" s="750"/>
      <c r="AA40" s="750"/>
      <c r="AB40" s="750"/>
      <c r="AC40" s="750"/>
      <c r="AD40" s="788"/>
      <c r="AE40" s="788"/>
      <c r="AF40" s="788"/>
      <c r="AG40" s="515" t="s">
        <v>806</v>
      </c>
      <c r="AH40" s="515">
        <f>$AH$6</f>
        <v>25</v>
      </c>
      <c r="AI40" s="637"/>
      <c r="AJ40" s="271" t="s">
        <v>578</v>
      </c>
      <c r="AK40" s="985"/>
      <c r="AL40" s="985"/>
      <c r="AM40" s="986"/>
      <c r="AN40" s="361">
        <f t="shared" si="9"/>
        <v>462</v>
      </c>
      <c r="AO40" s="6"/>
    </row>
    <row r="41" spans="1:41" ht="17.25" customHeight="1" x14ac:dyDescent="0.15">
      <c r="A41" s="436" t="s">
        <v>1435</v>
      </c>
      <c r="B41" s="433">
        <v>3037</v>
      </c>
      <c r="C41" s="120" t="s">
        <v>1528</v>
      </c>
      <c r="D41" s="957"/>
      <c r="E41" s="135"/>
      <c r="F41" s="260"/>
      <c r="G41" s="260"/>
      <c r="H41" s="644"/>
      <c r="I41" s="769" t="s">
        <v>1445</v>
      </c>
      <c r="J41" s="664"/>
      <c r="K41" s="664"/>
      <c r="L41" s="664"/>
      <c r="M41" s="665"/>
      <c r="N41" s="453" t="s">
        <v>1563</v>
      </c>
      <c r="O41" s="173"/>
      <c r="P41" s="173"/>
      <c r="Q41" s="439"/>
      <c r="R41" s="634"/>
      <c r="S41" s="444"/>
      <c r="T41" s="422"/>
      <c r="U41" s="422"/>
      <c r="V41" s="422"/>
      <c r="W41" s="422"/>
      <c r="X41" s="422"/>
      <c r="Y41" s="41"/>
      <c r="Z41" s="41"/>
      <c r="AA41" s="41"/>
      <c r="AB41" s="422"/>
      <c r="AC41" s="41"/>
      <c r="AD41" s="422"/>
      <c r="AE41" s="621"/>
      <c r="AF41" s="621"/>
      <c r="AG41" s="422"/>
      <c r="AH41" s="422"/>
      <c r="AI41" s="422"/>
      <c r="AJ41" s="38"/>
      <c r="AK41" s="985"/>
      <c r="AL41" s="985"/>
      <c r="AM41" s="986"/>
      <c r="AN41" s="362">
        <f t="shared" si="8"/>
        <v>435</v>
      </c>
      <c r="AO41" s="6"/>
    </row>
    <row r="42" spans="1:41" ht="17.25" customHeight="1" x14ac:dyDescent="0.15">
      <c r="A42" s="436" t="s">
        <v>1435</v>
      </c>
      <c r="B42" s="433">
        <v>3038</v>
      </c>
      <c r="C42" s="120" t="s">
        <v>1529</v>
      </c>
      <c r="D42" s="957"/>
      <c r="E42" s="135"/>
      <c r="F42" s="449"/>
      <c r="G42" s="449"/>
      <c r="H42" s="644"/>
      <c r="I42" s="666"/>
      <c r="J42" s="667"/>
      <c r="K42" s="667"/>
      <c r="L42" s="667"/>
      <c r="M42" s="668"/>
      <c r="N42" s="57"/>
      <c r="O42" s="829">
        <f>予防短期入所療養ホ!S41</f>
        <v>621</v>
      </c>
      <c r="P42" s="829"/>
      <c r="Q42" s="417" t="s">
        <v>578</v>
      </c>
      <c r="R42" s="104"/>
      <c r="S42" s="691" t="s">
        <v>301</v>
      </c>
      <c r="T42" s="750"/>
      <c r="U42" s="750"/>
      <c r="V42" s="750"/>
      <c r="W42" s="750"/>
      <c r="X42" s="750"/>
      <c r="Y42" s="750"/>
      <c r="Z42" s="750"/>
      <c r="AA42" s="750"/>
      <c r="AB42" s="750"/>
      <c r="AC42" s="750"/>
      <c r="AD42" s="788"/>
      <c r="AE42" s="788"/>
      <c r="AF42" s="788"/>
      <c r="AG42" s="515" t="s">
        <v>806</v>
      </c>
      <c r="AH42" s="515">
        <f>$AH$6</f>
        <v>25</v>
      </c>
      <c r="AI42" s="637"/>
      <c r="AJ42" s="271" t="s">
        <v>578</v>
      </c>
      <c r="AK42" s="521"/>
      <c r="AL42" s="718"/>
      <c r="AM42" s="744"/>
      <c r="AN42" s="361">
        <f t="shared" si="9"/>
        <v>417</v>
      </c>
      <c r="AO42" s="6"/>
    </row>
    <row r="43" spans="1:41" ht="17.25" customHeight="1" x14ac:dyDescent="0.15">
      <c r="A43" s="436" t="s">
        <v>1435</v>
      </c>
      <c r="B43" s="433">
        <v>3039</v>
      </c>
      <c r="C43" s="120" t="s">
        <v>1530</v>
      </c>
      <c r="D43" s="957"/>
      <c r="E43" s="135"/>
      <c r="F43" s="310"/>
      <c r="G43" s="310"/>
      <c r="H43" s="644"/>
      <c r="I43" s="666"/>
      <c r="J43" s="667"/>
      <c r="K43" s="667"/>
      <c r="L43" s="667"/>
      <c r="M43" s="668"/>
      <c r="N43" s="453" t="s">
        <v>1564</v>
      </c>
      <c r="O43" s="173"/>
      <c r="P43" s="173"/>
      <c r="Q43" s="439"/>
      <c r="R43" s="634"/>
      <c r="S43" s="444"/>
      <c r="T43" s="422"/>
      <c r="U43" s="422"/>
      <c r="V43" s="422"/>
      <c r="W43" s="422"/>
      <c r="X43" s="422"/>
      <c r="Y43" s="41"/>
      <c r="Z43" s="41"/>
      <c r="AA43" s="41"/>
      <c r="AB43" s="422"/>
      <c r="AC43" s="41"/>
      <c r="AD43" s="422"/>
      <c r="AE43" s="621"/>
      <c r="AF43" s="621"/>
      <c r="AG43" s="422"/>
      <c r="AH43" s="422"/>
      <c r="AI43" s="422"/>
      <c r="AJ43" s="38"/>
      <c r="AK43" s="637"/>
      <c r="AL43" s="637"/>
      <c r="AM43" s="637"/>
      <c r="AN43" s="362">
        <f t="shared" si="8"/>
        <v>540</v>
      </c>
      <c r="AO43" s="6"/>
    </row>
    <row r="44" spans="1:41" ht="17.25" customHeight="1" x14ac:dyDescent="0.15">
      <c r="A44" s="436" t="s">
        <v>1435</v>
      </c>
      <c r="B44" s="433">
        <v>3040</v>
      </c>
      <c r="C44" s="120" t="s">
        <v>1531</v>
      </c>
      <c r="D44" s="957"/>
      <c r="E44" s="637"/>
      <c r="F44" s="637"/>
      <c r="G44" s="637"/>
      <c r="H44" s="637"/>
      <c r="I44" s="944" t="s">
        <v>73</v>
      </c>
      <c r="J44" s="693"/>
      <c r="K44" s="693"/>
      <c r="L44" s="693"/>
      <c r="M44" s="945"/>
      <c r="N44" s="57"/>
      <c r="O44" s="829">
        <f>予防短期入所療養ホ!S43</f>
        <v>771</v>
      </c>
      <c r="P44" s="829"/>
      <c r="Q44" s="417" t="s">
        <v>578</v>
      </c>
      <c r="R44" s="171"/>
      <c r="S44" s="691" t="s">
        <v>301</v>
      </c>
      <c r="T44" s="750"/>
      <c r="U44" s="750"/>
      <c r="V44" s="750"/>
      <c r="W44" s="750"/>
      <c r="X44" s="750"/>
      <c r="Y44" s="750"/>
      <c r="Z44" s="750"/>
      <c r="AA44" s="750"/>
      <c r="AB44" s="750"/>
      <c r="AC44" s="750"/>
      <c r="AD44" s="788"/>
      <c r="AE44" s="788"/>
      <c r="AF44" s="788"/>
      <c r="AG44" s="515" t="s">
        <v>806</v>
      </c>
      <c r="AH44" s="515">
        <f>$AH$6</f>
        <v>25</v>
      </c>
      <c r="AI44" s="637"/>
      <c r="AJ44" s="271" t="s">
        <v>578</v>
      </c>
      <c r="AK44" s="637"/>
      <c r="AL44" s="418"/>
      <c r="AM44" s="637"/>
      <c r="AN44" s="361">
        <f t="shared" si="9"/>
        <v>522</v>
      </c>
      <c r="AO44" s="6"/>
    </row>
    <row r="45" spans="1:41" ht="17.25" customHeight="1" x14ac:dyDescent="0.15">
      <c r="A45" s="436" t="s">
        <v>1435</v>
      </c>
      <c r="B45" s="433">
        <v>3041</v>
      </c>
      <c r="C45" s="120" t="s">
        <v>1532</v>
      </c>
      <c r="D45" s="711"/>
      <c r="E45" s="769" t="s">
        <v>1447</v>
      </c>
      <c r="F45" s="664"/>
      <c r="G45" s="664"/>
      <c r="H45" s="665"/>
      <c r="I45" s="769" t="s">
        <v>1444</v>
      </c>
      <c r="J45" s="664"/>
      <c r="K45" s="664"/>
      <c r="L45" s="664"/>
      <c r="M45" s="665"/>
      <c r="N45" s="453" t="s">
        <v>1563</v>
      </c>
      <c r="O45" s="173"/>
      <c r="P45" s="173"/>
      <c r="Q45" s="439"/>
      <c r="R45" s="634"/>
      <c r="S45" s="444"/>
      <c r="T45" s="422"/>
      <c r="U45" s="422"/>
      <c r="V45" s="422"/>
      <c r="W45" s="422"/>
      <c r="X45" s="422"/>
      <c r="Y45" s="41"/>
      <c r="Z45" s="41"/>
      <c r="AA45" s="41"/>
      <c r="AB45" s="422"/>
      <c r="AC45" s="41"/>
      <c r="AD45" s="422"/>
      <c r="AE45" s="621"/>
      <c r="AF45" s="621"/>
      <c r="AG45" s="422"/>
      <c r="AH45" s="422"/>
      <c r="AI45" s="422"/>
      <c r="AJ45" s="38"/>
      <c r="AK45" s="243"/>
      <c r="AL45" s="243"/>
      <c r="AM45" s="418"/>
      <c r="AN45" s="362">
        <f t="shared" si="8"/>
        <v>382</v>
      </c>
      <c r="AO45" s="402"/>
    </row>
    <row r="46" spans="1:41" ht="17.25" customHeight="1" x14ac:dyDescent="0.15">
      <c r="A46" s="436" t="s">
        <v>1435</v>
      </c>
      <c r="B46" s="433">
        <v>3042</v>
      </c>
      <c r="C46" s="120" t="s">
        <v>1533</v>
      </c>
      <c r="D46" s="711"/>
      <c r="E46" s="666"/>
      <c r="F46" s="667"/>
      <c r="G46" s="667"/>
      <c r="H46" s="668"/>
      <c r="I46" s="666"/>
      <c r="J46" s="667"/>
      <c r="K46" s="667"/>
      <c r="L46" s="667"/>
      <c r="M46" s="668"/>
      <c r="N46" s="57"/>
      <c r="O46" s="829">
        <f>予防短期入所療養ホ!S45</f>
        <v>546</v>
      </c>
      <c r="P46" s="829"/>
      <c r="Q46" s="417" t="s">
        <v>578</v>
      </c>
      <c r="R46" s="104"/>
      <c r="S46" s="691" t="s">
        <v>301</v>
      </c>
      <c r="T46" s="750"/>
      <c r="U46" s="750"/>
      <c r="V46" s="750"/>
      <c r="W46" s="750"/>
      <c r="X46" s="750"/>
      <c r="Y46" s="750"/>
      <c r="Z46" s="750"/>
      <c r="AA46" s="750"/>
      <c r="AB46" s="750"/>
      <c r="AC46" s="750"/>
      <c r="AD46" s="788"/>
      <c r="AE46" s="788"/>
      <c r="AF46" s="788"/>
      <c r="AG46" s="515" t="s">
        <v>806</v>
      </c>
      <c r="AH46" s="515">
        <f>$AH$6</f>
        <v>25</v>
      </c>
      <c r="AI46" s="637"/>
      <c r="AJ46" s="271" t="s">
        <v>578</v>
      </c>
      <c r="AK46" s="243"/>
      <c r="AL46" s="243"/>
      <c r="AM46" s="418"/>
      <c r="AN46" s="361">
        <f t="shared" si="9"/>
        <v>365</v>
      </c>
      <c r="AO46" s="6"/>
    </row>
    <row r="47" spans="1:41" ht="17.25" customHeight="1" x14ac:dyDescent="0.15">
      <c r="A47" s="436" t="s">
        <v>1435</v>
      </c>
      <c r="B47" s="433">
        <v>3043</v>
      </c>
      <c r="C47" s="120" t="s">
        <v>1534</v>
      </c>
      <c r="D47" s="711"/>
      <c r="E47" s="666"/>
      <c r="F47" s="667"/>
      <c r="G47" s="667"/>
      <c r="H47" s="668"/>
      <c r="I47" s="666"/>
      <c r="J47" s="667"/>
      <c r="K47" s="667"/>
      <c r="L47" s="667"/>
      <c r="M47" s="668"/>
      <c r="N47" s="453" t="s">
        <v>1564</v>
      </c>
      <c r="O47" s="173"/>
      <c r="P47" s="173"/>
      <c r="Q47" s="439"/>
      <c r="R47" s="634"/>
      <c r="S47" s="444"/>
      <c r="T47" s="422"/>
      <c r="U47" s="422"/>
      <c r="V47" s="422"/>
      <c r="W47" s="422"/>
      <c r="X47" s="422"/>
      <c r="Y47" s="41"/>
      <c r="Z47" s="41"/>
      <c r="AA47" s="41"/>
      <c r="AB47" s="422"/>
      <c r="AC47" s="41"/>
      <c r="AD47" s="422"/>
      <c r="AE47" s="621"/>
      <c r="AF47" s="621"/>
      <c r="AG47" s="422"/>
      <c r="AH47" s="422"/>
      <c r="AI47" s="422"/>
      <c r="AJ47" s="38"/>
      <c r="AK47" s="243"/>
      <c r="AL47" s="243"/>
      <c r="AM47" s="418"/>
      <c r="AN47" s="362">
        <f t="shared" si="8"/>
        <v>472</v>
      </c>
      <c r="AO47" s="6"/>
    </row>
    <row r="48" spans="1:41" ht="17.25" customHeight="1" x14ac:dyDescent="0.15">
      <c r="A48" s="436" t="s">
        <v>1435</v>
      </c>
      <c r="B48" s="433">
        <v>3044</v>
      </c>
      <c r="C48" s="120" t="s">
        <v>1535</v>
      </c>
      <c r="D48" s="711"/>
      <c r="E48" s="666"/>
      <c r="F48" s="667"/>
      <c r="G48" s="667"/>
      <c r="H48" s="668"/>
      <c r="I48" s="944" t="s">
        <v>1250</v>
      </c>
      <c r="J48" s="693"/>
      <c r="K48" s="693"/>
      <c r="L48" s="693"/>
      <c r="M48" s="945"/>
      <c r="N48" s="57"/>
      <c r="O48" s="829">
        <f>予防短期入所療養ホ!S47</f>
        <v>674</v>
      </c>
      <c r="P48" s="829"/>
      <c r="Q48" s="417" t="s">
        <v>578</v>
      </c>
      <c r="R48" s="171"/>
      <c r="S48" s="691" t="s">
        <v>301</v>
      </c>
      <c r="T48" s="750"/>
      <c r="U48" s="750"/>
      <c r="V48" s="750"/>
      <c r="W48" s="750"/>
      <c r="X48" s="750"/>
      <c r="Y48" s="750"/>
      <c r="Z48" s="750"/>
      <c r="AA48" s="750"/>
      <c r="AB48" s="750"/>
      <c r="AC48" s="750"/>
      <c r="AD48" s="788"/>
      <c r="AE48" s="788"/>
      <c r="AF48" s="788"/>
      <c r="AG48" s="515" t="s">
        <v>806</v>
      </c>
      <c r="AH48" s="515">
        <f>$AH$6</f>
        <v>25</v>
      </c>
      <c r="AI48" s="637"/>
      <c r="AJ48" s="271" t="s">
        <v>578</v>
      </c>
      <c r="AK48" s="243"/>
      <c r="AL48" s="243"/>
      <c r="AM48" s="418"/>
      <c r="AN48" s="361">
        <f t="shared" si="9"/>
        <v>454</v>
      </c>
      <c r="AO48" s="6"/>
    </row>
    <row r="49" spans="1:41" ht="17.25" customHeight="1" x14ac:dyDescent="0.15">
      <c r="A49" s="436" t="s">
        <v>1435</v>
      </c>
      <c r="B49" s="433">
        <v>3045</v>
      </c>
      <c r="C49" s="120" t="s">
        <v>1536</v>
      </c>
      <c r="D49" s="711"/>
      <c r="E49" s="135"/>
      <c r="F49" s="260"/>
      <c r="G49" s="260"/>
      <c r="H49" s="644"/>
      <c r="I49" s="769" t="s">
        <v>1445</v>
      </c>
      <c r="J49" s="664"/>
      <c r="K49" s="664"/>
      <c r="L49" s="664"/>
      <c r="M49" s="665"/>
      <c r="N49" s="453" t="s">
        <v>1563</v>
      </c>
      <c r="O49" s="173"/>
      <c r="P49" s="173"/>
      <c r="Q49" s="439"/>
      <c r="R49" s="634"/>
      <c r="S49" s="444"/>
      <c r="T49" s="422"/>
      <c r="U49" s="422"/>
      <c r="V49" s="422"/>
      <c r="W49" s="422"/>
      <c r="X49" s="422"/>
      <c r="Y49" s="41"/>
      <c r="Z49" s="41"/>
      <c r="AA49" s="41"/>
      <c r="AB49" s="422"/>
      <c r="AC49" s="41"/>
      <c r="AD49" s="422"/>
      <c r="AE49" s="621"/>
      <c r="AF49" s="621"/>
      <c r="AG49" s="422"/>
      <c r="AH49" s="422"/>
      <c r="AI49" s="422"/>
      <c r="AJ49" s="38"/>
      <c r="AK49" s="243"/>
      <c r="AL49" s="243"/>
      <c r="AM49" s="418"/>
      <c r="AN49" s="362">
        <f t="shared" si="8"/>
        <v>427</v>
      </c>
      <c r="AO49" s="6"/>
    </row>
    <row r="50" spans="1:41" ht="17.25" customHeight="1" x14ac:dyDescent="0.15">
      <c r="A50" s="436" t="s">
        <v>1435</v>
      </c>
      <c r="B50" s="433">
        <v>3046</v>
      </c>
      <c r="C50" s="120" t="s">
        <v>1537</v>
      </c>
      <c r="D50" s="711"/>
      <c r="E50" s="135"/>
      <c r="F50" s="449"/>
      <c r="G50" s="449"/>
      <c r="H50" s="644"/>
      <c r="I50" s="666"/>
      <c r="J50" s="667"/>
      <c r="K50" s="667"/>
      <c r="L50" s="667"/>
      <c r="M50" s="668"/>
      <c r="N50" s="57"/>
      <c r="O50" s="829">
        <f>予防短期入所療養ホ!S49</f>
        <v>610</v>
      </c>
      <c r="P50" s="829"/>
      <c r="Q50" s="417" t="s">
        <v>578</v>
      </c>
      <c r="R50" s="104"/>
      <c r="S50" s="691" t="s">
        <v>301</v>
      </c>
      <c r="T50" s="750"/>
      <c r="U50" s="750"/>
      <c r="V50" s="750"/>
      <c r="W50" s="750"/>
      <c r="X50" s="750"/>
      <c r="Y50" s="750"/>
      <c r="Z50" s="750"/>
      <c r="AA50" s="750"/>
      <c r="AB50" s="750"/>
      <c r="AC50" s="750"/>
      <c r="AD50" s="788"/>
      <c r="AE50" s="788"/>
      <c r="AF50" s="788"/>
      <c r="AG50" s="515" t="s">
        <v>806</v>
      </c>
      <c r="AH50" s="515">
        <f>$AH$6</f>
        <v>25</v>
      </c>
      <c r="AI50" s="637"/>
      <c r="AJ50" s="271" t="s">
        <v>578</v>
      </c>
      <c r="AK50" s="243"/>
      <c r="AL50" s="243"/>
      <c r="AM50" s="418"/>
      <c r="AN50" s="361">
        <f t="shared" si="9"/>
        <v>410</v>
      </c>
      <c r="AO50" s="6"/>
    </row>
    <row r="51" spans="1:41" ht="17.25" customHeight="1" x14ac:dyDescent="0.15">
      <c r="A51" s="436" t="s">
        <v>1458</v>
      </c>
      <c r="B51" s="433">
        <v>3047</v>
      </c>
      <c r="C51" s="120" t="s">
        <v>1538</v>
      </c>
      <c r="D51" s="711"/>
      <c r="E51" s="135"/>
      <c r="F51" s="310"/>
      <c r="G51" s="310"/>
      <c r="H51" s="644"/>
      <c r="I51" s="666"/>
      <c r="J51" s="667"/>
      <c r="K51" s="667"/>
      <c r="L51" s="667"/>
      <c r="M51" s="668"/>
      <c r="N51" s="453" t="s">
        <v>1564</v>
      </c>
      <c r="O51" s="173"/>
      <c r="P51" s="173"/>
      <c r="Q51" s="439"/>
      <c r="R51" s="634"/>
      <c r="S51" s="444"/>
      <c r="T51" s="422"/>
      <c r="U51" s="422"/>
      <c r="V51" s="422"/>
      <c r="W51" s="422"/>
      <c r="X51" s="422"/>
      <c r="Y51" s="41"/>
      <c r="Z51" s="41"/>
      <c r="AA51" s="41"/>
      <c r="AB51" s="422"/>
      <c r="AC51" s="41"/>
      <c r="AD51" s="422"/>
      <c r="AE51" s="621"/>
      <c r="AF51" s="621"/>
      <c r="AG51" s="422"/>
      <c r="AH51" s="422"/>
      <c r="AI51" s="422"/>
      <c r="AJ51" s="38"/>
      <c r="AK51" s="243"/>
      <c r="AL51" s="243"/>
      <c r="AM51" s="418"/>
      <c r="AN51" s="362">
        <f t="shared" si="8"/>
        <v>532</v>
      </c>
      <c r="AO51" s="6"/>
    </row>
    <row r="52" spans="1:41" ht="17.25" customHeight="1" x14ac:dyDescent="0.15">
      <c r="A52" s="436" t="s">
        <v>1458</v>
      </c>
      <c r="B52" s="433">
        <v>3048</v>
      </c>
      <c r="C52" s="120" t="s">
        <v>1539</v>
      </c>
      <c r="D52" s="839"/>
      <c r="E52" s="607"/>
      <c r="F52" s="607"/>
      <c r="G52" s="607"/>
      <c r="H52" s="607"/>
      <c r="I52" s="944" t="s">
        <v>73</v>
      </c>
      <c r="J52" s="693"/>
      <c r="K52" s="693"/>
      <c r="L52" s="693"/>
      <c r="M52" s="945"/>
      <c r="N52" s="57"/>
      <c r="O52" s="829">
        <f>予防短期入所療養ホ!S51</f>
        <v>760</v>
      </c>
      <c r="P52" s="829"/>
      <c r="Q52" s="417" t="s">
        <v>578</v>
      </c>
      <c r="R52" s="171"/>
      <c r="S52" s="691" t="s">
        <v>301</v>
      </c>
      <c r="T52" s="750"/>
      <c r="U52" s="750"/>
      <c r="V52" s="750"/>
      <c r="W52" s="750"/>
      <c r="X52" s="750"/>
      <c r="Y52" s="750"/>
      <c r="Z52" s="750"/>
      <c r="AA52" s="750"/>
      <c r="AB52" s="750"/>
      <c r="AC52" s="750"/>
      <c r="AD52" s="788"/>
      <c r="AE52" s="788"/>
      <c r="AF52" s="788"/>
      <c r="AG52" s="515" t="s">
        <v>806</v>
      </c>
      <c r="AH52" s="515">
        <f>$AH$6</f>
        <v>25</v>
      </c>
      <c r="AI52" s="607"/>
      <c r="AJ52" s="271" t="s">
        <v>578</v>
      </c>
      <c r="AK52" s="235"/>
      <c r="AL52" s="235"/>
      <c r="AM52" s="417"/>
      <c r="AN52" s="361">
        <f t="shared" si="9"/>
        <v>515</v>
      </c>
      <c r="AO52" s="11"/>
    </row>
    <row r="53" spans="1:41" ht="17.25" customHeight="1" x14ac:dyDescent="0.15">
      <c r="A53" s="436" t="s">
        <v>1435</v>
      </c>
      <c r="B53" s="433">
        <v>3049</v>
      </c>
      <c r="C53" s="120" t="s">
        <v>1809</v>
      </c>
      <c r="D53" s="710" t="s">
        <v>1449</v>
      </c>
      <c r="E53" s="769" t="s">
        <v>1791</v>
      </c>
      <c r="F53" s="664"/>
      <c r="G53" s="664"/>
      <c r="H53" s="665"/>
      <c r="I53" s="769" t="s">
        <v>1463</v>
      </c>
      <c r="J53" s="664"/>
      <c r="K53" s="664"/>
      <c r="L53" s="664"/>
      <c r="M53" s="665"/>
      <c r="N53" s="453" t="s">
        <v>1563</v>
      </c>
      <c r="O53" s="173"/>
      <c r="P53" s="173"/>
      <c r="Q53" s="439"/>
      <c r="R53" s="634"/>
      <c r="S53" s="444"/>
      <c r="T53" s="422"/>
      <c r="U53" s="422"/>
      <c r="V53" s="422"/>
      <c r="W53" s="422"/>
      <c r="X53" s="422"/>
      <c r="Y53" s="41"/>
      <c r="Z53" s="41"/>
      <c r="AA53" s="41"/>
      <c r="AB53" s="422"/>
      <c r="AC53" s="41"/>
      <c r="AD53" s="422"/>
      <c r="AE53" s="621"/>
      <c r="AF53" s="621"/>
      <c r="AG53" s="422"/>
      <c r="AH53" s="422"/>
      <c r="AI53" s="422"/>
      <c r="AJ53" s="38"/>
      <c r="AK53" s="416"/>
      <c r="AL53" s="416"/>
      <c r="AM53" s="36"/>
      <c r="AN53" s="360">
        <f>ROUND(O54*$AL$66,0)</f>
        <v>383</v>
      </c>
      <c r="AO53" s="7" t="s">
        <v>0</v>
      </c>
    </row>
    <row r="54" spans="1:41" ht="17.25" customHeight="1" x14ac:dyDescent="0.15">
      <c r="A54" s="436" t="s">
        <v>1435</v>
      </c>
      <c r="B54" s="433">
        <v>3050</v>
      </c>
      <c r="C54" s="120" t="s">
        <v>1810</v>
      </c>
      <c r="D54" s="711"/>
      <c r="E54" s="666"/>
      <c r="F54" s="667"/>
      <c r="G54" s="667"/>
      <c r="H54" s="668"/>
      <c r="I54" s="666"/>
      <c r="J54" s="667"/>
      <c r="K54" s="667"/>
      <c r="L54" s="667"/>
      <c r="M54" s="668"/>
      <c r="N54" s="57"/>
      <c r="O54" s="829">
        <f>予防短期入所療養ホ!S53</f>
        <v>547</v>
      </c>
      <c r="P54" s="829"/>
      <c r="Q54" s="417" t="s">
        <v>578</v>
      </c>
      <c r="R54" s="104"/>
      <c r="S54" s="691" t="s">
        <v>301</v>
      </c>
      <c r="T54" s="750"/>
      <c r="U54" s="750"/>
      <c r="V54" s="750"/>
      <c r="W54" s="750"/>
      <c r="X54" s="750"/>
      <c r="Y54" s="750"/>
      <c r="Z54" s="750"/>
      <c r="AA54" s="750"/>
      <c r="AB54" s="750"/>
      <c r="AC54" s="750"/>
      <c r="AD54" s="788"/>
      <c r="AE54" s="788"/>
      <c r="AF54" s="788"/>
      <c r="AG54" s="515" t="s">
        <v>806</v>
      </c>
      <c r="AH54" s="515">
        <f>$AH$6</f>
        <v>25</v>
      </c>
      <c r="AI54" s="621"/>
      <c r="AJ54" s="271" t="s">
        <v>578</v>
      </c>
      <c r="AK54" s="985" t="s">
        <v>159</v>
      </c>
      <c r="AL54" s="985"/>
      <c r="AM54" s="986"/>
      <c r="AN54" s="361">
        <f>ROUND(ROUND(O54-AH54,0)*$AL$66,0)</f>
        <v>365</v>
      </c>
      <c r="AO54" s="6"/>
    </row>
    <row r="55" spans="1:41" ht="17.25" customHeight="1" x14ac:dyDescent="0.15">
      <c r="A55" s="436" t="s">
        <v>1435</v>
      </c>
      <c r="B55" s="433">
        <v>3051</v>
      </c>
      <c r="C55" s="120" t="s">
        <v>1811</v>
      </c>
      <c r="D55" s="711"/>
      <c r="E55" s="666"/>
      <c r="F55" s="667"/>
      <c r="G55" s="667"/>
      <c r="H55" s="668"/>
      <c r="I55" s="666"/>
      <c r="J55" s="667"/>
      <c r="K55" s="667"/>
      <c r="L55" s="667"/>
      <c r="M55" s="668"/>
      <c r="N55" s="453" t="s">
        <v>1564</v>
      </c>
      <c r="O55" s="173"/>
      <c r="P55" s="173"/>
      <c r="Q55" s="439"/>
      <c r="R55" s="634"/>
      <c r="S55" s="444"/>
      <c r="T55" s="422"/>
      <c r="U55" s="422"/>
      <c r="V55" s="422"/>
      <c r="W55" s="422"/>
      <c r="X55" s="422"/>
      <c r="Y55" s="41"/>
      <c r="Z55" s="41"/>
      <c r="AA55" s="41"/>
      <c r="AB55" s="422"/>
      <c r="AC55" s="41"/>
      <c r="AD55" s="422"/>
      <c r="AE55" s="621"/>
      <c r="AF55" s="621"/>
      <c r="AG55" s="422"/>
      <c r="AH55" s="422"/>
      <c r="AI55" s="422"/>
      <c r="AJ55" s="38"/>
      <c r="AK55" s="985"/>
      <c r="AL55" s="985"/>
      <c r="AM55" s="986"/>
      <c r="AN55" s="362">
        <f t="shared" ref="AN55" si="10">ROUND(O56*$AL$66,0)</f>
        <v>475</v>
      </c>
      <c r="AO55" s="6"/>
    </row>
    <row r="56" spans="1:41" ht="17.25" customHeight="1" x14ac:dyDescent="0.15">
      <c r="A56" s="436" t="s">
        <v>1435</v>
      </c>
      <c r="B56" s="433">
        <v>3052</v>
      </c>
      <c r="C56" s="120" t="s">
        <v>1812</v>
      </c>
      <c r="D56" s="711"/>
      <c r="E56" s="666"/>
      <c r="F56" s="667"/>
      <c r="G56" s="667"/>
      <c r="H56" s="668"/>
      <c r="I56" s="944" t="s">
        <v>1250</v>
      </c>
      <c r="J56" s="693"/>
      <c r="K56" s="693"/>
      <c r="L56" s="693"/>
      <c r="M56" s="945"/>
      <c r="N56" s="57"/>
      <c r="O56" s="829">
        <f>予防短期入所療養ホ!S55</f>
        <v>679</v>
      </c>
      <c r="P56" s="829"/>
      <c r="Q56" s="417" t="s">
        <v>578</v>
      </c>
      <c r="R56" s="171"/>
      <c r="S56" s="691" t="s">
        <v>301</v>
      </c>
      <c r="T56" s="750"/>
      <c r="U56" s="750"/>
      <c r="V56" s="750"/>
      <c r="W56" s="750"/>
      <c r="X56" s="750"/>
      <c r="Y56" s="750"/>
      <c r="Z56" s="750"/>
      <c r="AA56" s="750"/>
      <c r="AB56" s="750"/>
      <c r="AC56" s="750"/>
      <c r="AD56" s="788"/>
      <c r="AE56" s="788"/>
      <c r="AF56" s="788"/>
      <c r="AG56" s="515" t="s">
        <v>806</v>
      </c>
      <c r="AH56" s="515">
        <f>$AH$6</f>
        <v>25</v>
      </c>
      <c r="AI56" s="621"/>
      <c r="AJ56" s="271" t="s">
        <v>578</v>
      </c>
      <c r="AK56" s="985"/>
      <c r="AL56" s="985"/>
      <c r="AM56" s="986"/>
      <c r="AN56" s="361">
        <f t="shared" ref="AN56" si="11">ROUND(ROUND(O56-AH56,0)*$AL$66,0)</f>
        <v>458</v>
      </c>
      <c r="AO56" s="6"/>
    </row>
    <row r="57" spans="1:41" ht="17.25" customHeight="1" x14ac:dyDescent="0.15">
      <c r="A57" s="436" t="s">
        <v>1435</v>
      </c>
      <c r="B57" s="433">
        <v>3053</v>
      </c>
      <c r="C57" s="120" t="s">
        <v>1813</v>
      </c>
      <c r="D57" s="711"/>
      <c r="E57" s="135"/>
      <c r="F57" s="260"/>
      <c r="G57" s="260"/>
      <c r="H57" s="644"/>
      <c r="I57" s="769" t="s">
        <v>1464</v>
      </c>
      <c r="J57" s="664"/>
      <c r="K57" s="664"/>
      <c r="L57" s="664"/>
      <c r="M57" s="665"/>
      <c r="N57" s="453" t="s">
        <v>1563</v>
      </c>
      <c r="O57" s="173"/>
      <c r="P57" s="173"/>
      <c r="Q57" s="439"/>
      <c r="R57" s="634"/>
      <c r="S57" s="444"/>
      <c r="T57" s="422"/>
      <c r="U57" s="422"/>
      <c r="V57" s="422"/>
      <c r="W57" s="422"/>
      <c r="X57" s="422"/>
      <c r="Y57" s="41"/>
      <c r="Z57" s="41"/>
      <c r="AA57" s="41"/>
      <c r="AB57" s="422"/>
      <c r="AC57" s="41"/>
      <c r="AD57" s="422"/>
      <c r="AE57" s="621"/>
      <c r="AF57" s="621"/>
      <c r="AG57" s="422"/>
      <c r="AH57" s="422"/>
      <c r="AI57" s="422"/>
      <c r="AJ57" s="38"/>
      <c r="AK57" s="985"/>
      <c r="AL57" s="985"/>
      <c r="AM57" s="986"/>
      <c r="AN57" s="362">
        <f t="shared" ref="AN57" si="12">ROUND(O58*$AL$66,0)</f>
        <v>424</v>
      </c>
      <c r="AO57" s="6"/>
    </row>
    <row r="58" spans="1:41" ht="17.25" customHeight="1" x14ac:dyDescent="0.15">
      <c r="A58" s="436" t="s">
        <v>1435</v>
      </c>
      <c r="B58" s="433">
        <v>3054</v>
      </c>
      <c r="C58" s="120" t="s">
        <v>1814</v>
      </c>
      <c r="D58" s="711"/>
      <c r="E58" s="135"/>
      <c r="F58" s="449"/>
      <c r="G58" s="449"/>
      <c r="H58" s="644"/>
      <c r="I58" s="666"/>
      <c r="J58" s="667"/>
      <c r="K58" s="667"/>
      <c r="L58" s="667"/>
      <c r="M58" s="668"/>
      <c r="N58" s="57"/>
      <c r="O58" s="829">
        <f>予防短期入所療養ホ!S57</f>
        <v>606</v>
      </c>
      <c r="P58" s="829"/>
      <c r="Q58" s="417" t="s">
        <v>578</v>
      </c>
      <c r="R58" s="104"/>
      <c r="S58" s="691" t="s">
        <v>301</v>
      </c>
      <c r="T58" s="750"/>
      <c r="U58" s="750"/>
      <c r="V58" s="750"/>
      <c r="W58" s="750"/>
      <c r="X58" s="750"/>
      <c r="Y58" s="750"/>
      <c r="Z58" s="750"/>
      <c r="AA58" s="750"/>
      <c r="AB58" s="750"/>
      <c r="AC58" s="750"/>
      <c r="AD58" s="788"/>
      <c r="AE58" s="788"/>
      <c r="AF58" s="788"/>
      <c r="AG58" s="515" t="s">
        <v>806</v>
      </c>
      <c r="AH58" s="515">
        <f>$AH$6</f>
        <v>25</v>
      </c>
      <c r="AI58" s="621"/>
      <c r="AJ58" s="271" t="s">
        <v>578</v>
      </c>
      <c r="AK58" s="985"/>
      <c r="AL58" s="985"/>
      <c r="AM58" s="986"/>
      <c r="AN58" s="361">
        <f t="shared" ref="AN58" si="13">ROUND(ROUND(O58-AH58,0)*$AL$66,0)</f>
        <v>407</v>
      </c>
      <c r="AO58" s="6"/>
    </row>
    <row r="59" spans="1:41" ht="17.25" customHeight="1" x14ac:dyDescent="0.15">
      <c r="A59" s="436" t="s">
        <v>1435</v>
      </c>
      <c r="B59" s="433">
        <v>3055</v>
      </c>
      <c r="C59" s="120" t="s">
        <v>1815</v>
      </c>
      <c r="D59" s="711"/>
      <c r="E59" s="135"/>
      <c r="F59" s="310"/>
      <c r="G59" s="310"/>
      <c r="H59" s="644"/>
      <c r="I59" s="666"/>
      <c r="J59" s="667"/>
      <c r="K59" s="667"/>
      <c r="L59" s="667"/>
      <c r="M59" s="668"/>
      <c r="N59" s="453" t="s">
        <v>1564</v>
      </c>
      <c r="O59" s="173"/>
      <c r="P59" s="173"/>
      <c r="Q59" s="439"/>
      <c r="R59" s="634"/>
      <c r="S59" s="444"/>
      <c r="T59" s="422"/>
      <c r="U59" s="422"/>
      <c r="V59" s="422"/>
      <c r="W59" s="422"/>
      <c r="X59" s="422"/>
      <c r="Y59" s="41"/>
      <c r="Z59" s="41"/>
      <c r="AA59" s="41"/>
      <c r="AB59" s="422"/>
      <c r="AC59" s="41"/>
      <c r="AD59" s="422"/>
      <c r="AE59" s="621"/>
      <c r="AF59" s="621"/>
      <c r="AG59" s="422"/>
      <c r="AH59" s="422"/>
      <c r="AI59" s="422"/>
      <c r="AJ59" s="38"/>
      <c r="AK59" s="985"/>
      <c r="AL59" s="985"/>
      <c r="AM59" s="986"/>
      <c r="AN59" s="362">
        <f t="shared" ref="AN59" si="14">ROUND(O60*$AL$66,0)</f>
        <v>531</v>
      </c>
      <c r="AO59" s="6"/>
    </row>
    <row r="60" spans="1:41" ht="17.25" customHeight="1" x14ac:dyDescent="0.15">
      <c r="A60" s="436" t="s">
        <v>1435</v>
      </c>
      <c r="B60" s="433">
        <v>3056</v>
      </c>
      <c r="C60" s="120" t="s">
        <v>1816</v>
      </c>
      <c r="D60" s="711"/>
      <c r="E60" s="637"/>
      <c r="F60" s="637"/>
      <c r="G60" s="637"/>
      <c r="H60" s="637"/>
      <c r="I60" s="944" t="s">
        <v>73</v>
      </c>
      <c r="J60" s="693"/>
      <c r="K60" s="693"/>
      <c r="L60" s="693"/>
      <c r="M60" s="945"/>
      <c r="N60" s="57"/>
      <c r="O60" s="829">
        <f>予防短期入所療養ホ!S59</f>
        <v>759</v>
      </c>
      <c r="P60" s="829"/>
      <c r="Q60" s="417" t="s">
        <v>578</v>
      </c>
      <c r="R60" s="171"/>
      <c r="S60" s="691" t="s">
        <v>301</v>
      </c>
      <c r="T60" s="750"/>
      <c r="U60" s="750"/>
      <c r="V60" s="750"/>
      <c r="W60" s="750"/>
      <c r="X60" s="750"/>
      <c r="Y60" s="750"/>
      <c r="Z60" s="750"/>
      <c r="AA60" s="750"/>
      <c r="AB60" s="750"/>
      <c r="AC60" s="750"/>
      <c r="AD60" s="788"/>
      <c r="AE60" s="788"/>
      <c r="AF60" s="788"/>
      <c r="AG60" s="515" t="s">
        <v>806</v>
      </c>
      <c r="AH60" s="515">
        <f>$AH$6</f>
        <v>25</v>
      </c>
      <c r="AI60" s="621"/>
      <c r="AJ60" s="271" t="s">
        <v>578</v>
      </c>
      <c r="AK60" s="985"/>
      <c r="AL60" s="985"/>
      <c r="AM60" s="986"/>
      <c r="AN60" s="361">
        <f t="shared" ref="AN60" si="15">ROUND(ROUND(O60-AH60,0)*$AL$66,0)</f>
        <v>514</v>
      </c>
      <c r="AO60" s="6"/>
    </row>
    <row r="61" spans="1:41" ht="17.25" customHeight="1" x14ac:dyDescent="0.15">
      <c r="A61" s="436" t="s">
        <v>1435</v>
      </c>
      <c r="B61" s="433">
        <v>3057</v>
      </c>
      <c r="C61" s="120" t="s">
        <v>1817</v>
      </c>
      <c r="D61" s="711"/>
      <c r="E61" s="769" t="s">
        <v>1792</v>
      </c>
      <c r="F61" s="664"/>
      <c r="G61" s="664"/>
      <c r="H61" s="665"/>
      <c r="I61" s="769" t="s">
        <v>1465</v>
      </c>
      <c r="J61" s="664"/>
      <c r="K61" s="664"/>
      <c r="L61" s="664"/>
      <c r="M61" s="665"/>
      <c r="N61" s="453" t="s">
        <v>1563</v>
      </c>
      <c r="O61" s="173"/>
      <c r="P61" s="173"/>
      <c r="Q61" s="439"/>
      <c r="R61" s="634"/>
      <c r="S61" s="444"/>
      <c r="T61" s="422"/>
      <c r="U61" s="422"/>
      <c r="V61" s="422"/>
      <c r="W61" s="422"/>
      <c r="X61" s="422"/>
      <c r="Y61" s="41"/>
      <c r="Z61" s="41"/>
      <c r="AA61" s="41"/>
      <c r="AB61" s="422"/>
      <c r="AC61" s="41"/>
      <c r="AD61" s="422"/>
      <c r="AE61" s="621"/>
      <c r="AF61" s="621"/>
      <c r="AG61" s="422"/>
      <c r="AH61" s="422"/>
      <c r="AI61" s="422"/>
      <c r="AJ61" s="38"/>
      <c r="AK61" s="985"/>
      <c r="AL61" s="985"/>
      <c r="AM61" s="986"/>
      <c r="AN61" s="362">
        <f t="shared" ref="AN61" si="16">ROUND(O62*$AL$66,0)</f>
        <v>365</v>
      </c>
      <c r="AO61" s="6"/>
    </row>
    <row r="62" spans="1:41" ht="17.25" customHeight="1" x14ac:dyDescent="0.15">
      <c r="A62" s="436" t="s">
        <v>1435</v>
      </c>
      <c r="B62" s="433">
        <v>3058</v>
      </c>
      <c r="C62" s="120" t="s">
        <v>1818</v>
      </c>
      <c r="D62" s="711"/>
      <c r="E62" s="666"/>
      <c r="F62" s="667"/>
      <c r="G62" s="667"/>
      <c r="H62" s="668"/>
      <c r="I62" s="666"/>
      <c r="J62" s="667"/>
      <c r="K62" s="667"/>
      <c r="L62" s="667"/>
      <c r="M62" s="668"/>
      <c r="N62" s="57"/>
      <c r="O62" s="829">
        <f>予防短期入所療養ホ!S61</f>
        <v>521</v>
      </c>
      <c r="P62" s="829"/>
      <c r="Q62" s="417" t="s">
        <v>578</v>
      </c>
      <c r="R62" s="104"/>
      <c r="S62" s="691" t="s">
        <v>301</v>
      </c>
      <c r="T62" s="750"/>
      <c r="U62" s="750"/>
      <c r="V62" s="750"/>
      <c r="W62" s="750"/>
      <c r="X62" s="750"/>
      <c r="Y62" s="750"/>
      <c r="Z62" s="750"/>
      <c r="AA62" s="750"/>
      <c r="AB62" s="750"/>
      <c r="AC62" s="750"/>
      <c r="AD62" s="788"/>
      <c r="AE62" s="788"/>
      <c r="AF62" s="788"/>
      <c r="AG62" s="515" t="s">
        <v>806</v>
      </c>
      <c r="AH62" s="515">
        <f>$AH$6</f>
        <v>25</v>
      </c>
      <c r="AI62" s="621"/>
      <c r="AJ62" s="271" t="s">
        <v>578</v>
      </c>
      <c r="AK62" s="985"/>
      <c r="AL62" s="985"/>
      <c r="AM62" s="986"/>
      <c r="AN62" s="361">
        <f t="shared" ref="AN62" si="17">ROUND(ROUND(O62-AH62,0)*$AL$66,0)</f>
        <v>347</v>
      </c>
      <c r="AO62" s="6"/>
    </row>
    <row r="63" spans="1:41" ht="17.25" customHeight="1" x14ac:dyDescent="0.15">
      <c r="A63" s="436" t="s">
        <v>1435</v>
      </c>
      <c r="B63" s="433">
        <v>3059</v>
      </c>
      <c r="C63" s="120" t="s">
        <v>1819</v>
      </c>
      <c r="D63" s="711"/>
      <c r="E63" s="666"/>
      <c r="F63" s="667"/>
      <c r="G63" s="667"/>
      <c r="H63" s="668"/>
      <c r="I63" s="666"/>
      <c r="J63" s="667"/>
      <c r="K63" s="667"/>
      <c r="L63" s="667"/>
      <c r="M63" s="668"/>
      <c r="N63" s="453" t="s">
        <v>1564</v>
      </c>
      <c r="O63" s="173"/>
      <c r="P63" s="173"/>
      <c r="Q63" s="439"/>
      <c r="R63" s="634"/>
      <c r="S63" s="444"/>
      <c r="T63" s="422"/>
      <c r="U63" s="422"/>
      <c r="V63" s="422"/>
      <c r="W63" s="422"/>
      <c r="X63" s="422"/>
      <c r="Y63" s="41"/>
      <c r="Z63" s="41"/>
      <c r="AA63" s="41"/>
      <c r="AB63" s="422"/>
      <c r="AC63" s="41"/>
      <c r="AD63" s="422"/>
      <c r="AE63" s="621"/>
      <c r="AF63" s="621"/>
      <c r="AG63" s="422"/>
      <c r="AH63" s="422"/>
      <c r="AI63" s="422"/>
      <c r="AJ63" s="38"/>
      <c r="AK63" s="985"/>
      <c r="AL63" s="985"/>
      <c r="AM63" s="986"/>
      <c r="AN63" s="362">
        <f t="shared" ref="AN63" si="18">ROUND(O64*$AL$66,0)</f>
        <v>449</v>
      </c>
      <c r="AO63" s="6"/>
    </row>
    <row r="64" spans="1:41" ht="17.25" customHeight="1" x14ac:dyDescent="0.15">
      <c r="A64" s="436" t="s">
        <v>1435</v>
      </c>
      <c r="B64" s="433">
        <v>3060</v>
      </c>
      <c r="C64" s="120" t="s">
        <v>1820</v>
      </c>
      <c r="D64" s="711"/>
      <c r="E64" s="666"/>
      <c r="F64" s="667"/>
      <c r="G64" s="667"/>
      <c r="H64" s="668"/>
      <c r="I64" s="944" t="s">
        <v>1250</v>
      </c>
      <c r="J64" s="693"/>
      <c r="K64" s="693"/>
      <c r="L64" s="693"/>
      <c r="M64" s="945"/>
      <c r="N64" s="57"/>
      <c r="O64" s="829">
        <f>予防短期入所療養ホ!S63</f>
        <v>642</v>
      </c>
      <c r="P64" s="829"/>
      <c r="Q64" s="417" t="s">
        <v>578</v>
      </c>
      <c r="R64" s="171"/>
      <c r="S64" s="691" t="s">
        <v>301</v>
      </c>
      <c r="T64" s="750"/>
      <c r="U64" s="750"/>
      <c r="V64" s="750"/>
      <c r="W64" s="750"/>
      <c r="X64" s="750"/>
      <c r="Y64" s="750"/>
      <c r="Z64" s="750"/>
      <c r="AA64" s="750"/>
      <c r="AB64" s="750"/>
      <c r="AC64" s="750"/>
      <c r="AD64" s="788"/>
      <c r="AE64" s="788"/>
      <c r="AF64" s="788"/>
      <c r="AG64" s="515" t="s">
        <v>806</v>
      </c>
      <c r="AH64" s="515">
        <f>$AH$6</f>
        <v>25</v>
      </c>
      <c r="AI64" s="621"/>
      <c r="AJ64" s="271" t="s">
        <v>578</v>
      </c>
      <c r="AK64" s="985"/>
      <c r="AL64" s="985"/>
      <c r="AM64" s="986"/>
      <c r="AN64" s="361">
        <f t="shared" ref="AN64" si="19">ROUND(ROUND(O64-AH64,0)*$AL$66,0)</f>
        <v>432</v>
      </c>
      <c r="AO64" s="6"/>
    </row>
    <row r="65" spans="1:41" ht="17.25" customHeight="1" x14ac:dyDescent="0.15">
      <c r="A65" s="436" t="s">
        <v>1435</v>
      </c>
      <c r="B65" s="433">
        <v>3061</v>
      </c>
      <c r="C65" s="120" t="s">
        <v>1821</v>
      </c>
      <c r="D65" s="711"/>
      <c r="E65" s="135"/>
      <c r="F65" s="260"/>
      <c r="G65" s="260"/>
      <c r="H65" s="644"/>
      <c r="I65" s="769" t="s">
        <v>1466</v>
      </c>
      <c r="J65" s="664"/>
      <c r="K65" s="664"/>
      <c r="L65" s="664"/>
      <c r="M65" s="665"/>
      <c r="N65" s="453" t="s">
        <v>1563</v>
      </c>
      <c r="O65" s="173"/>
      <c r="P65" s="173"/>
      <c r="Q65" s="439"/>
      <c r="R65" s="634"/>
      <c r="S65" s="444"/>
      <c r="T65" s="422"/>
      <c r="U65" s="422"/>
      <c r="V65" s="422"/>
      <c r="W65" s="422"/>
      <c r="X65" s="422"/>
      <c r="Y65" s="41"/>
      <c r="Z65" s="41"/>
      <c r="AA65" s="41"/>
      <c r="AB65" s="422"/>
      <c r="AC65" s="41"/>
      <c r="AD65" s="422"/>
      <c r="AE65" s="621"/>
      <c r="AF65" s="621"/>
      <c r="AG65" s="422"/>
      <c r="AH65" s="422"/>
      <c r="AI65" s="422"/>
      <c r="AJ65" s="38"/>
      <c r="AK65" s="985"/>
      <c r="AL65" s="985"/>
      <c r="AM65" s="986"/>
      <c r="AN65" s="362">
        <f t="shared" ref="AN65" si="20">ROUND(O66*$AL$66,0)</f>
        <v>407</v>
      </c>
      <c r="AO65" s="6"/>
    </row>
    <row r="66" spans="1:41" ht="17.25" customHeight="1" x14ac:dyDescent="0.15">
      <c r="A66" s="436" t="s">
        <v>1435</v>
      </c>
      <c r="B66" s="433">
        <v>3062</v>
      </c>
      <c r="C66" s="120" t="s">
        <v>1822</v>
      </c>
      <c r="D66" s="711"/>
      <c r="E66" s="135"/>
      <c r="F66" s="449"/>
      <c r="G66" s="449"/>
      <c r="H66" s="644"/>
      <c r="I66" s="666"/>
      <c r="J66" s="667"/>
      <c r="K66" s="667"/>
      <c r="L66" s="667"/>
      <c r="M66" s="668"/>
      <c r="N66" s="57"/>
      <c r="O66" s="829">
        <f>予防短期入所療養ホ!S65</f>
        <v>581</v>
      </c>
      <c r="P66" s="829"/>
      <c r="Q66" s="417" t="s">
        <v>578</v>
      </c>
      <c r="R66" s="104"/>
      <c r="S66" s="691" t="s">
        <v>301</v>
      </c>
      <c r="T66" s="750"/>
      <c r="U66" s="750"/>
      <c r="V66" s="750"/>
      <c r="W66" s="750"/>
      <c r="X66" s="750"/>
      <c r="Y66" s="750"/>
      <c r="Z66" s="750"/>
      <c r="AA66" s="750"/>
      <c r="AB66" s="750"/>
      <c r="AC66" s="750"/>
      <c r="AD66" s="788"/>
      <c r="AE66" s="788"/>
      <c r="AF66" s="788"/>
      <c r="AG66" s="515" t="s">
        <v>806</v>
      </c>
      <c r="AH66" s="515">
        <f>$AH$6</f>
        <v>25</v>
      </c>
      <c r="AI66" s="621"/>
      <c r="AJ66" s="271" t="s">
        <v>578</v>
      </c>
      <c r="AK66" s="521" t="s">
        <v>1448</v>
      </c>
      <c r="AL66" s="718">
        <v>0.7</v>
      </c>
      <c r="AM66" s="744"/>
      <c r="AN66" s="361">
        <f t="shared" ref="AN66" si="21">ROUND(ROUND(O66-AH66,0)*$AL$66,0)</f>
        <v>389</v>
      </c>
      <c r="AO66" s="6"/>
    </row>
    <row r="67" spans="1:41" ht="17.25" customHeight="1" x14ac:dyDescent="0.15">
      <c r="A67" s="436" t="s">
        <v>1435</v>
      </c>
      <c r="B67" s="433">
        <v>3063</v>
      </c>
      <c r="C67" s="120" t="s">
        <v>1823</v>
      </c>
      <c r="D67" s="711"/>
      <c r="E67" s="135"/>
      <c r="F67" s="310"/>
      <c r="G67" s="310"/>
      <c r="H67" s="644"/>
      <c r="I67" s="666"/>
      <c r="J67" s="667"/>
      <c r="K67" s="667"/>
      <c r="L67" s="667"/>
      <c r="M67" s="668"/>
      <c r="N67" s="453" t="s">
        <v>1564</v>
      </c>
      <c r="O67" s="173"/>
      <c r="P67" s="173"/>
      <c r="Q67" s="439"/>
      <c r="R67" s="634"/>
      <c r="S67" s="444"/>
      <c r="T67" s="422"/>
      <c r="U67" s="422"/>
      <c r="V67" s="422"/>
      <c r="W67" s="422"/>
      <c r="X67" s="422"/>
      <c r="Y67" s="41"/>
      <c r="Z67" s="41"/>
      <c r="AA67" s="41"/>
      <c r="AB67" s="422"/>
      <c r="AC67" s="41"/>
      <c r="AD67" s="422"/>
      <c r="AE67" s="621"/>
      <c r="AF67" s="621"/>
      <c r="AG67" s="422"/>
      <c r="AH67" s="422"/>
      <c r="AI67" s="422"/>
      <c r="AJ67" s="38"/>
      <c r="AK67" s="243"/>
      <c r="AL67" s="243"/>
      <c r="AM67" s="418"/>
      <c r="AN67" s="362">
        <f t="shared" ref="AN67" si="22">ROUND(O68*$AL$66,0)</f>
        <v>507</v>
      </c>
      <c r="AO67" s="6"/>
    </row>
    <row r="68" spans="1:41" ht="17.25" customHeight="1" x14ac:dyDescent="0.15">
      <c r="A68" s="436" t="s">
        <v>1435</v>
      </c>
      <c r="B68" s="433">
        <v>3064</v>
      </c>
      <c r="C68" s="120" t="s">
        <v>1824</v>
      </c>
      <c r="D68" s="980"/>
      <c r="E68" s="607"/>
      <c r="F68" s="607"/>
      <c r="G68" s="607"/>
      <c r="H68" s="607"/>
      <c r="I68" s="944" t="s">
        <v>73</v>
      </c>
      <c r="J68" s="693"/>
      <c r="K68" s="693"/>
      <c r="L68" s="693"/>
      <c r="M68" s="945"/>
      <c r="N68" s="57"/>
      <c r="O68" s="829">
        <f>予防短期入所療養ホ!S67</f>
        <v>724</v>
      </c>
      <c r="P68" s="829"/>
      <c r="Q68" s="417" t="s">
        <v>578</v>
      </c>
      <c r="R68" s="171"/>
      <c r="S68" s="691" t="s">
        <v>301</v>
      </c>
      <c r="T68" s="750"/>
      <c r="U68" s="750"/>
      <c r="V68" s="750"/>
      <c r="W68" s="750"/>
      <c r="X68" s="750"/>
      <c r="Y68" s="750"/>
      <c r="Z68" s="750"/>
      <c r="AA68" s="750"/>
      <c r="AB68" s="750"/>
      <c r="AC68" s="750"/>
      <c r="AD68" s="788"/>
      <c r="AE68" s="788"/>
      <c r="AF68" s="788"/>
      <c r="AG68" s="515" t="s">
        <v>806</v>
      </c>
      <c r="AH68" s="515">
        <f>$AH$6</f>
        <v>25</v>
      </c>
      <c r="AI68" s="621"/>
      <c r="AJ68" s="271" t="s">
        <v>578</v>
      </c>
      <c r="AK68" s="277"/>
      <c r="AL68" s="243"/>
      <c r="AM68" s="419"/>
      <c r="AN68" s="361">
        <f t="shared" ref="AN68" si="23">ROUND(ROUND(O68-AH68,0)*$AL$66,0)</f>
        <v>489</v>
      </c>
      <c r="AO68" s="6"/>
    </row>
    <row r="69" spans="1:41" ht="17.25" customHeight="1" x14ac:dyDescent="0.15">
      <c r="A69" s="62" t="s">
        <v>1435</v>
      </c>
      <c r="B69" s="433">
        <v>3065</v>
      </c>
      <c r="C69" s="210" t="s">
        <v>2367</v>
      </c>
      <c r="D69" s="710" t="s">
        <v>1450</v>
      </c>
      <c r="E69" s="770" t="s">
        <v>1451</v>
      </c>
      <c r="F69" s="667"/>
      <c r="G69" s="667"/>
      <c r="H69" s="668"/>
      <c r="I69" s="971" t="s">
        <v>2331</v>
      </c>
      <c r="J69" s="745"/>
      <c r="K69" s="745"/>
      <c r="L69" s="745"/>
      <c r="M69" s="746"/>
      <c r="N69" s="246" t="s">
        <v>1563</v>
      </c>
      <c r="O69" s="276"/>
      <c r="P69" s="276"/>
      <c r="Q69" s="245"/>
      <c r="R69" s="638"/>
      <c r="S69" s="57"/>
      <c r="T69" s="417"/>
      <c r="U69" s="417"/>
      <c r="V69" s="417"/>
      <c r="W69" s="417"/>
      <c r="X69" s="417"/>
      <c r="Y69" s="46"/>
      <c r="Z69" s="46"/>
      <c r="AA69" s="46"/>
      <c r="AB69" s="417"/>
      <c r="AC69" s="46"/>
      <c r="AD69" s="417"/>
      <c r="AE69" s="607"/>
      <c r="AF69" s="607"/>
      <c r="AG69" s="417"/>
      <c r="AH69" s="417"/>
      <c r="AI69" s="417"/>
      <c r="AJ69" s="420"/>
      <c r="AK69" s="421"/>
      <c r="AL69" s="418"/>
      <c r="AM69" s="419"/>
      <c r="AN69" s="362">
        <f>ROUND(O70*$AL$66,0)</f>
        <v>481</v>
      </c>
      <c r="AO69" s="6"/>
    </row>
    <row r="70" spans="1:41" ht="17.25" customHeight="1" x14ac:dyDescent="0.15">
      <c r="A70" s="436" t="s">
        <v>1435</v>
      </c>
      <c r="B70" s="433">
        <v>3066</v>
      </c>
      <c r="C70" s="120" t="s">
        <v>2368</v>
      </c>
      <c r="D70" s="711"/>
      <c r="E70" s="666"/>
      <c r="F70" s="667"/>
      <c r="G70" s="667"/>
      <c r="H70" s="668"/>
      <c r="I70" s="972"/>
      <c r="J70" s="973"/>
      <c r="K70" s="973"/>
      <c r="L70" s="973"/>
      <c r="M70" s="974"/>
      <c r="N70" s="57"/>
      <c r="O70" s="829">
        <f>予防短期入所療養ホ!S69</f>
        <v>687</v>
      </c>
      <c r="P70" s="829"/>
      <c r="Q70" s="417" t="s">
        <v>578</v>
      </c>
      <c r="R70" s="104"/>
      <c r="S70" s="691" t="s">
        <v>301</v>
      </c>
      <c r="T70" s="750"/>
      <c r="U70" s="750"/>
      <c r="V70" s="750"/>
      <c r="W70" s="750"/>
      <c r="X70" s="750"/>
      <c r="Y70" s="750"/>
      <c r="Z70" s="750"/>
      <c r="AA70" s="750"/>
      <c r="AB70" s="750"/>
      <c r="AC70" s="750"/>
      <c r="AD70" s="788"/>
      <c r="AE70" s="788"/>
      <c r="AF70" s="788"/>
      <c r="AG70" s="515" t="s">
        <v>806</v>
      </c>
      <c r="AH70" s="515">
        <f>$AH$6</f>
        <v>25</v>
      </c>
      <c r="AI70" s="621"/>
      <c r="AJ70" s="271" t="s">
        <v>578</v>
      </c>
      <c r="AK70" s="985"/>
      <c r="AL70" s="985"/>
      <c r="AM70" s="986"/>
      <c r="AN70" s="361">
        <f>ROUND(ROUND(O70-AH70,0)*$AL$66,0)</f>
        <v>463</v>
      </c>
      <c r="AO70" s="6"/>
    </row>
    <row r="71" spans="1:41" ht="17.25" customHeight="1" x14ac:dyDescent="0.15">
      <c r="A71" s="436" t="s">
        <v>1435</v>
      </c>
      <c r="B71" s="433">
        <v>3067</v>
      </c>
      <c r="C71" s="120" t="s">
        <v>2369</v>
      </c>
      <c r="D71" s="711"/>
      <c r="E71" s="666"/>
      <c r="F71" s="667"/>
      <c r="G71" s="667"/>
      <c r="H71" s="668"/>
      <c r="I71" s="972"/>
      <c r="J71" s="973"/>
      <c r="K71" s="973"/>
      <c r="L71" s="973"/>
      <c r="M71" s="974"/>
      <c r="N71" s="453" t="s">
        <v>1564</v>
      </c>
      <c r="O71" s="173"/>
      <c r="P71" s="173"/>
      <c r="Q71" s="439"/>
      <c r="R71" s="634"/>
      <c r="S71" s="444"/>
      <c r="T71" s="422"/>
      <c r="U71" s="422"/>
      <c r="V71" s="422"/>
      <c r="W71" s="422"/>
      <c r="X71" s="422"/>
      <c r="Y71" s="41"/>
      <c r="Z71" s="41"/>
      <c r="AA71" s="41"/>
      <c r="AB71" s="422"/>
      <c r="AC71" s="41"/>
      <c r="AD71" s="422"/>
      <c r="AE71" s="621"/>
      <c r="AF71" s="621"/>
      <c r="AG71" s="422"/>
      <c r="AH71" s="422"/>
      <c r="AI71" s="422"/>
      <c r="AJ71" s="38"/>
      <c r="AK71" s="985"/>
      <c r="AL71" s="985"/>
      <c r="AM71" s="986"/>
      <c r="AN71" s="362">
        <f t="shared" ref="AN71" si="24">ROUND(O72*$AL$66,0)</f>
        <v>596</v>
      </c>
      <c r="AO71" s="6"/>
    </row>
    <row r="72" spans="1:41" ht="17.25" customHeight="1" x14ac:dyDescent="0.15">
      <c r="A72" s="436" t="s">
        <v>1435</v>
      </c>
      <c r="B72" s="433">
        <v>3068</v>
      </c>
      <c r="C72" s="120" t="s">
        <v>2370</v>
      </c>
      <c r="D72" s="711"/>
      <c r="E72" s="666"/>
      <c r="F72" s="667"/>
      <c r="G72" s="667"/>
      <c r="H72" s="668"/>
      <c r="I72" s="944" t="s">
        <v>875</v>
      </c>
      <c r="J72" s="693"/>
      <c r="K72" s="693"/>
      <c r="L72" s="693"/>
      <c r="M72" s="945"/>
      <c r="N72" s="57"/>
      <c r="O72" s="829">
        <f>予防短期入所療養ホ!S71</f>
        <v>852</v>
      </c>
      <c r="P72" s="829"/>
      <c r="Q72" s="417" t="s">
        <v>578</v>
      </c>
      <c r="R72" s="171"/>
      <c r="S72" s="691" t="s">
        <v>301</v>
      </c>
      <c r="T72" s="750"/>
      <c r="U72" s="750"/>
      <c r="V72" s="750"/>
      <c r="W72" s="750"/>
      <c r="X72" s="750"/>
      <c r="Y72" s="750"/>
      <c r="Z72" s="750"/>
      <c r="AA72" s="750"/>
      <c r="AB72" s="750"/>
      <c r="AC72" s="750"/>
      <c r="AD72" s="788"/>
      <c r="AE72" s="788"/>
      <c r="AF72" s="788"/>
      <c r="AG72" s="515" t="s">
        <v>806</v>
      </c>
      <c r="AH72" s="515">
        <f>$AH$6</f>
        <v>25</v>
      </c>
      <c r="AI72" s="621"/>
      <c r="AJ72" s="271" t="s">
        <v>578</v>
      </c>
      <c r="AK72" s="985"/>
      <c r="AL72" s="985"/>
      <c r="AM72" s="986"/>
      <c r="AN72" s="361">
        <f t="shared" ref="AN72" si="25">ROUND(ROUND(O72-AH72,0)*$AL$66,0)</f>
        <v>579</v>
      </c>
      <c r="AO72" s="6"/>
    </row>
    <row r="73" spans="1:41" ht="17.25" customHeight="1" x14ac:dyDescent="0.15">
      <c r="A73" s="436" t="s">
        <v>1435</v>
      </c>
      <c r="B73" s="433">
        <v>3069</v>
      </c>
      <c r="C73" s="120" t="s">
        <v>2970</v>
      </c>
      <c r="D73" s="711"/>
      <c r="E73" s="135"/>
      <c r="F73" s="260"/>
      <c r="G73" s="260"/>
      <c r="H73" s="644"/>
      <c r="I73" s="938" t="s">
        <v>2332</v>
      </c>
      <c r="J73" s="975"/>
      <c r="K73" s="975"/>
      <c r="L73" s="975"/>
      <c r="M73" s="976"/>
      <c r="N73" s="453" t="s">
        <v>1563</v>
      </c>
      <c r="O73" s="173"/>
      <c r="P73" s="173"/>
      <c r="Q73" s="439"/>
      <c r="R73" s="634"/>
      <c r="S73" s="444"/>
      <c r="T73" s="422"/>
      <c r="U73" s="422"/>
      <c r="V73" s="422"/>
      <c r="W73" s="422"/>
      <c r="X73" s="422"/>
      <c r="Y73" s="41"/>
      <c r="Z73" s="41"/>
      <c r="AA73" s="41"/>
      <c r="AB73" s="422"/>
      <c r="AC73" s="41"/>
      <c r="AD73" s="422"/>
      <c r="AE73" s="621"/>
      <c r="AF73" s="621"/>
      <c r="AG73" s="422"/>
      <c r="AH73" s="422"/>
      <c r="AI73" s="422"/>
      <c r="AJ73" s="38"/>
      <c r="AK73" s="985"/>
      <c r="AL73" s="985"/>
      <c r="AM73" s="986"/>
      <c r="AN73" s="362">
        <f t="shared" ref="AN73" si="26">ROUND(O74*$AL$66,0)</f>
        <v>481</v>
      </c>
      <c r="AO73" s="6"/>
    </row>
    <row r="74" spans="1:41" ht="17.25" customHeight="1" x14ac:dyDescent="0.15">
      <c r="A74" s="436" t="s">
        <v>1435</v>
      </c>
      <c r="B74" s="433">
        <v>3070</v>
      </c>
      <c r="C74" s="120" t="s">
        <v>2971</v>
      </c>
      <c r="D74" s="711"/>
      <c r="E74" s="135"/>
      <c r="F74" s="449"/>
      <c r="G74" s="449"/>
      <c r="H74" s="644"/>
      <c r="I74" s="977"/>
      <c r="J74" s="978"/>
      <c r="K74" s="978"/>
      <c r="L74" s="978"/>
      <c r="M74" s="979"/>
      <c r="N74" s="57"/>
      <c r="O74" s="829">
        <f>予防短期入所療養ホ!S73</f>
        <v>687</v>
      </c>
      <c r="P74" s="829"/>
      <c r="Q74" s="417" t="s">
        <v>578</v>
      </c>
      <c r="R74" s="104"/>
      <c r="S74" s="691" t="s">
        <v>301</v>
      </c>
      <c r="T74" s="750"/>
      <c r="U74" s="750"/>
      <c r="V74" s="750"/>
      <c r="W74" s="750"/>
      <c r="X74" s="750"/>
      <c r="Y74" s="750"/>
      <c r="Z74" s="750"/>
      <c r="AA74" s="750"/>
      <c r="AB74" s="750"/>
      <c r="AC74" s="750"/>
      <c r="AD74" s="788"/>
      <c r="AE74" s="788"/>
      <c r="AF74" s="788"/>
      <c r="AG74" s="515" t="s">
        <v>806</v>
      </c>
      <c r="AH74" s="515">
        <f>$AH$6</f>
        <v>25</v>
      </c>
      <c r="AI74" s="621"/>
      <c r="AJ74" s="271" t="s">
        <v>578</v>
      </c>
      <c r="AK74" s="985"/>
      <c r="AL74" s="985"/>
      <c r="AM74" s="986"/>
      <c r="AN74" s="361">
        <f t="shared" ref="AN74" si="27">ROUND(ROUND(O74-AH74,0)*$AL$66,0)</f>
        <v>463</v>
      </c>
      <c r="AO74" s="6"/>
    </row>
    <row r="75" spans="1:41" ht="17.25" customHeight="1" x14ac:dyDescent="0.15">
      <c r="A75" s="436" t="s">
        <v>1435</v>
      </c>
      <c r="B75" s="433">
        <v>3071</v>
      </c>
      <c r="C75" s="120" t="s">
        <v>2972</v>
      </c>
      <c r="D75" s="711"/>
      <c r="E75" s="135"/>
      <c r="F75" s="310"/>
      <c r="G75" s="310"/>
      <c r="H75" s="644"/>
      <c r="I75" s="977"/>
      <c r="J75" s="978"/>
      <c r="K75" s="978"/>
      <c r="L75" s="978"/>
      <c r="M75" s="979"/>
      <c r="N75" s="453" t="s">
        <v>1564</v>
      </c>
      <c r="O75" s="173"/>
      <c r="P75" s="173"/>
      <c r="Q75" s="439"/>
      <c r="R75" s="634"/>
      <c r="S75" s="444"/>
      <c r="T75" s="422"/>
      <c r="U75" s="422"/>
      <c r="V75" s="422"/>
      <c r="W75" s="422"/>
      <c r="X75" s="422"/>
      <c r="Y75" s="41"/>
      <c r="Z75" s="41"/>
      <c r="AA75" s="41"/>
      <c r="AB75" s="422"/>
      <c r="AC75" s="41"/>
      <c r="AD75" s="422"/>
      <c r="AE75" s="621"/>
      <c r="AF75" s="621"/>
      <c r="AG75" s="422"/>
      <c r="AH75" s="422"/>
      <c r="AI75" s="422"/>
      <c r="AJ75" s="38"/>
      <c r="AK75" s="985"/>
      <c r="AL75" s="985"/>
      <c r="AM75" s="986"/>
      <c r="AN75" s="362">
        <f t="shared" ref="AN75" si="28">ROUND(O76*$AL$66,0)</f>
        <v>596</v>
      </c>
      <c r="AO75" s="6"/>
    </row>
    <row r="76" spans="1:41" ht="17.25" customHeight="1" x14ac:dyDescent="0.15">
      <c r="A76" s="436" t="s">
        <v>1435</v>
      </c>
      <c r="B76" s="433">
        <v>3072</v>
      </c>
      <c r="C76" s="120" t="s">
        <v>2973</v>
      </c>
      <c r="D76" s="711"/>
      <c r="E76" s="637"/>
      <c r="F76" s="637"/>
      <c r="G76" s="637"/>
      <c r="H76" s="637"/>
      <c r="I76" s="944" t="s">
        <v>1854</v>
      </c>
      <c r="J76" s="693"/>
      <c r="K76" s="693"/>
      <c r="L76" s="693"/>
      <c r="M76" s="945"/>
      <c r="N76" s="57"/>
      <c r="O76" s="829">
        <f>予防短期入所療養ホ!S75</f>
        <v>852</v>
      </c>
      <c r="P76" s="829"/>
      <c r="Q76" s="417" t="s">
        <v>578</v>
      </c>
      <c r="R76" s="171"/>
      <c r="S76" s="691" t="s">
        <v>301</v>
      </c>
      <c r="T76" s="750"/>
      <c r="U76" s="750"/>
      <c r="V76" s="750"/>
      <c r="W76" s="750"/>
      <c r="X76" s="750"/>
      <c r="Y76" s="750"/>
      <c r="Z76" s="750"/>
      <c r="AA76" s="750"/>
      <c r="AB76" s="750"/>
      <c r="AC76" s="750"/>
      <c r="AD76" s="788"/>
      <c r="AE76" s="788"/>
      <c r="AF76" s="788"/>
      <c r="AG76" s="515" t="s">
        <v>806</v>
      </c>
      <c r="AH76" s="515">
        <f>$AH$6</f>
        <v>25</v>
      </c>
      <c r="AI76" s="621"/>
      <c r="AJ76" s="271" t="s">
        <v>578</v>
      </c>
      <c r="AK76" s="985"/>
      <c r="AL76" s="985"/>
      <c r="AM76" s="986"/>
      <c r="AN76" s="361">
        <f t="shared" ref="AN76" si="29">ROUND(ROUND(O76-AH76,0)*$AL$66,0)</f>
        <v>579</v>
      </c>
      <c r="AO76" s="6"/>
    </row>
    <row r="77" spans="1:41" ht="17.25" customHeight="1" x14ac:dyDescent="0.15">
      <c r="A77" s="436" t="s">
        <v>1435</v>
      </c>
      <c r="B77" s="433">
        <v>3073</v>
      </c>
      <c r="C77" s="120" t="s">
        <v>2371</v>
      </c>
      <c r="D77" s="711"/>
      <c r="E77" s="769" t="s">
        <v>1452</v>
      </c>
      <c r="F77" s="664"/>
      <c r="G77" s="664"/>
      <c r="H77" s="665"/>
      <c r="I77" s="938" t="s">
        <v>2331</v>
      </c>
      <c r="J77" s="939"/>
      <c r="K77" s="939"/>
      <c r="L77" s="939"/>
      <c r="M77" s="940"/>
      <c r="N77" s="453" t="s">
        <v>1563</v>
      </c>
      <c r="O77" s="173"/>
      <c r="P77" s="173"/>
      <c r="Q77" s="439"/>
      <c r="R77" s="634"/>
      <c r="S77" s="444"/>
      <c r="T77" s="422"/>
      <c r="U77" s="422"/>
      <c r="V77" s="422"/>
      <c r="W77" s="422"/>
      <c r="X77" s="422"/>
      <c r="Y77" s="41"/>
      <c r="Z77" s="41"/>
      <c r="AA77" s="41"/>
      <c r="AB77" s="422"/>
      <c r="AC77" s="41"/>
      <c r="AD77" s="422"/>
      <c r="AE77" s="621"/>
      <c r="AF77" s="621"/>
      <c r="AG77" s="422"/>
      <c r="AH77" s="422"/>
      <c r="AI77" s="422"/>
      <c r="AJ77" s="38"/>
      <c r="AK77" s="985"/>
      <c r="AL77" s="985"/>
      <c r="AM77" s="986"/>
      <c r="AN77" s="362">
        <f t="shared" ref="AN77" si="30">ROUND(O78*$AL$66,0)</f>
        <v>474</v>
      </c>
      <c r="AO77" s="6"/>
    </row>
    <row r="78" spans="1:41" ht="17.25" customHeight="1" x14ac:dyDescent="0.15">
      <c r="A78" s="436" t="s">
        <v>1458</v>
      </c>
      <c r="B78" s="433">
        <v>3074</v>
      </c>
      <c r="C78" s="120" t="s">
        <v>2372</v>
      </c>
      <c r="D78" s="711"/>
      <c r="E78" s="666"/>
      <c r="F78" s="667"/>
      <c r="G78" s="667"/>
      <c r="H78" s="668"/>
      <c r="I78" s="941"/>
      <c r="J78" s="942"/>
      <c r="K78" s="942"/>
      <c r="L78" s="942"/>
      <c r="M78" s="943"/>
      <c r="N78" s="57"/>
      <c r="O78" s="829">
        <f>予防短期入所療養ホ!S77</f>
        <v>677</v>
      </c>
      <c r="P78" s="829"/>
      <c r="Q78" s="417" t="s">
        <v>578</v>
      </c>
      <c r="R78" s="104"/>
      <c r="S78" s="691" t="s">
        <v>301</v>
      </c>
      <c r="T78" s="750"/>
      <c r="U78" s="750"/>
      <c r="V78" s="750"/>
      <c r="W78" s="750"/>
      <c r="X78" s="750"/>
      <c r="Y78" s="750"/>
      <c r="Z78" s="750"/>
      <c r="AA78" s="750"/>
      <c r="AB78" s="750"/>
      <c r="AC78" s="750"/>
      <c r="AD78" s="788"/>
      <c r="AE78" s="788"/>
      <c r="AF78" s="788"/>
      <c r="AG78" s="515" t="s">
        <v>806</v>
      </c>
      <c r="AH78" s="515">
        <f>$AH$6</f>
        <v>25</v>
      </c>
      <c r="AI78" s="621"/>
      <c r="AJ78" s="271" t="s">
        <v>578</v>
      </c>
      <c r="AK78" s="985"/>
      <c r="AL78" s="985"/>
      <c r="AM78" s="986"/>
      <c r="AN78" s="361">
        <f t="shared" ref="AN78" si="31">ROUND(ROUND(O78-AH78,0)*$AL$66,0)</f>
        <v>456</v>
      </c>
      <c r="AO78" s="6"/>
    </row>
    <row r="79" spans="1:41" ht="17.25" customHeight="1" x14ac:dyDescent="0.15">
      <c r="A79" s="436" t="s">
        <v>1435</v>
      </c>
      <c r="B79" s="433">
        <v>3075</v>
      </c>
      <c r="C79" s="120" t="s">
        <v>2373</v>
      </c>
      <c r="D79" s="711"/>
      <c r="E79" s="666"/>
      <c r="F79" s="667"/>
      <c r="G79" s="667"/>
      <c r="H79" s="668"/>
      <c r="I79" s="941"/>
      <c r="J79" s="942"/>
      <c r="K79" s="942"/>
      <c r="L79" s="942"/>
      <c r="M79" s="943"/>
      <c r="N79" s="453" t="s">
        <v>1564</v>
      </c>
      <c r="O79" s="173"/>
      <c r="P79" s="173"/>
      <c r="Q79" s="439"/>
      <c r="R79" s="634"/>
      <c r="S79" s="444"/>
      <c r="T79" s="422"/>
      <c r="U79" s="422"/>
      <c r="V79" s="422"/>
      <c r="W79" s="422"/>
      <c r="X79" s="422"/>
      <c r="Y79" s="41"/>
      <c r="Z79" s="41"/>
      <c r="AA79" s="41"/>
      <c r="AB79" s="422"/>
      <c r="AC79" s="41"/>
      <c r="AD79" s="422"/>
      <c r="AE79" s="621"/>
      <c r="AF79" s="621"/>
      <c r="AG79" s="422"/>
      <c r="AH79" s="422"/>
      <c r="AI79" s="422"/>
      <c r="AJ79" s="38"/>
      <c r="AK79" s="985"/>
      <c r="AL79" s="985"/>
      <c r="AM79" s="986"/>
      <c r="AN79" s="362">
        <f t="shared" ref="AN79" si="32">ROUND(O80*$AL$66,0)</f>
        <v>589</v>
      </c>
      <c r="AO79" s="6"/>
    </row>
    <row r="80" spans="1:41" ht="17.25" customHeight="1" x14ac:dyDescent="0.15">
      <c r="A80" s="436" t="s">
        <v>1435</v>
      </c>
      <c r="B80" s="433">
        <v>3076</v>
      </c>
      <c r="C80" s="120" t="s">
        <v>2374</v>
      </c>
      <c r="D80" s="711"/>
      <c r="E80" s="666"/>
      <c r="F80" s="667"/>
      <c r="G80" s="667"/>
      <c r="H80" s="668"/>
      <c r="I80" s="944" t="s">
        <v>875</v>
      </c>
      <c r="J80" s="693"/>
      <c r="K80" s="693"/>
      <c r="L80" s="693"/>
      <c r="M80" s="945"/>
      <c r="N80" s="57"/>
      <c r="O80" s="829">
        <f>予防短期入所療養ホ!S79</f>
        <v>841</v>
      </c>
      <c r="P80" s="829"/>
      <c r="Q80" s="417" t="s">
        <v>578</v>
      </c>
      <c r="R80" s="171"/>
      <c r="S80" s="691" t="s">
        <v>301</v>
      </c>
      <c r="T80" s="750"/>
      <c r="U80" s="750"/>
      <c r="V80" s="750"/>
      <c r="W80" s="750"/>
      <c r="X80" s="750"/>
      <c r="Y80" s="750"/>
      <c r="Z80" s="750"/>
      <c r="AA80" s="750"/>
      <c r="AB80" s="750"/>
      <c r="AC80" s="750"/>
      <c r="AD80" s="788"/>
      <c r="AE80" s="788"/>
      <c r="AF80" s="788"/>
      <c r="AG80" s="515" t="s">
        <v>806</v>
      </c>
      <c r="AH80" s="515">
        <f>$AH$6</f>
        <v>25</v>
      </c>
      <c r="AI80" s="621"/>
      <c r="AJ80" s="271" t="s">
        <v>578</v>
      </c>
      <c r="AK80" s="985"/>
      <c r="AL80" s="985"/>
      <c r="AM80" s="986"/>
      <c r="AN80" s="361">
        <f t="shared" ref="AN80" si="33">ROUND(ROUND(O80-AH80,0)*$AL$66,0)</f>
        <v>571</v>
      </c>
      <c r="AO80" s="6"/>
    </row>
    <row r="81" spans="1:41" ht="17.25" customHeight="1" x14ac:dyDescent="0.15">
      <c r="A81" s="436" t="s">
        <v>1435</v>
      </c>
      <c r="B81" s="433">
        <v>3077</v>
      </c>
      <c r="C81" s="120" t="s">
        <v>2974</v>
      </c>
      <c r="D81" s="711"/>
      <c r="E81" s="135"/>
      <c r="F81" s="260"/>
      <c r="G81" s="260"/>
      <c r="H81" s="644"/>
      <c r="I81" s="938" t="s">
        <v>2332</v>
      </c>
      <c r="J81" s="939"/>
      <c r="K81" s="939"/>
      <c r="L81" s="939"/>
      <c r="M81" s="940"/>
      <c r="N81" s="453" t="s">
        <v>1563</v>
      </c>
      <c r="O81" s="173"/>
      <c r="P81" s="173"/>
      <c r="Q81" s="439"/>
      <c r="R81" s="634"/>
      <c r="S81" s="444"/>
      <c r="T81" s="422"/>
      <c r="U81" s="422"/>
      <c r="V81" s="422"/>
      <c r="W81" s="422"/>
      <c r="X81" s="422"/>
      <c r="Y81" s="41"/>
      <c r="Z81" s="41"/>
      <c r="AA81" s="41"/>
      <c r="AB81" s="422"/>
      <c r="AC81" s="41"/>
      <c r="AD81" s="422"/>
      <c r="AE81" s="621"/>
      <c r="AF81" s="621"/>
      <c r="AG81" s="422"/>
      <c r="AH81" s="422"/>
      <c r="AI81" s="422"/>
      <c r="AJ81" s="38"/>
      <c r="AK81" s="985"/>
      <c r="AL81" s="985"/>
      <c r="AM81" s="986"/>
      <c r="AN81" s="362">
        <f>ROUND(O82*$AL$66,0)</f>
        <v>474</v>
      </c>
      <c r="AO81" s="6"/>
    </row>
    <row r="82" spans="1:41" ht="17.25" customHeight="1" x14ac:dyDescent="0.15">
      <c r="A82" s="436" t="s">
        <v>1435</v>
      </c>
      <c r="B82" s="433">
        <v>3078</v>
      </c>
      <c r="C82" s="120" t="s">
        <v>2975</v>
      </c>
      <c r="D82" s="711"/>
      <c r="E82" s="135"/>
      <c r="F82" s="449"/>
      <c r="G82" s="449"/>
      <c r="H82" s="644"/>
      <c r="I82" s="941"/>
      <c r="J82" s="942"/>
      <c r="K82" s="942"/>
      <c r="L82" s="942"/>
      <c r="M82" s="943"/>
      <c r="N82" s="57"/>
      <c r="O82" s="829">
        <f>予防短期入所療養ホ!S81</f>
        <v>677</v>
      </c>
      <c r="P82" s="829"/>
      <c r="Q82" s="417" t="s">
        <v>578</v>
      </c>
      <c r="R82" s="104"/>
      <c r="S82" s="691" t="s">
        <v>301</v>
      </c>
      <c r="T82" s="750"/>
      <c r="U82" s="750"/>
      <c r="V82" s="750"/>
      <c r="W82" s="750"/>
      <c r="X82" s="750"/>
      <c r="Y82" s="750"/>
      <c r="Z82" s="750"/>
      <c r="AA82" s="750"/>
      <c r="AB82" s="750"/>
      <c r="AC82" s="750"/>
      <c r="AD82" s="788"/>
      <c r="AE82" s="788"/>
      <c r="AF82" s="788"/>
      <c r="AG82" s="515" t="s">
        <v>806</v>
      </c>
      <c r="AH82" s="515">
        <f>$AH$6</f>
        <v>25</v>
      </c>
      <c r="AI82" s="621"/>
      <c r="AJ82" s="271" t="s">
        <v>578</v>
      </c>
      <c r="AK82" s="521"/>
      <c r="AL82" s="718"/>
      <c r="AM82" s="719"/>
      <c r="AN82" s="361">
        <f>ROUND(ROUND(O82-AH82,0)*$AL$66,0)</f>
        <v>456</v>
      </c>
      <c r="AO82" s="6"/>
    </row>
    <row r="83" spans="1:41" ht="17.25" customHeight="1" x14ac:dyDescent="0.15">
      <c r="A83" s="436" t="s">
        <v>1435</v>
      </c>
      <c r="B83" s="433">
        <v>3079</v>
      </c>
      <c r="C83" s="120" t="s">
        <v>2976</v>
      </c>
      <c r="D83" s="711"/>
      <c r="E83" s="135"/>
      <c r="F83" s="310"/>
      <c r="G83" s="310"/>
      <c r="H83" s="644"/>
      <c r="I83" s="941"/>
      <c r="J83" s="942"/>
      <c r="K83" s="942"/>
      <c r="L83" s="942"/>
      <c r="M83" s="943"/>
      <c r="N83" s="453" t="s">
        <v>1564</v>
      </c>
      <c r="O83" s="173"/>
      <c r="P83" s="173"/>
      <c r="Q83" s="439"/>
      <c r="R83" s="634"/>
      <c r="S83" s="444"/>
      <c r="T83" s="422"/>
      <c r="U83" s="422"/>
      <c r="V83" s="422"/>
      <c r="W83" s="422"/>
      <c r="X83" s="422"/>
      <c r="Y83" s="41"/>
      <c r="Z83" s="41"/>
      <c r="AA83" s="41"/>
      <c r="AB83" s="422"/>
      <c r="AC83" s="41"/>
      <c r="AD83" s="422"/>
      <c r="AE83" s="621"/>
      <c r="AF83" s="621"/>
      <c r="AG83" s="422"/>
      <c r="AH83" s="422"/>
      <c r="AI83" s="422"/>
      <c r="AJ83" s="38"/>
      <c r="AK83" s="243"/>
      <c r="AL83" s="243"/>
      <c r="AM83" s="418"/>
      <c r="AN83" s="362">
        <f>ROUND(O84*$AL$66,0)</f>
        <v>589</v>
      </c>
      <c r="AO83" s="6"/>
    </row>
    <row r="84" spans="1:41" ht="17.25" customHeight="1" x14ac:dyDescent="0.15">
      <c r="A84" s="436" t="s">
        <v>1435</v>
      </c>
      <c r="B84" s="433">
        <v>3080</v>
      </c>
      <c r="C84" s="120" t="s">
        <v>2977</v>
      </c>
      <c r="D84" s="956"/>
      <c r="E84" s="607"/>
      <c r="F84" s="607"/>
      <c r="G84" s="607"/>
      <c r="H84" s="607"/>
      <c r="I84" s="944" t="s">
        <v>1854</v>
      </c>
      <c r="J84" s="693"/>
      <c r="K84" s="693"/>
      <c r="L84" s="693"/>
      <c r="M84" s="945"/>
      <c r="N84" s="57"/>
      <c r="O84" s="829">
        <f>予防短期入所療養ホ!S83</f>
        <v>841</v>
      </c>
      <c r="P84" s="829"/>
      <c r="Q84" s="417" t="s">
        <v>578</v>
      </c>
      <c r="R84" s="171"/>
      <c r="S84" s="691" t="s">
        <v>301</v>
      </c>
      <c r="T84" s="750"/>
      <c r="U84" s="750"/>
      <c r="V84" s="750"/>
      <c r="W84" s="750"/>
      <c r="X84" s="750"/>
      <c r="Y84" s="750"/>
      <c r="Z84" s="750"/>
      <c r="AA84" s="750"/>
      <c r="AB84" s="750"/>
      <c r="AC84" s="750"/>
      <c r="AD84" s="788"/>
      <c r="AE84" s="788"/>
      <c r="AF84" s="788"/>
      <c r="AG84" s="515" t="s">
        <v>806</v>
      </c>
      <c r="AH84" s="515">
        <f>$AH$6</f>
        <v>25</v>
      </c>
      <c r="AI84" s="621"/>
      <c r="AJ84" s="271" t="s">
        <v>578</v>
      </c>
      <c r="AK84" s="243"/>
      <c r="AL84" s="243"/>
      <c r="AM84" s="418"/>
      <c r="AN84" s="361">
        <f>ROUND(ROUND(O84-AH84,0)*$AL$66,0)</f>
        <v>571</v>
      </c>
      <c r="AO84" s="6"/>
    </row>
    <row r="85" spans="1:41" ht="17.25" customHeight="1" x14ac:dyDescent="0.15">
      <c r="A85" s="436" t="s">
        <v>1435</v>
      </c>
      <c r="B85" s="433">
        <v>3081</v>
      </c>
      <c r="C85" s="120" t="s">
        <v>2375</v>
      </c>
      <c r="D85" s="957"/>
      <c r="E85" s="769" t="s">
        <v>1451</v>
      </c>
      <c r="F85" s="664"/>
      <c r="G85" s="664"/>
      <c r="H85" s="665"/>
      <c r="I85" s="971" t="s">
        <v>2331</v>
      </c>
      <c r="J85" s="745"/>
      <c r="K85" s="745"/>
      <c r="L85" s="745"/>
      <c r="M85" s="746"/>
      <c r="N85" s="453" t="s">
        <v>1563</v>
      </c>
      <c r="O85" s="173"/>
      <c r="P85" s="173"/>
      <c r="Q85" s="439"/>
      <c r="R85" s="634"/>
      <c r="S85" s="140"/>
      <c r="T85" s="73"/>
      <c r="U85" s="73"/>
      <c r="V85" s="73"/>
      <c r="W85" s="422"/>
      <c r="X85" s="422"/>
      <c r="Y85" s="41"/>
      <c r="Z85" s="41"/>
      <c r="AA85" s="41"/>
      <c r="AB85" s="422"/>
      <c r="AC85" s="41"/>
      <c r="AD85" s="41"/>
      <c r="AE85" s="422"/>
      <c r="AF85" s="41"/>
      <c r="AG85" s="38"/>
      <c r="AH85" s="427"/>
      <c r="AI85" s="416"/>
      <c r="AJ85" s="36"/>
      <c r="AK85" s="110"/>
      <c r="AL85" s="110"/>
      <c r="AM85" s="416"/>
      <c r="AN85" s="12">
        <f>ROUND(ROUND(O86*$AI$98,0)*$AL$98,0)</f>
        <v>467</v>
      </c>
      <c r="AO85" s="6"/>
    </row>
    <row r="86" spans="1:41" ht="17.25" customHeight="1" x14ac:dyDescent="0.15">
      <c r="A86" s="436" t="s">
        <v>1435</v>
      </c>
      <c r="B86" s="433">
        <v>3082</v>
      </c>
      <c r="C86" s="120" t="s">
        <v>2376</v>
      </c>
      <c r="D86" s="957"/>
      <c r="E86" s="666"/>
      <c r="F86" s="667"/>
      <c r="G86" s="667"/>
      <c r="H86" s="668"/>
      <c r="I86" s="972"/>
      <c r="J86" s="973"/>
      <c r="K86" s="973"/>
      <c r="L86" s="973"/>
      <c r="M86" s="974"/>
      <c r="N86" s="57"/>
      <c r="O86" s="829">
        <f>O70</f>
        <v>687</v>
      </c>
      <c r="P86" s="829"/>
      <c r="Q86" s="417" t="s">
        <v>578</v>
      </c>
      <c r="R86" s="104"/>
      <c r="S86" s="691" t="s">
        <v>1454</v>
      </c>
      <c r="T86" s="692"/>
      <c r="U86" s="692"/>
      <c r="V86" s="692"/>
      <c r="W86" s="692"/>
      <c r="X86" s="692"/>
      <c r="Y86" s="692"/>
      <c r="Z86" s="692"/>
      <c r="AA86" s="692"/>
      <c r="AB86" s="692"/>
      <c r="AC86" s="692"/>
      <c r="AD86" s="515" t="s">
        <v>806</v>
      </c>
      <c r="AE86" s="515">
        <f>$AH$6</f>
        <v>25</v>
      </c>
      <c r="AF86" s="637"/>
      <c r="AG86" s="271" t="s">
        <v>578</v>
      </c>
      <c r="AH86" s="982" t="s">
        <v>159</v>
      </c>
      <c r="AI86" s="982"/>
      <c r="AJ86" s="983"/>
      <c r="AK86" s="823" t="s">
        <v>267</v>
      </c>
      <c r="AL86" s="823"/>
      <c r="AM86" s="957"/>
      <c r="AN86" s="12">
        <f>ROUND(ROUND(ROUND(O86-AE86,0)*$AI$98,0)*$AL$98,0)</f>
        <v>449</v>
      </c>
      <c r="AO86" s="6"/>
    </row>
    <row r="87" spans="1:41" ht="17.25" customHeight="1" x14ac:dyDescent="0.15">
      <c r="A87" s="436" t="s">
        <v>1435</v>
      </c>
      <c r="B87" s="433">
        <v>3083</v>
      </c>
      <c r="C87" s="120" t="s">
        <v>2377</v>
      </c>
      <c r="D87" s="957"/>
      <c r="E87" s="666"/>
      <c r="F87" s="667"/>
      <c r="G87" s="667"/>
      <c r="H87" s="668"/>
      <c r="I87" s="972"/>
      <c r="J87" s="973"/>
      <c r="K87" s="973"/>
      <c r="L87" s="973"/>
      <c r="M87" s="974"/>
      <c r="N87" s="453" t="s">
        <v>1564</v>
      </c>
      <c r="O87" s="173"/>
      <c r="P87" s="173"/>
      <c r="Q87" s="439"/>
      <c r="R87" s="634"/>
      <c r="S87" s="140"/>
      <c r="T87" s="73"/>
      <c r="U87" s="73"/>
      <c r="V87" s="73"/>
      <c r="W87" s="422"/>
      <c r="X87" s="422"/>
      <c r="Y87" s="41"/>
      <c r="Z87" s="41"/>
      <c r="AA87" s="41"/>
      <c r="AB87" s="422"/>
      <c r="AC87" s="41"/>
      <c r="AD87" s="41"/>
      <c r="AE87" s="422"/>
      <c r="AF87" s="41"/>
      <c r="AG87" s="38"/>
      <c r="AH87" s="982"/>
      <c r="AI87" s="982"/>
      <c r="AJ87" s="983"/>
      <c r="AK87" s="823"/>
      <c r="AL87" s="823"/>
      <c r="AM87" s="957"/>
      <c r="AN87" s="12">
        <f>ROUND(ROUND(O88*$AI$98,0)*$AL$98,0)</f>
        <v>578</v>
      </c>
      <c r="AO87" s="6"/>
    </row>
    <row r="88" spans="1:41" ht="17.25" customHeight="1" x14ac:dyDescent="0.15">
      <c r="A88" s="436" t="s">
        <v>1435</v>
      </c>
      <c r="B88" s="433">
        <v>3084</v>
      </c>
      <c r="C88" s="120" t="s">
        <v>2378</v>
      </c>
      <c r="D88" s="957"/>
      <c r="E88" s="666"/>
      <c r="F88" s="667"/>
      <c r="G88" s="667"/>
      <c r="H88" s="668"/>
      <c r="I88" s="944" t="s">
        <v>875</v>
      </c>
      <c r="J88" s="693"/>
      <c r="K88" s="693"/>
      <c r="L88" s="693"/>
      <c r="M88" s="945"/>
      <c r="N88" s="57"/>
      <c r="O88" s="829">
        <f>O72</f>
        <v>852</v>
      </c>
      <c r="P88" s="829"/>
      <c r="Q88" s="417" t="s">
        <v>578</v>
      </c>
      <c r="R88" s="171"/>
      <c r="S88" s="691" t="s">
        <v>1454</v>
      </c>
      <c r="T88" s="692"/>
      <c r="U88" s="692"/>
      <c r="V88" s="692"/>
      <c r="W88" s="692"/>
      <c r="X88" s="692"/>
      <c r="Y88" s="692"/>
      <c r="Z88" s="692"/>
      <c r="AA88" s="692"/>
      <c r="AB88" s="692"/>
      <c r="AC88" s="692"/>
      <c r="AD88" s="515" t="s">
        <v>806</v>
      </c>
      <c r="AE88" s="515">
        <f>$AH$6</f>
        <v>25</v>
      </c>
      <c r="AF88" s="637"/>
      <c r="AG88" s="271" t="s">
        <v>578</v>
      </c>
      <c r="AH88" s="982"/>
      <c r="AI88" s="982"/>
      <c r="AJ88" s="983"/>
      <c r="AK88" s="823"/>
      <c r="AL88" s="823"/>
      <c r="AM88" s="957"/>
      <c r="AN88" s="12">
        <f>ROUND(ROUND(ROUND(O88-AE88,0)*$AI$98,0)*$AL$98,0)</f>
        <v>562</v>
      </c>
      <c r="AO88" s="6"/>
    </row>
    <row r="89" spans="1:41" ht="17.25" customHeight="1" x14ac:dyDescent="0.15">
      <c r="A89" s="436" t="s">
        <v>1435</v>
      </c>
      <c r="B89" s="433">
        <v>3085</v>
      </c>
      <c r="C89" s="120" t="s">
        <v>2978</v>
      </c>
      <c r="D89" s="957"/>
      <c r="E89" s="135"/>
      <c r="F89" s="260"/>
      <c r="G89" s="260"/>
      <c r="H89" s="644"/>
      <c r="I89" s="938" t="s">
        <v>2332</v>
      </c>
      <c r="J89" s="975"/>
      <c r="K89" s="975"/>
      <c r="L89" s="975"/>
      <c r="M89" s="976"/>
      <c r="N89" s="453" t="s">
        <v>1563</v>
      </c>
      <c r="O89" s="173"/>
      <c r="P89" s="173"/>
      <c r="Q89" s="439"/>
      <c r="R89" s="634"/>
      <c r="S89" s="140"/>
      <c r="T89" s="73"/>
      <c r="U89" s="73"/>
      <c r="V89" s="73"/>
      <c r="W89" s="422"/>
      <c r="X89" s="422"/>
      <c r="Y89" s="41"/>
      <c r="Z89" s="41"/>
      <c r="AA89" s="41"/>
      <c r="AB89" s="422"/>
      <c r="AC89" s="41"/>
      <c r="AD89" s="41"/>
      <c r="AE89" s="422"/>
      <c r="AF89" s="41"/>
      <c r="AG89" s="38"/>
      <c r="AH89" s="982"/>
      <c r="AI89" s="982"/>
      <c r="AJ89" s="983"/>
      <c r="AK89" s="823"/>
      <c r="AL89" s="823"/>
      <c r="AM89" s="957"/>
      <c r="AN89" s="12">
        <f>ROUND(ROUND(O90*$AI$98,0)*$AL$98,0)</f>
        <v>467</v>
      </c>
      <c r="AO89" s="6"/>
    </row>
    <row r="90" spans="1:41" ht="17.25" customHeight="1" x14ac:dyDescent="0.15">
      <c r="A90" s="436" t="s">
        <v>1435</v>
      </c>
      <c r="B90" s="433">
        <v>3086</v>
      </c>
      <c r="C90" s="120" t="s">
        <v>2979</v>
      </c>
      <c r="D90" s="957"/>
      <c r="E90" s="135"/>
      <c r="F90" s="449"/>
      <c r="G90" s="449"/>
      <c r="H90" s="644"/>
      <c r="I90" s="977"/>
      <c r="J90" s="978"/>
      <c r="K90" s="978"/>
      <c r="L90" s="978"/>
      <c r="M90" s="979"/>
      <c r="N90" s="57"/>
      <c r="O90" s="829">
        <f>O74</f>
        <v>687</v>
      </c>
      <c r="P90" s="829"/>
      <c r="Q90" s="417" t="s">
        <v>578</v>
      </c>
      <c r="R90" s="104"/>
      <c r="S90" s="691" t="s">
        <v>1454</v>
      </c>
      <c r="T90" s="692"/>
      <c r="U90" s="692"/>
      <c r="V90" s="692"/>
      <c r="W90" s="692"/>
      <c r="X90" s="692"/>
      <c r="Y90" s="692"/>
      <c r="Z90" s="692"/>
      <c r="AA90" s="692"/>
      <c r="AB90" s="692"/>
      <c r="AC90" s="692"/>
      <c r="AD90" s="515" t="s">
        <v>806</v>
      </c>
      <c r="AE90" s="515">
        <f>$AH$6</f>
        <v>25</v>
      </c>
      <c r="AF90" s="637"/>
      <c r="AG90" s="271" t="s">
        <v>578</v>
      </c>
      <c r="AH90" s="982"/>
      <c r="AI90" s="982"/>
      <c r="AJ90" s="983"/>
      <c r="AK90" s="823"/>
      <c r="AL90" s="823"/>
      <c r="AM90" s="957"/>
      <c r="AN90" s="12">
        <f>ROUND(ROUND(ROUND(O90-AE90,0)*$AI$98,0)*$AL$98,0)</f>
        <v>449</v>
      </c>
      <c r="AO90" s="6"/>
    </row>
    <row r="91" spans="1:41" ht="17.25" customHeight="1" x14ac:dyDescent="0.15">
      <c r="A91" s="436" t="s">
        <v>1435</v>
      </c>
      <c r="B91" s="433">
        <v>3087</v>
      </c>
      <c r="C91" s="120" t="s">
        <v>2980</v>
      </c>
      <c r="D91" s="957"/>
      <c r="E91" s="135"/>
      <c r="F91" s="310"/>
      <c r="G91" s="310"/>
      <c r="H91" s="644"/>
      <c r="I91" s="977"/>
      <c r="J91" s="978"/>
      <c r="K91" s="978"/>
      <c r="L91" s="978"/>
      <c r="M91" s="979"/>
      <c r="N91" s="453" t="s">
        <v>1564</v>
      </c>
      <c r="O91" s="173"/>
      <c r="P91" s="173"/>
      <c r="Q91" s="439"/>
      <c r="R91" s="634"/>
      <c r="S91" s="140"/>
      <c r="T91" s="73"/>
      <c r="U91" s="73"/>
      <c r="V91" s="73"/>
      <c r="W91" s="422"/>
      <c r="X91" s="422"/>
      <c r="Y91" s="41"/>
      <c r="Z91" s="41"/>
      <c r="AA91" s="41"/>
      <c r="AB91" s="422"/>
      <c r="AC91" s="41"/>
      <c r="AD91" s="41"/>
      <c r="AE91" s="422"/>
      <c r="AF91" s="41"/>
      <c r="AG91" s="38"/>
      <c r="AH91" s="982"/>
      <c r="AI91" s="982"/>
      <c r="AJ91" s="983"/>
      <c r="AK91" s="823"/>
      <c r="AL91" s="823"/>
      <c r="AM91" s="957"/>
      <c r="AN91" s="12">
        <f>ROUND(ROUND(O92*$AI$98,0)*$AL$98,0)</f>
        <v>578</v>
      </c>
      <c r="AO91" s="6"/>
    </row>
    <row r="92" spans="1:41" ht="17.25" customHeight="1" x14ac:dyDescent="0.15">
      <c r="A92" s="436" t="s">
        <v>1435</v>
      </c>
      <c r="B92" s="433">
        <v>3088</v>
      </c>
      <c r="C92" s="120" t="s">
        <v>2981</v>
      </c>
      <c r="D92" s="957"/>
      <c r="E92" s="637"/>
      <c r="F92" s="637"/>
      <c r="G92" s="637"/>
      <c r="H92" s="637"/>
      <c r="I92" s="944" t="s">
        <v>1854</v>
      </c>
      <c r="J92" s="693"/>
      <c r="K92" s="693"/>
      <c r="L92" s="693"/>
      <c r="M92" s="945"/>
      <c r="N92" s="57"/>
      <c r="O92" s="829">
        <f>O76</f>
        <v>852</v>
      </c>
      <c r="P92" s="829"/>
      <c r="Q92" s="417" t="s">
        <v>578</v>
      </c>
      <c r="R92" s="171"/>
      <c r="S92" s="691" t="s">
        <v>1454</v>
      </c>
      <c r="T92" s="692"/>
      <c r="U92" s="692"/>
      <c r="V92" s="692"/>
      <c r="W92" s="692"/>
      <c r="X92" s="692"/>
      <c r="Y92" s="692"/>
      <c r="Z92" s="692"/>
      <c r="AA92" s="692"/>
      <c r="AB92" s="692"/>
      <c r="AC92" s="692"/>
      <c r="AD92" s="515" t="s">
        <v>806</v>
      </c>
      <c r="AE92" s="515">
        <f>$AH$6</f>
        <v>25</v>
      </c>
      <c r="AF92" s="637"/>
      <c r="AG92" s="271" t="s">
        <v>578</v>
      </c>
      <c r="AH92" s="983"/>
      <c r="AI92" s="983"/>
      <c r="AJ92" s="983"/>
      <c r="AK92" s="983"/>
      <c r="AL92" s="983"/>
      <c r="AM92" s="983"/>
      <c r="AN92" s="12">
        <f>ROUND(ROUND(ROUND(O92-AE92,0)*$AI$98,0)*$AL$98,0)</f>
        <v>562</v>
      </c>
      <c r="AO92" s="6"/>
    </row>
    <row r="93" spans="1:41" ht="17.25" customHeight="1" x14ac:dyDescent="0.15">
      <c r="A93" s="436" t="s">
        <v>1435</v>
      </c>
      <c r="B93" s="433">
        <v>3089</v>
      </c>
      <c r="C93" s="120" t="s">
        <v>2379</v>
      </c>
      <c r="D93" s="6"/>
      <c r="E93" s="769" t="s">
        <v>1455</v>
      </c>
      <c r="F93" s="664"/>
      <c r="G93" s="664"/>
      <c r="H93" s="665"/>
      <c r="I93" s="938" t="s">
        <v>2331</v>
      </c>
      <c r="J93" s="939"/>
      <c r="K93" s="939"/>
      <c r="L93" s="939"/>
      <c r="M93" s="940"/>
      <c r="N93" s="453" t="s">
        <v>1563</v>
      </c>
      <c r="O93" s="173"/>
      <c r="P93" s="173"/>
      <c r="Q93" s="439"/>
      <c r="R93" s="634"/>
      <c r="S93" s="140"/>
      <c r="T93" s="73"/>
      <c r="U93" s="73"/>
      <c r="V93" s="73"/>
      <c r="W93" s="422"/>
      <c r="X93" s="422"/>
      <c r="Y93" s="41"/>
      <c r="Z93" s="41"/>
      <c r="AA93" s="41"/>
      <c r="AB93" s="422"/>
      <c r="AC93" s="41"/>
      <c r="AD93" s="41"/>
      <c r="AE93" s="422"/>
      <c r="AF93" s="41"/>
      <c r="AG93" s="38"/>
      <c r="AH93" s="983"/>
      <c r="AI93" s="983"/>
      <c r="AJ93" s="983"/>
      <c r="AK93" s="983"/>
      <c r="AL93" s="983"/>
      <c r="AM93" s="983"/>
      <c r="AN93" s="12">
        <f>ROUND(ROUND(O94*$AI$98,0)*$AL$98,0)</f>
        <v>460</v>
      </c>
      <c r="AO93" s="402"/>
    </row>
    <row r="94" spans="1:41" ht="17.25" customHeight="1" x14ac:dyDescent="0.15">
      <c r="A94" s="436" t="s">
        <v>1435</v>
      </c>
      <c r="B94" s="433">
        <v>3090</v>
      </c>
      <c r="C94" s="120" t="s">
        <v>2380</v>
      </c>
      <c r="D94" s="6"/>
      <c r="E94" s="666"/>
      <c r="F94" s="667"/>
      <c r="G94" s="667"/>
      <c r="H94" s="668"/>
      <c r="I94" s="941"/>
      <c r="J94" s="942"/>
      <c r="K94" s="942"/>
      <c r="L94" s="942"/>
      <c r="M94" s="943"/>
      <c r="N94" s="57"/>
      <c r="O94" s="829">
        <f>O78</f>
        <v>677</v>
      </c>
      <c r="P94" s="829"/>
      <c r="Q94" s="417" t="s">
        <v>578</v>
      </c>
      <c r="R94" s="104"/>
      <c r="S94" s="691" t="s">
        <v>1454</v>
      </c>
      <c r="T94" s="692"/>
      <c r="U94" s="692"/>
      <c r="V94" s="692"/>
      <c r="W94" s="692"/>
      <c r="X94" s="692"/>
      <c r="Y94" s="692"/>
      <c r="Z94" s="692"/>
      <c r="AA94" s="692"/>
      <c r="AB94" s="692"/>
      <c r="AC94" s="692"/>
      <c r="AD94" s="515" t="s">
        <v>806</v>
      </c>
      <c r="AE94" s="515">
        <f>$AH$6</f>
        <v>25</v>
      </c>
      <c r="AF94" s="637"/>
      <c r="AG94" s="271" t="s">
        <v>578</v>
      </c>
      <c r="AH94" s="983"/>
      <c r="AI94" s="983"/>
      <c r="AJ94" s="983"/>
      <c r="AK94" s="983"/>
      <c r="AL94" s="983"/>
      <c r="AM94" s="983"/>
      <c r="AN94" s="12">
        <f t="shared" ref="AN94" si="34">ROUND(ROUND(ROUND(O94-AE94,0)*$AI$98,0)*$AL$98,0)</f>
        <v>442</v>
      </c>
      <c r="AO94" s="6"/>
    </row>
    <row r="95" spans="1:41" ht="17.25" customHeight="1" x14ac:dyDescent="0.15">
      <c r="A95" s="436" t="s">
        <v>1435</v>
      </c>
      <c r="B95" s="433">
        <v>3091</v>
      </c>
      <c r="C95" s="120" t="s">
        <v>2381</v>
      </c>
      <c r="D95" s="6"/>
      <c r="E95" s="666"/>
      <c r="F95" s="667"/>
      <c r="G95" s="667"/>
      <c r="H95" s="668"/>
      <c r="I95" s="941"/>
      <c r="J95" s="942"/>
      <c r="K95" s="942"/>
      <c r="L95" s="942"/>
      <c r="M95" s="943"/>
      <c r="N95" s="453" t="s">
        <v>1564</v>
      </c>
      <c r="O95" s="173"/>
      <c r="P95" s="173"/>
      <c r="Q95" s="439"/>
      <c r="R95" s="634"/>
      <c r="S95" s="140"/>
      <c r="T95" s="73"/>
      <c r="U95" s="73"/>
      <c r="V95" s="73"/>
      <c r="W95" s="422"/>
      <c r="X95" s="422"/>
      <c r="Y95" s="41"/>
      <c r="Z95" s="41"/>
      <c r="AA95" s="41"/>
      <c r="AB95" s="422"/>
      <c r="AC95" s="41"/>
      <c r="AD95" s="41"/>
      <c r="AE95" s="422"/>
      <c r="AF95" s="41"/>
      <c r="AG95" s="38"/>
      <c r="AH95" s="983"/>
      <c r="AI95" s="983"/>
      <c r="AJ95" s="983"/>
      <c r="AK95" s="983"/>
      <c r="AL95" s="983"/>
      <c r="AM95" s="983"/>
      <c r="AN95" s="12">
        <f>ROUND(ROUND(O96*$AI$98,0)*$AL$98,0)</f>
        <v>571</v>
      </c>
      <c r="AO95" s="6"/>
    </row>
    <row r="96" spans="1:41" ht="17.25" customHeight="1" x14ac:dyDescent="0.15">
      <c r="A96" s="436" t="s">
        <v>1435</v>
      </c>
      <c r="B96" s="433">
        <v>3092</v>
      </c>
      <c r="C96" s="120" t="s">
        <v>2382</v>
      </c>
      <c r="D96" s="6"/>
      <c r="E96" s="666"/>
      <c r="F96" s="667"/>
      <c r="G96" s="667"/>
      <c r="H96" s="668"/>
      <c r="I96" s="944" t="s">
        <v>875</v>
      </c>
      <c r="J96" s="693"/>
      <c r="K96" s="693"/>
      <c r="L96" s="693"/>
      <c r="M96" s="945"/>
      <c r="N96" s="57"/>
      <c r="O96" s="829">
        <f>O80</f>
        <v>841</v>
      </c>
      <c r="P96" s="829"/>
      <c r="Q96" s="417" t="s">
        <v>578</v>
      </c>
      <c r="R96" s="171"/>
      <c r="S96" s="691" t="s">
        <v>1454</v>
      </c>
      <c r="T96" s="692"/>
      <c r="U96" s="692"/>
      <c r="V96" s="692"/>
      <c r="W96" s="692"/>
      <c r="X96" s="692"/>
      <c r="Y96" s="692"/>
      <c r="Z96" s="692"/>
      <c r="AA96" s="692"/>
      <c r="AB96" s="692"/>
      <c r="AC96" s="692"/>
      <c r="AD96" s="515" t="s">
        <v>806</v>
      </c>
      <c r="AE96" s="515">
        <f>$AH$6</f>
        <v>25</v>
      </c>
      <c r="AF96" s="637"/>
      <c r="AG96" s="271" t="s">
        <v>578</v>
      </c>
      <c r="AH96" s="983"/>
      <c r="AI96" s="983"/>
      <c r="AJ96" s="983"/>
      <c r="AK96" s="983"/>
      <c r="AL96" s="983"/>
      <c r="AM96" s="983"/>
      <c r="AN96" s="12">
        <f t="shared" ref="AN96" si="35">ROUND(ROUND(ROUND(O96-AE96,0)*$AI$98,0)*$AL$98,0)</f>
        <v>554</v>
      </c>
      <c r="AO96" s="6"/>
    </row>
    <row r="97" spans="1:41" ht="17.25" customHeight="1" x14ac:dyDescent="0.15">
      <c r="A97" s="436" t="s">
        <v>1435</v>
      </c>
      <c r="B97" s="433">
        <v>3093</v>
      </c>
      <c r="C97" s="120" t="s">
        <v>2982</v>
      </c>
      <c r="D97" s="6"/>
      <c r="E97" s="135"/>
      <c r="F97" s="260"/>
      <c r="G97" s="260"/>
      <c r="H97" s="644"/>
      <c r="I97" s="938" t="s">
        <v>2332</v>
      </c>
      <c r="J97" s="939"/>
      <c r="K97" s="939"/>
      <c r="L97" s="939"/>
      <c r="M97" s="940"/>
      <c r="N97" s="453" t="s">
        <v>1563</v>
      </c>
      <c r="O97" s="173"/>
      <c r="P97" s="173"/>
      <c r="Q97" s="439"/>
      <c r="R97" s="634"/>
      <c r="S97" s="140"/>
      <c r="T97" s="73"/>
      <c r="U97" s="73"/>
      <c r="V97" s="73"/>
      <c r="W97" s="422"/>
      <c r="X97" s="422"/>
      <c r="Y97" s="41"/>
      <c r="Z97" s="41"/>
      <c r="AA97" s="41"/>
      <c r="AB97" s="422"/>
      <c r="AC97" s="41"/>
      <c r="AD97" s="41"/>
      <c r="AE97" s="422"/>
      <c r="AF97" s="41"/>
      <c r="AG97" s="38"/>
      <c r="AH97" s="983"/>
      <c r="AI97" s="983"/>
      <c r="AJ97" s="983"/>
      <c r="AK97" s="983"/>
      <c r="AL97" s="983"/>
      <c r="AM97" s="983"/>
      <c r="AN97" s="12">
        <f>ROUND(ROUND(O98*$AI$98,0)*$AL$98,0)</f>
        <v>460</v>
      </c>
      <c r="AO97" s="6"/>
    </row>
    <row r="98" spans="1:41" ht="17.25" customHeight="1" x14ac:dyDescent="0.15">
      <c r="A98" s="436" t="s">
        <v>1435</v>
      </c>
      <c r="B98" s="433">
        <v>3094</v>
      </c>
      <c r="C98" s="120" t="s">
        <v>2983</v>
      </c>
      <c r="D98" s="6"/>
      <c r="E98" s="135"/>
      <c r="F98" s="449"/>
      <c r="G98" s="449"/>
      <c r="H98" s="644"/>
      <c r="I98" s="941"/>
      <c r="J98" s="942"/>
      <c r="K98" s="942"/>
      <c r="L98" s="942"/>
      <c r="M98" s="943"/>
      <c r="N98" s="57"/>
      <c r="O98" s="829">
        <f>O82</f>
        <v>677</v>
      </c>
      <c r="P98" s="829"/>
      <c r="Q98" s="417" t="s">
        <v>578</v>
      </c>
      <c r="R98" s="104"/>
      <c r="S98" s="691" t="s">
        <v>1454</v>
      </c>
      <c r="T98" s="692"/>
      <c r="U98" s="692"/>
      <c r="V98" s="692"/>
      <c r="W98" s="692"/>
      <c r="X98" s="692"/>
      <c r="Y98" s="692"/>
      <c r="Z98" s="692"/>
      <c r="AA98" s="692"/>
      <c r="AB98" s="692"/>
      <c r="AC98" s="692"/>
      <c r="AD98" s="515" t="s">
        <v>806</v>
      </c>
      <c r="AE98" s="515">
        <f>$AH$6</f>
        <v>25</v>
      </c>
      <c r="AF98" s="637"/>
      <c r="AG98" s="271" t="s">
        <v>578</v>
      </c>
      <c r="AH98" s="70" t="s">
        <v>1448</v>
      </c>
      <c r="AI98" s="718">
        <f>$AL$18</f>
        <v>0.7</v>
      </c>
      <c r="AJ98" s="719"/>
      <c r="AK98" s="521" t="s">
        <v>1448</v>
      </c>
      <c r="AL98" s="718">
        <f>予防短期入所療養ホ!AL98</f>
        <v>0.97</v>
      </c>
      <c r="AM98" s="718"/>
      <c r="AN98" s="12">
        <f t="shared" ref="AN98" si="36">ROUND(ROUND(ROUND(O98-AE98,0)*$AI$98,0)*$AL$98,0)</f>
        <v>442</v>
      </c>
      <c r="AO98" s="6"/>
    </row>
    <row r="99" spans="1:41" ht="17.25" customHeight="1" x14ac:dyDescent="0.15">
      <c r="A99" s="436" t="s">
        <v>1435</v>
      </c>
      <c r="B99" s="433">
        <v>3095</v>
      </c>
      <c r="C99" s="120" t="s">
        <v>2984</v>
      </c>
      <c r="D99" s="6"/>
      <c r="E99" s="135"/>
      <c r="F99" s="310"/>
      <c r="G99" s="310"/>
      <c r="H99" s="644"/>
      <c r="I99" s="941"/>
      <c r="J99" s="942"/>
      <c r="K99" s="942"/>
      <c r="L99" s="942"/>
      <c r="M99" s="943"/>
      <c r="N99" s="453" t="s">
        <v>1564</v>
      </c>
      <c r="O99" s="173"/>
      <c r="P99" s="173"/>
      <c r="Q99" s="439"/>
      <c r="R99" s="634"/>
      <c r="S99" s="140"/>
      <c r="T99" s="73"/>
      <c r="U99" s="73"/>
      <c r="V99" s="73"/>
      <c r="W99" s="422"/>
      <c r="X99" s="422"/>
      <c r="Y99" s="41"/>
      <c r="Z99" s="41"/>
      <c r="AA99" s="41"/>
      <c r="AB99" s="422"/>
      <c r="AC99" s="41"/>
      <c r="AD99" s="41"/>
      <c r="AE99" s="422"/>
      <c r="AF99" s="41"/>
      <c r="AG99" s="38"/>
      <c r="AH99" s="647"/>
      <c r="AI99" s="643"/>
      <c r="AJ99" s="644"/>
      <c r="AK99" s="643"/>
      <c r="AL99" s="643"/>
      <c r="AM99" s="245"/>
      <c r="AN99" s="12">
        <f>ROUND(ROUND(O100*$AI$98,0)*$AL$98,0)</f>
        <v>571</v>
      </c>
      <c r="AO99" s="6"/>
    </row>
    <row r="100" spans="1:41" ht="17.25" customHeight="1" x14ac:dyDescent="0.15">
      <c r="A100" s="436" t="s">
        <v>1435</v>
      </c>
      <c r="B100" s="433">
        <v>3096</v>
      </c>
      <c r="C100" s="120" t="s">
        <v>2985</v>
      </c>
      <c r="D100" s="11"/>
      <c r="E100" s="607"/>
      <c r="F100" s="607"/>
      <c r="G100" s="607"/>
      <c r="H100" s="607"/>
      <c r="I100" s="944" t="s">
        <v>1854</v>
      </c>
      <c r="J100" s="693"/>
      <c r="K100" s="693"/>
      <c r="L100" s="693"/>
      <c r="M100" s="945"/>
      <c r="N100" s="57"/>
      <c r="O100" s="829">
        <f>O84</f>
        <v>841</v>
      </c>
      <c r="P100" s="829"/>
      <c r="Q100" s="417" t="s">
        <v>578</v>
      </c>
      <c r="R100" s="171"/>
      <c r="S100" s="691" t="s">
        <v>1454</v>
      </c>
      <c r="T100" s="692"/>
      <c r="U100" s="692"/>
      <c r="V100" s="692"/>
      <c r="W100" s="692"/>
      <c r="X100" s="692"/>
      <c r="Y100" s="692"/>
      <c r="Z100" s="692"/>
      <c r="AA100" s="692"/>
      <c r="AB100" s="692"/>
      <c r="AC100" s="692"/>
      <c r="AD100" s="515" t="s">
        <v>806</v>
      </c>
      <c r="AE100" s="515">
        <f>$AH$6</f>
        <v>25</v>
      </c>
      <c r="AF100" s="607"/>
      <c r="AG100" s="271" t="s">
        <v>578</v>
      </c>
      <c r="AH100" s="278"/>
      <c r="AI100" s="611"/>
      <c r="AJ100" s="646"/>
      <c r="AK100" s="523"/>
      <c r="AL100" s="611"/>
      <c r="AM100" s="279"/>
      <c r="AN100" s="12">
        <f t="shared" ref="AN100" si="37">ROUND(ROUND(ROUND(O100-AE100,0)*$AI$98,0)*$AL$98,0)</f>
        <v>554</v>
      </c>
      <c r="AO100" s="11"/>
    </row>
    <row r="101" spans="1:41" ht="17.25" customHeight="1" x14ac:dyDescent="0.15">
      <c r="A101" s="436" t="s">
        <v>1435</v>
      </c>
      <c r="B101" s="433">
        <v>3097</v>
      </c>
      <c r="C101" s="120" t="s">
        <v>2383</v>
      </c>
      <c r="D101" s="958" t="s">
        <v>1456</v>
      </c>
      <c r="E101" s="769" t="s">
        <v>2345</v>
      </c>
      <c r="F101" s="664"/>
      <c r="G101" s="664"/>
      <c r="H101" s="664"/>
      <c r="I101" s="664"/>
      <c r="J101" s="664"/>
      <c r="K101" s="664"/>
      <c r="L101" s="664"/>
      <c r="M101" s="665"/>
      <c r="N101" s="453" t="s">
        <v>1563</v>
      </c>
      <c r="O101" s="173"/>
      <c r="P101" s="173"/>
      <c r="Q101" s="439"/>
      <c r="R101" s="634"/>
      <c r="S101" s="444"/>
      <c r="T101" s="422"/>
      <c r="U101" s="422"/>
      <c r="V101" s="422"/>
      <c r="W101" s="422"/>
      <c r="X101" s="422"/>
      <c r="Y101" s="41"/>
      <c r="Z101" s="41"/>
      <c r="AA101" s="41"/>
      <c r="AB101" s="422"/>
      <c r="AC101" s="41"/>
      <c r="AD101" s="422"/>
      <c r="AE101" s="621"/>
      <c r="AF101" s="621"/>
      <c r="AG101" s="41"/>
      <c r="AH101" s="422"/>
      <c r="AI101" s="422"/>
      <c r="AJ101" s="38"/>
      <c r="AK101" s="624"/>
      <c r="AL101" s="409"/>
      <c r="AM101" s="208"/>
      <c r="AN101" s="360">
        <f>ROUND(O102*$AL$108,0)</f>
        <v>492</v>
      </c>
      <c r="AO101" s="7" t="s">
        <v>0</v>
      </c>
    </row>
    <row r="102" spans="1:41" ht="17.25" customHeight="1" x14ac:dyDescent="0.15">
      <c r="A102" s="436" t="s">
        <v>1435</v>
      </c>
      <c r="B102" s="433">
        <v>3098</v>
      </c>
      <c r="C102" s="120" t="s">
        <v>2384</v>
      </c>
      <c r="D102" s="959"/>
      <c r="E102" s="666"/>
      <c r="F102" s="667"/>
      <c r="G102" s="667"/>
      <c r="H102" s="667"/>
      <c r="I102" s="667"/>
      <c r="J102" s="667"/>
      <c r="K102" s="667"/>
      <c r="L102" s="667"/>
      <c r="M102" s="668"/>
      <c r="N102" s="57"/>
      <c r="O102" s="829">
        <f>予防短期入所療養ホ!S101</f>
        <v>703</v>
      </c>
      <c r="P102" s="829"/>
      <c r="Q102" s="417" t="s">
        <v>578</v>
      </c>
      <c r="R102" s="104"/>
      <c r="S102" s="691" t="s">
        <v>301</v>
      </c>
      <c r="T102" s="750"/>
      <c r="U102" s="750"/>
      <c r="V102" s="750"/>
      <c r="W102" s="750"/>
      <c r="X102" s="750"/>
      <c r="Y102" s="750"/>
      <c r="Z102" s="750"/>
      <c r="AA102" s="750"/>
      <c r="AB102" s="750"/>
      <c r="AC102" s="750"/>
      <c r="AD102" s="788"/>
      <c r="AE102" s="788"/>
      <c r="AF102" s="788"/>
      <c r="AG102" s="515" t="s">
        <v>806</v>
      </c>
      <c r="AH102" s="515">
        <f t="shared" ref="AH102" si="38">$AH$6</f>
        <v>25</v>
      </c>
      <c r="AI102" s="621"/>
      <c r="AJ102" s="271" t="s">
        <v>578</v>
      </c>
      <c r="AK102" s="962" t="s">
        <v>1459</v>
      </c>
      <c r="AL102" s="963"/>
      <c r="AM102" s="987"/>
      <c r="AN102" s="361">
        <f>ROUND(ROUND(O102-AH102,0)*$AL$108,0)</f>
        <v>475</v>
      </c>
      <c r="AO102" s="6"/>
    </row>
    <row r="103" spans="1:41" ht="17.25" customHeight="1" x14ac:dyDescent="0.15">
      <c r="A103" s="436" t="s">
        <v>1458</v>
      </c>
      <c r="B103" s="433">
        <v>3099</v>
      </c>
      <c r="C103" s="120" t="s">
        <v>2385</v>
      </c>
      <c r="D103" s="959"/>
      <c r="E103" s="947" t="s">
        <v>875</v>
      </c>
      <c r="F103" s="948"/>
      <c r="G103" s="948"/>
      <c r="H103" s="948"/>
      <c r="I103" s="948"/>
      <c r="J103" s="948"/>
      <c r="K103" s="948"/>
      <c r="L103" s="948"/>
      <c r="M103" s="949"/>
      <c r="N103" s="453" t="s">
        <v>1564</v>
      </c>
      <c r="O103" s="173"/>
      <c r="P103" s="173"/>
      <c r="Q103" s="439"/>
      <c r="R103" s="634"/>
      <c r="S103" s="444"/>
      <c r="T103" s="422"/>
      <c r="U103" s="422"/>
      <c r="V103" s="422"/>
      <c r="W103" s="422"/>
      <c r="X103" s="422"/>
      <c r="Y103" s="41"/>
      <c r="Z103" s="41"/>
      <c r="AA103" s="41"/>
      <c r="AB103" s="422"/>
      <c r="AC103" s="41"/>
      <c r="AD103" s="422"/>
      <c r="AE103" s="621"/>
      <c r="AF103" s="621"/>
      <c r="AG103" s="41"/>
      <c r="AH103" s="422"/>
      <c r="AI103" s="422"/>
      <c r="AJ103" s="38"/>
      <c r="AK103" s="962"/>
      <c r="AL103" s="963"/>
      <c r="AM103" s="987"/>
      <c r="AN103" s="360">
        <f t="shared" ref="AN103" si="39">ROUND(O104*$AL$108,0)</f>
        <v>599</v>
      </c>
      <c r="AO103" s="6"/>
    </row>
    <row r="104" spans="1:41" ht="17.25" customHeight="1" x14ac:dyDescent="0.15">
      <c r="A104" s="436" t="s">
        <v>1458</v>
      </c>
      <c r="B104" s="433">
        <v>3100</v>
      </c>
      <c r="C104" s="120" t="s">
        <v>2386</v>
      </c>
      <c r="D104" s="959"/>
      <c r="E104" s="451"/>
      <c r="F104" s="181"/>
      <c r="G104" s="181"/>
      <c r="H104" s="181"/>
      <c r="I104" s="639"/>
      <c r="J104" s="524"/>
      <c r="K104" s="524"/>
      <c r="L104" s="524"/>
      <c r="M104" s="629"/>
      <c r="N104" s="57"/>
      <c r="O104" s="829">
        <f>予防短期入所療養ホ!S103</f>
        <v>856</v>
      </c>
      <c r="P104" s="829"/>
      <c r="Q104" s="417" t="s">
        <v>578</v>
      </c>
      <c r="R104" s="171"/>
      <c r="S104" s="691" t="s">
        <v>301</v>
      </c>
      <c r="T104" s="750"/>
      <c r="U104" s="750"/>
      <c r="V104" s="750"/>
      <c r="W104" s="750"/>
      <c r="X104" s="750"/>
      <c r="Y104" s="750"/>
      <c r="Z104" s="750"/>
      <c r="AA104" s="750"/>
      <c r="AB104" s="750"/>
      <c r="AC104" s="750"/>
      <c r="AD104" s="788"/>
      <c r="AE104" s="788"/>
      <c r="AF104" s="788"/>
      <c r="AG104" s="515" t="s">
        <v>806</v>
      </c>
      <c r="AH104" s="515">
        <f t="shared" ref="AH104" si="40">$AH$6</f>
        <v>25</v>
      </c>
      <c r="AI104" s="621"/>
      <c r="AJ104" s="271" t="s">
        <v>578</v>
      </c>
      <c r="AK104" s="962"/>
      <c r="AL104" s="963"/>
      <c r="AM104" s="987"/>
      <c r="AN104" s="361">
        <f t="shared" ref="AN104" si="41">ROUND(ROUND(O104-AH104,0)*$AL$108,0)</f>
        <v>582</v>
      </c>
      <c r="AO104" s="6"/>
    </row>
    <row r="105" spans="1:41" ht="17.25" customHeight="1" x14ac:dyDescent="0.15">
      <c r="A105" s="436" t="s">
        <v>1435</v>
      </c>
      <c r="B105" s="433">
        <v>3101</v>
      </c>
      <c r="C105" s="120" t="s">
        <v>2986</v>
      </c>
      <c r="D105" s="959"/>
      <c r="E105" s="769" t="s">
        <v>2346</v>
      </c>
      <c r="F105" s="664"/>
      <c r="G105" s="664"/>
      <c r="H105" s="664"/>
      <c r="I105" s="664"/>
      <c r="J105" s="664"/>
      <c r="K105" s="664"/>
      <c r="L105" s="664"/>
      <c r="M105" s="665"/>
      <c r="N105" s="453" t="s">
        <v>1563</v>
      </c>
      <c r="O105" s="173"/>
      <c r="P105" s="173"/>
      <c r="Q105" s="439"/>
      <c r="R105" s="634"/>
      <c r="S105" s="444"/>
      <c r="T105" s="422"/>
      <c r="U105" s="422"/>
      <c r="V105" s="422"/>
      <c r="W105" s="422"/>
      <c r="X105" s="422"/>
      <c r="Y105" s="41"/>
      <c r="Z105" s="41"/>
      <c r="AA105" s="41"/>
      <c r="AB105" s="422"/>
      <c r="AC105" s="41"/>
      <c r="AD105" s="422"/>
      <c r="AE105" s="621"/>
      <c r="AF105" s="621"/>
      <c r="AG105" s="41"/>
      <c r="AH105" s="422"/>
      <c r="AI105" s="422"/>
      <c r="AJ105" s="38"/>
      <c r="AK105" s="962"/>
      <c r="AL105" s="963"/>
      <c r="AM105" s="987"/>
      <c r="AN105" s="360">
        <f t="shared" ref="AN105" si="42">ROUND(O106*$AL$108,0)</f>
        <v>492</v>
      </c>
      <c r="AO105" s="6"/>
    </row>
    <row r="106" spans="1:41" ht="17.25" customHeight="1" x14ac:dyDescent="0.15">
      <c r="A106" s="436" t="s">
        <v>1435</v>
      </c>
      <c r="B106" s="433">
        <v>3102</v>
      </c>
      <c r="C106" s="120" t="s">
        <v>2987</v>
      </c>
      <c r="D106" s="959"/>
      <c r="E106" s="666"/>
      <c r="F106" s="667"/>
      <c r="G106" s="667"/>
      <c r="H106" s="667"/>
      <c r="I106" s="667"/>
      <c r="J106" s="667"/>
      <c r="K106" s="667"/>
      <c r="L106" s="667"/>
      <c r="M106" s="668"/>
      <c r="N106" s="57"/>
      <c r="O106" s="829">
        <f>予防短期入所療養ホ!S105</f>
        <v>703</v>
      </c>
      <c r="P106" s="829"/>
      <c r="Q106" s="417" t="s">
        <v>578</v>
      </c>
      <c r="R106" s="104"/>
      <c r="S106" s="691" t="s">
        <v>301</v>
      </c>
      <c r="T106" s="750"/>
      <c r="U106" s="750"/>
      <c r="V106" s="750"/>
      <c r="W106" s="750"/>
      <c r="X106" s="750"/>
      <c r="Y106" s="750"/>
      <c r="Z106" s="750"/>
      <c r="AA106" s="750"/>
      <c r="AB106" s="750"/>
      <c r="AC106" s="750"/>
      <c r="AD106" s="788"/>
      <c r="AE106" s="788"/>
      <c r="AF106" s="788"/>
      <c r="AG106" s="515" t="s">
        <v>806</v>
      </c>
      <c r="AH106" s="515">
        <f t="shared" ref="AH106" si="43">$AH$6</f>
        <v>25</v>
      </c>
      <c r="AI106" s="621"/>
      <c r="AJ106" s="271" t="s">
        <v>578</v>
      </c>
      <c r="AK106" s="962"/>
      <c r="AL106" s="963"/>
      <c r="AM106" s="987"/>
      <c r="AN106" s="361">
        <f t="shared" ref="AN106" si="44">ROUND(ROUND(O106-AH106,0)*$AL$108,0)</f>
        <v>475</v>
      </c>
      <c r="AO106" s="6"/>
    </row>
    <row r="107" spans="1:41" ht="17.25" customHeight="1" x14ac:dyDescent="0.15">
      <c r="A107" s="436" t="s">
        <v>1435</v>
      </c>
      <c r="B107" s="433">
        <v>3103</v>
      </c>
      <c r="C107" s="120" t="s">
        <v>2988</v>
      </c>
      <c r="D107" s="959"/>
      <c r="E107" s="947" t="s">
        <v>1854</v>
      </c>
      <c r="F107" s="948"/>
      <c r="G107" s="948"/>
      <c r="H107" s="948"/>
      <c r="I107" s="948"/>
      <c r="J107" s="948"/>
      <c r="K107" s="948"/>
      <c r="L107" s="948"/>
      <c r="M107" s="949"/>
      <c r="N107" s="453" t="s">
        <v>1564</v>
      </c>
      <c r="O107" s="173"/>
      <c r="P107" s="173"/>
      <c r="Q107" s="439"/>
      <c r="R107" s="634"/>
      <c r="S107" s="444"/>
      <c r="T107" s="422"/>
      <c r="U107" s="422"/>
      <c r="V107" s="422"/>
      <c r="W107" s="422"/>
      <c r="X107" s="422"/>
      <c r="Y107" s="41"/>
      <c r="Z107" s="41"/>
      <c r="AA107" s="41"/>
      <c r="AB107" s="422"/>
      <c r="AC107" s="41"/>
      <c r="AD107" s="422"/>
      <c r="AE107" s="621"/>
      <c r="AF107" s="621"/>
      <c r="AG107" s="41"/>
      <c r="AH107" s="422"/>
      <c r="AI107" s="422"/>
      <c r="AJ107" s="38"/>
      <c r="AK107" s="962"/>
      <c r="AL107" s="963"/>
      <c r="AM107" s="987"/>
      <c r="AN107" s="360">
        <f>ROUND(O108*$AL$108,0)</f>
        <v>599</v>
      </c>
      <c r="AO107" s="6"/>
    </row>
    <row r="108" spans="1:41" ht="17.25" customHeight="1" x14ac:dyDescent="0.15">
      <c r="A108" s="436" t="s">
        <v>1435</v>
      </c>
      <c r="B108" s="433">
        <v>3104</v>
      </c>
      <c r="C108" s="120" t="s">
        <v>2989</v>
      </c>
      <c r="D108" s="959"/>
      <c r="E108" s="451"/>
      <c r="F108" s="181"/>
      <c r="G108" s="181"/>
      <c r="H108" s="181"/>
      <c r="I108" s="639"/>
      <c r="J108" s="524"/>
      <c r="K108" s="524"/>
      <c r="L108" s="524"/>
      <c r="M108" s="629"/>
      <c r="N108" s="57"/>
      <c r="O108" s="829">
        <f>予防短期入所療養ホ!S107</f>
        <v>856</v>
      </c>
      <c r="P108" s="829"/>
      <c r="Q108" s="417" t="s">
        <v>578</v>
      </c>
      <c r="R108" s="171"/>
      <c r="S108" s="691" t="s">
        <v>301</v>
      </c>
      <c r="T108" s="750"/>
      <c r="U108" s="750"/>
      <c r="V108" s="750"/>
      <c r="W108" s="750"/>
      <c r="X108" s="750"/>
      <c r="Y108" s="750"/>
      <c r="Z108" s="750"/>
      <c r="AA108" s="750"/>
      <c r="AB108" s="750"/>
      <c r="AC108" s="750"/>
      <c r="AD108" s="788"/>
      <c r="AE108" s="788"/>
      <c r="AF108" s="788"/>
      <c r="AG108" s="515" t="s">
        <v>806</v>
      </c>
      <c r="AH108" s="515">
        <f t="shared" ref="AH108" si="45">$AH$6</f>
        <v>25</v>
      </c>
      <c r="AI108" s="621"/>
      <c r="AJ108" s="271" t="s">
        <v>578</v>
      </c>
      <c r="AK108" s="521" t="s">
        <v>1448</v>
      </c>
      <c r="AL108" s="718">
        <f>$AL$18</f>
        <v>0.7</v>
      </c>
      <c r="AM108" s="719"/>
      <c r="AN108" s="361">
        <f>ROUND(ROUND(O108-AH108,0)*$AL$108,0)</f>
        <v>582</v>
      </c>
      <c r="AO108" s="6"/>
    </row>
    <row r="109" spans="1:41" ht="17.25" customHeight="1" x14ac:dyDescent="0.15">
      <c r="A109" s="436" t="s">
        <v>1435</v>
      </c>
      <c r="B109" s="433">
        <v>3105</v>
      </c>
      <c r="C109" s="120" t="s">
        <v>2387</v>
      </c>
      <c r="D109" s="960"/>
      <c r="E109" s="769" t="s">
        <v>2345</v>
      </c>
      <c r="F109" s="664"/>
      <c r="G109" s="664"/>
      <c r="H109" s="664"/>
      <c r="I109" s="664"/>
      <c r="J109" s="664"/>
      <c r="K109" s="664"/>
      <c r="L109" s="664"/>
      <c r="M109" s="665"/>
      <c r="N109" s="453" t="s">
        <v>1563</v>
      </c>
      <c r="O109" s="173"/>
      <c r="P109" s="173"/>
      <c r="Q109" s="439"/>
      <c r="R109" s="634"/>
      <c r="S109" s="140"/>
      <c r="T109" s="73"/>
      <c r="U109" s="73"/>
      <c r="V109" s="73"/>
      <c r="W109" s="422"/>
      <c r="X109" s="422"/>
      <c r="Y109" s="41"/>
      <c r="Z109" s="41"/>
      <c r="AA109" s="41"/>
      <c r="AB109" s="422"/>
      <c r="AC109" s="41"/>
      <c r="AD109" s="41"/>
      <c r="AE109" s="422"/>
      <c r="AF109" s="41"/>
      <c r="AG109" s="38"/>
      <c r="AH109" s="624"/>
      <c r="AI109" s="409"/>
      <c r="AJ109" s="208"/>
      <c r="AK109" s="275"/>
      <c r="AL109" s="632"/>
      <c r="AM109" s="190"/>
      <c r="AN109" s="12">
        <f>ROUND(ROUND(O110*$AI$116,0)*$AL$116,0)</f>
        <v>477</v>
      </c>
      <c r="AO109" s="6"/>
    </row>
    <row r="110" spans="1:41" ht="17.25" customHeight="1" x14ac:dyDescent="0.15">
      <c r="A110" s="436" t="s">
        <v>1435</v>
      </c>
      <c r="B110" s="433">
        <v>3106</v>
      </c>
      <c r="C110" s="120" t="s">
        <v>2388</v>
      </c>
      <c r="D110" s="960"/>
      <c r="E110" s="666"/>
      <c r="F110" s="667"/>
      <c r="G110" s="667"/>
      <c r="H110" s="667"/>
      <c r="I110" s="667"/>
      <c r="J110" s="667"/>
      <c r="K110" s="667"/>
      <c r="L110" s="667"/>
      <c r="M110" s="668"/>
      <c r="N110" s="57"/>
      <c r="O110" s="829">
        <f>O102</f>
        <v>703</v>
      </c>
      <c r="P110" s="829"/>
      <c r="Q110" s="417" t="s">
        <v>578</v>
      </c>
      <c r="R110" s="104"/>
      <c r="S110" s="691" t="s">
        <v>1454</v>
      </c>
      <c r="T110" s="692"/>
      <c r="U110" s="692"/>
      <c r="V110" s="692"/>
      <c r="W110" s="692"/>
      <c r="X110" s="692"/>
      <c r="Y110" s="692"/>
      <c r="Z110" s="692"/>
      <c r="AA110" s="692"/>
      <c r="AB110" s="692"/>
      <c r="AC110" s="692"/>
      <c r="AD110" s="515" t="s">
        <v>806</v>
      </c>
      <c r="AE110" s="515">
        <f t="shared" ref="AE110" si="46">$AH$6</f>
        <v>25</v>
      </c>
      <c r="AF110" s="637"/>
      <c r="AG110" s="271" t="s">
        <v>578</v>
      </c>
      <c r="AH110" s="962" t="s">
        <v>1459</v>
      </c>
      <c r="AI110" s="963"/>
      <c r="AJ110" s="987"/>
      <c r="AK110" s="962" t="s">
        <v>1453</v>
      </c>
      <c r="AL110" s="963"/>
      <c r="AM110" s="987"/>
      <c r="AN110" s="12">
        <f>ROUND(ROUND(ROUND(O110-AE110,0)*$AI$116,0)*$AL$116,0)</f>
        <v>461</v>
      </c>
      <c r="AO110" s="6"/>
    </row>
    <row r="111" spans="1:41" ht="17.25" customHeight="1" x14ac:dyDescent="0.15">
      <c r="A111" s="436" t="s">
        <v>1435</v>
      </c>
      <c r="B111" s="433">
        <v>3107</v>
      </c>
      <c r="C111" s="120" t="s">
        <v>2389</v>
      </c>
      <c r="D111" s="960"/>
      <c r="E111" s="947" t="s">
        <v>875</v>
      </c>
      <c r="F111" s="948"/>
      <c r="G111" s="948"/>
      <c r="H111" s="948"/>
      <c r="I111" s="948"/>
      <c r="J111" s="948"/>
      <c r="K111" s="948"/>
      <c r="L111" s="948"/>
      <c r="M111" s="949"/>
      <c r="N111" s="453" t="s">
        <v>1564</v>
      </c>
      <c r="O111" s="173"/>
      <c r="P111" s="173"/>
      <c r="Q111" s="439"/>
      <c r="R111" s="634"/>
      <c r="S111" s="140"/>
      <c r="T111" s="73"/>
      <c r="U111" s="73"/>
      <c r="V111" s="73"/>
      <c r="W111" s="422"/>
      <c r="X111" s="422"/>
      <c r="Y111" s="41"/>
      <c r="Z111" s="41"/>
      <c r="AA111" s="41"/>
      <c r="AB111" s="422"/>
      <c r="AC111" s="41"/>
      <c r="AD111" s="41"/>
      <c r="AE111" s="422"/>
      <c r="AF111" s="41"/>
      <c r="AG111" s="38"/>
      <c r="AH111" s="962"/>
      <c r="AI111" s="963"/>
      <c r="AJ111" s="987"/>
      <c r="AK111" s="962"/>
      <c r="AL111" s="963"/>
      <c r="AM111" s="987"/>
      <c r="AN111" s="12">
        <f>ROUND(ROUND(O112*$AI$116,0)*$AL$116,0)</f>
        <v>581</v>
      </c>
      <c r="AO111" s="6"/>
    </row>
    <row r="112" spans="1:41" ht="17.25" customHeight="1" x14ac:dyDescent="0.15">
      <c r="A112" s="436" t="s">
        <v>1435</v>
      </c>
      <c r="B112" s="433">
        <v>3108</v>
      </c>
      <c r="C112" s="120" t="s">
        <v>2390</v>
      </c>
      <c r="D112" s="960"/>
      <c r="E112" s="451"/>
      <c r="F112" s="181"/>
      <c r="G112" s="181"/>
      <c r="H112" s="181"/>
      <c r="I112" s="639"/>
      <c r="J112" s="524"/>
      <c r="K112" s="524"/>
      <c r="L112" s="524"/>
      <c r="M112" s="629"/>
      <c r="N112" s="57"/>
      <c r="O112" s="829">
        <f>O104</f>
        <v>856</v>
      </c>
      <c r="P112" s="829"/>
      <c r="Q112" s="417" t="s">
        <v>578</v>
      </c>
      <c r="R112" s="171"/>
      <c r="S112" s="691" t="s">
        <v>1454</v>
      </c>
      <c r="T112" s="692"/>
      <c r="U112" s="692"/>
      <c r="V112" s="692"/>
      <c r="W112" s="692"/>
      <c r="X112" s="692"/>
      <c r="Y112" s="692"/>
      <c r="Z112" s="692"/>
      <c r="AA112" s="692"/>
      <c r="AB112" s="692"/>
      <c r="AC112" s="692"/>
      <c r="AD112" s="515" t="s">
        <v>806</v>
      </c>
      <c r="AE112" s="515">
        <f t="shared" ref="AE112" si="47">$AH$6</f>
        <v>25</v>
      </c>
      <c r="AF112" s="637"/>
      <c r="AG112" s="271" t="s">
        <v>578</v>
      </c>
      <c r="AH112" s="962"/>
      <c r="AI112" s="963"/>
      <c r="AJ112" s="987"/>
      <c r="AK112" s="962"/>
      <c r="AL112" s="963"/>
      <c r="AM112" s="987"/>
      <c r="AN112" s="12">
        <f t="shared" ref="AN112" si="48">ROUND(ROUND(ROUND(O112-AE112,0)*$AI$116,0)*$AL$116,0)</f>
        <v>565</v>
      </c>
      <c r="AO112" s="6"/>
    </row>
    <row r="113" spans="1:41" ht="17.25" customHeight="1" x14ac:dyDescent="0.15">
      <c r="A113" s="436" t="s">
        <v>1435</v>
      </c>
      <c r="B113" s="433">
        <v>3109</v>
      </c>
      <c r="C113" s="120" t="s">
        <v>2990</v>
      </c>
      <c r="D113" s="960"/>
      <c r="E113" s="769" t="s">
        <v>2346</v>
      </c>
      <c r="F113" s="664"/>
      <c r="G113" s="664"/>
      <c r="H113" s="664"/>
      <c r="I113" s="664"/>
      <c r="J113" s="664"/>
      <c r="K113" s="664"/>
      <c r="L113" s="664"/>
      <c r="M113" s="665"/>
      <c r="N113" s="453" t="s">
        <v>1563</v>
      </c>
      <c r="O113" s="173"/>
      <c r="P113" s="173"/>
      <c r="Q113" s="439"/>
      <c r="R113" s="634"/>
      <c r="S113" s="140"/>
      <c r="T113" s="73"/>
      <c r="U113" s="73"/>
      <c r="V113" s="73"/>
      <c r="W113" s="422"/>
      <c r="X113" s="422"/>
      <c r="Y113" s="41"/>
      <c r="Z113" s="41"/>
      <c r="AA113" s="41"/>
      <c r="AB113" s="422"/>
      <c r="AC113" s="41"/>
      <c r="AD113" s="41"/>
      <c r="AE113" s="422"/>
      <c r="AF113" s="41"/>
      <c r="AG113" s="38"/>
      <c r="AH113" s="962"/>
      <c r="AI113" s="963"/>
      <c r="AJ113" s="987"/>
      <c r="AK113" s="962"/>
      <c r="AL113" s="963"/>
      <c r="AM113" s="987"/>
      <c r="AN113" s="12">
        <f>ROUND(ROUND(O114*$AI$116,0)*$AL$116,0)</f>
        <v>477</v>
      </c>
      <c r="AO113" s="6"/>
    </row>
    <row r="114" spans="1:41" ht="17.25" customHeight="1" x14ac:dyDescent="0.15">
      <c r="A114" s="436" t="s">
        <v>1435</v>
      </c>
      <c r="B114" s="433">
        <v>3110</v>
      </c>
      <c r="C114" s="120" t="s">
        <v>2991</v>
      </c>
      <c r="D114" s="960"/>
      <c r="E114" s="666"/>
      <c r="F114" s="667"/>
      <c r="G114" s="667"/>
      <c r="H114" s="667"/>
      <c r="I114" s="667"/>
      <c r="J114" s="667"/>
      <c r="K114" s="667"/>
      <c r="L114" s="667"/>
      <c r="M114" s="668"/>
      <c r="N114" s="57"/>
      <c r="O114" s="829">
        <f>O106</f>
        <v>703</v>
      </c>
      <c r="P114" s="829"/>
      <c r="Q114" s="417" t="s">
        <v>578</v>
      </c>
      <c r="R114" s="104"/>
      <c r="S114" s="691" t="s">
        <v>1454</v>
      </c>
      <c r="T114" s="692"/>
      <c r="U114" s="692"/>
      <c r="V114" s="692"/>
      <c r="W114" s="692"/>
      <c r="X114" s="692"/>
      <c r="Y114" s="692"/>
      <c r="Z114" s="692"/>
      <c r="AA114" s="692"/>
      <c r="AB114" s="692"/>
      <c r="AC114" s="692"/>
      <c r="AD114" s="515" t="s">
        <v>806</v>
      </c>
      <c r="AE114" s="515">
        <f t="shared" ref="AE114" si="49">$AH$6</f>
        <v>25</v>
      </c>
      <c r="AF114" s="637"/>
      <c r="AG114" s="271" t="s">
        <v>578</v>
      </c>
      <c r="AH114" s="962"/>
      <c r="AI114" s="963"/>
      <c r="AJ114" s="987"/>
      <c r="AK114" s="962"/>
      <c r="AL114" s="963"/>
      <c r="AM114" s="987"/>
      <c r="AN114" s="12">
        <f t="shared" ref="AN114" si="50">ROUND(ROUND(ROUND(O114-AE114,0)*$AI$116,0)*$AL$116,0)</f>
        <v>461</v>
      </c>
      <c r="AO114" s="6"/>
    </row>
    <row r="115" spans="1:41" ht="17.25" customHeight="1" x14ac:dyDescent="0.15">
      <c r="A115" s="436" t="s">
        <v>1435</v>
      </c>
      <c r="B115" s="433">
        <v>3111</v>
      </c>
      <c r="C115" s="120" t="s">
        <v>2992</v>
      </c>
      <c r="D115" s="960"/>
      <c r="E115" s="947" t="s">
        <v>1854</v>
      </c>
      <c r="F115" s="948"/>
      <c r="G115" s="948"/>
      <c r="H115" s="948"/>
      <c r="I115" s="948"/>
      <c r="J115" s="948"/>
      <c r="K115" s="948"/>
      <c r="L115" s="948"/>
      <c r="M115" s="949"/>
      <c r="N115" s="453" t="s">
        <v>1564</v>
      </c>
      <c r="O115" s="173"/>
      <c r="P115" s="173"/>
      <c r="Q115" s="439"/>
      <c r="R115" s="634"/>
      <c r="S115" s="140"/>
      <c r="T115" s="73"/>
      <c r="U115" s="73"/>
      <c r="V115" s="73"/>
      <c r="W115" s="422"/>
      <c r="X115" s="422"/>
      <c r="Y115" s="41"/>
      <c r="Z115" s="41"/>
      <c r="AA115" s="41"/>
      <c r="AB115" s="422"/>
      <c r="AC115" s="41"/>
      <c r="AD115" s="41"/>
      <c r="AE115" s="422"/>
      <c r="AF115" s="41"/>
      <c r="AG115" s="38"/>
      <c r="AH115" s="962"/>
      <c r="AI115" s="963"/>
      <c r="AJ115" s="987"/>
      <c r="AK115" s="962"/>
      <c r="AL115" s="963"/>
      <c r="AM115" s="987"/>
      <c r="AN115" s="12">
        <f>ROUND(ROUND(O116*$AI$116,0)*$AL$116,0)</f>
        <v>581</v>
      </c>
      <c r="AO115" s="6"/>
    </row>
    <row r="116" spans="1:41" ht="17.25" customHeight="1" x14ac:dyDescent="0.15">
      <c r="A116" s="436" t="s">
        <v>1435</v>
      </c>
      <c r="B116" s="433">
        <v>3112</v>
      </c>
      <c r="C116" s="120" t="s">
        <v>2993</v>
      </c>
      <c r="D116" s="961"/>
      <c r="E116" s="451"/>
      <c r="F116" s="181"/>
      <c r="G116" s="181"/>
      <c r="H116" s="181"/>
      <c r="I116" s="639"/>
      <c r="J116" s="524"/>
      <c r="K116" s="524"/>
      <c r="L116" s="524"/>
      <c r="M116" s="629"/>
      <c r="N116" s="57"/>
      <c r="O116" s="829">
        <f>O108</f>
        <v>856</v>
      </c>
      <c r="P116" s="829"/>
      <c r="Q116" s="417" t="s">
        <v>578</v>
      </c>
      <c r="R116" s="171"/>
      <c r="S116" s="691" t="s">
        <v>1454</v>
      </c>
      <c r="T116" s="692"/>
      <c r="U116" s="692"/>
      <c r="V116" s="692"/>
      <c r="W116" s="692"/>
      <c r="X116" s="692"/>
      <c r="Y116" s="692"/>
      <c r="Z116" s="692"/>
      <c r="AA116" s="692"/>
      <c r="AB116" s="692"/>
      <c r="AC116" s="692"/>
      <c r="AD116" s="515" t="s">
        <v>806</v>
      </c>
      <c r="AE116" s="515">
        <f t="shared" ref="AE116" si="51">$AH$6</f>
        <v>25</v>
      </c>
      <c r="AF116" s="637"/>
      <c r="AG116" s="271" t="s">
        <v>578</v>
      </c>
      <c r="AH116" s="278" t="s">
        <v>1448</v>
      </c>
      <c r="AI116" s="894">
        <f>$AL$18</f>
        <v>0.7</v>
      </c>
      <c r="AJ116" s="988"/>
      <c r="AK116" s="523" t="s">
        <v>1448</v>
      </c>
      <c r="AL116" s="894">
        <f>$AL$98</f>
        <v>0.97</v>
      </c>
      <c r="AM116" s="984"/>
      <c r="AN116" s="12">
        <f>ROUND(ROUND(ROUND(O116-AE116,0)*$AI$116,0)*$AL$116,0)</f>
        <v>565</v>
      </c>
      <c r="AO116" s="6"/>
    </row>
    <row r="117" spans="1:41" ht="17.25" customHeight="1" x14ac:dyDescent="0.15">
      <c r="A117" s="436" t="s">
        <v>1435</v>
      </c>
      <c r="B117" s="433">
        <v>3113</v>
      </c>
      <c r="C117" s="120" t="s">
        <v>2391</v>
      </c>
      <c r="D117" s="710" t="s">
        <v>1457</v>
      </c>
      <c r="E117" s="769" t="s">
        <v>1849</v>
      </c>
      <c r="F117" s="664"/>
      <c r="G117" s="664"/>
      <c r="H117" s="665"/>
      <c r="I117" s="938" t="s">
        <v>2351</v>
      </c>
      <c r="J117" s="939"/>
      <c r="K117" s="939"/>
      <c r="L117" s="939"/>
      <c r="M117" s="940"/>
      <c r="N117" s="246" t="s">
        <v>1563</v>
      </c>
      <c r="O117" s="276"/>
      <c r="P117" s="276"/>
      <c r="Q117" s="245"/>
      <c r="R117" s="638"/>
      <c r="S117" s="444"/>
      <c r="T117" s="422"/>
      <c r="U117" s="422"/>
      <c r="V117" s="422"/>
      <c r="W117" s="422"/>
      <c r="X117" s="422"/>
      <c r="Y117" s="41"/>
      <c r="Z117" s="41"/>
      <c r="AA117" s="41"/>
      <c r="AB117" s="422"/>
      <c r="AC117" s="41"/>
      <c r="AD117" s="422"/>
      <c r="AE117" s="621"/>
      <c r="AF117" s="621"/>
      <c r="AG117" s="41"/>
      <c r="AH117" s="417"/>
      <c r="AI117" s="417"/>
      <c r="AJ117" s="420"/>
      <c r="AK117" s="418"/>
      <c r="AL117" s="418"/>
      <c r="AM117" s="419"/>
      <c r="AN117" s="360">
        <f>ROUND(O118*$AL$130,0)</f>
        <v>450</v>
      </c>
      <c r="AO117" s="6"/>
    </row>
    <row r="118" spans="1:41" ht="17.25" customHeight="1" x14ac:dyDescent="0.15">
      <c r="A118" s="436" t="s">
        <v>1435</v>
      </c>
      <c r="B118" s="433">
        <v>3114</v>
      </c>
      <c r="C118" s="120" t="s">
        <v>2392</v>
      </c>
      <c r="D118" s="711"/>
      <c r="E118" s="666"/>
      <c r="F118" s="667"/>
      <c r="G118" s="667"/>
      <c r="H118" s="668"/>
      <c r="I118" s="941"/>
      <c r="J118" s="942"/>
      <c r="K118" s="942"/>
      <c r="L118" s="942"/>
      <c r="M118" s="943"/>
      <c r="N118" s="57"/>
      <c r="O118" s="829">
        <f>予防短期入所療養ホ!S117</f>
        <v>643</v>
      </c>
      <c r="P118" s="829"/>
      <c r="Q118" s="417" t="s">
        <v>578</v>
      </c>
      <c r="R118" s="104"/>
      <c r="S118" s="691" t="s">
        <v>301</v>
      </c>
      <c r="T118" s="750"/>
      <c r="U118" s="750"/>
      <c r="V118" s="750"/>
      <c r="W118" s="750"/>
      <c r="X118" s="750"/>
      <c r="Y118" s="750"/>
      <c r="Z118" s="750"/>
      <c r="AA118" s="750"/>
      <c r="AB118" s="750"/>
      <c r="AC118" s="750"/>
      <c r="AD118" s="788"/>
      <c r="AE118" s="788"/>
      <c r="AF118" s="788"/>
      <c r="AG118" s="515" t="s">
        <v>806</v>
      </c>
      <c r="AH118" s="515">
        <f t="shared" ref="AH118" si="52">$AH$6</f>
        <v>25</v>
      </c>
      <c r="AI118" s="621"/>
      <c r="AJ118" s="271" t="s">
        <v>578</v>
      </c>
      <c r="AK118" s="985" t="s">
        <v>159</v>
      </c>
      <c r="AL118" s="985"/>
      <c r="AM118" s="986"/>
      <c r="AN118" s="361">
        <f>ROUND(ROUND(O118-AH118,0)*$AL$130,0)</f>
        <v>433</v>
      </c>
      <c r="AO118" s="6"/>
    </row>
    <row r="119" spans="1:41" ht="17.25" customHeight="1" x14ac:dyDescent="0.15">
      <c r="A119" s="436" t="s">
        <v>1435</v>
      </c>
      <c r="B119" s="433">
        <v>3115</v>
      </c>
      <c r="C119" s="120" t="s">
        <v>2393</v>
      </c>
      <c r="D119" s="711"/>
      <c r="E119" s="666"/>
      <c r="F119" s="667"/>
      <c r="G119" s="667"/>
      <c r="H119" s="668"/>
      <c r="I119" s="941"/>
      <c r="J119" s="942"/>
      <c r="K119" s="942"/>
      <c r="L119" s="942"/>
      <c r="M119" s="943"/>
      <c r="N119" s="453" t="s">
        <v>1564</v>
      </c>
      <c r="O119" s="173"/>
      <c r="P119" s="173"/>
      <c r="Q119" s="439"/>
      <c r="R119" s="634"/>
      <c r="S119" s="444"/>
      <c r="T119" s="422"/>
      <c r="U119" s="422"/>
      <c r="V119" s="422"/>
      <c r="W119" s="422"/>
      <c r="X119" s="422"/>
      <c r="Y119" s="41"/>
      <c r="Z119" s="41"/>
      <c r="AA119" s="41"/>
      <c r="AB119" s="422"/>
      <c r="AC119" s="41"/>
      <c r="AD119" s="422"/>
      <c r="AE119" s="621"/>
      <c r="AF119" s="621"/>
      <c r="AG119" s="41"/>
      <c r="AH119" s="422"/>
      <c r="AI119" s="422"/>
      <c r="AJ119" s="38"/>
      <c r="AK119" s="985"/>
      <c r="AL119" s="985"/>
      <c r="AM119" s="986"/>
      <c r="AN119" s="360">
        <f t="shared" ref="AN119" si="53">ROUND(O120*$AL$130,0)</f>
        <v>559</v>
      </c>
      <c r="AO119" s="6"/>
    </row>
    <row r="120" spans="1:41" ht="17.25" customHeight="1" x14ac:dyDescent="0.15">
      <c r="A120" s="436" t="s">
        <v>1435</v>
      </c>
      <c r="B120" s="433">
        <v>3116</v>
      </c>
      <c r="C120" s="120" t="s">
        <v>2394</v>
      </c>
      <c r="D120" s="711"/>
      <c r="E120" s="666"/>
      <c r="F120" s="667"/>
      <c r="G120" s="667"/>
      <c r="H120" s="668"/>
      <c r="I120" s="944" t="s">
        <v>875</v>
      </c>
      <c r="J120" s="693"/>
      <c r="K120" s="693"/>
      <c r="L120" s="693"/>
      <c r="M120" s="945"/>
      <c r="N120" s="57"/>
      <c r="O120" s="829">
        <f>予防短期入所療養ホ!S119</f>
        <v>799</v>
      </c>
      <c r="P120" s="829"/>
      <c r="Q120" s="417" t="s">
        <v>578</v>
      </c>
      <c r="R120" s="171"/>
      <c r="S120" s="691" t="s">
        <v>301</v>
      </c>
      <c r="T120" s="750"/>
      <c r="U120" s="750"/>
      <c r="V120" s="750"/>
      <c r="W120" s="750"/>
      <c r="X120" s="750"/>
      <c r="Y120" s="750"/>
      <c r="Z120" s="750"/>
      <c r="AA120" s="750"/>
      <c r="AB120" s="750"/>
      <c r="AC120" s="750"/>
      <c r="AD120" s="788"/>
      <c r="AE120" s="788"/>
      <c r="AF120" s="788"/>
      <c r="AG120" s="515" t="s">
        <v>806</v>
      </c>
      <c r="AH120" s="515">
        <f t="shared" ref="AH120" si="54">$AH$6</f>
        <v>25</v>
      </c>
      <c r="AI120" s="621"/>
      <c r="AJ120" s="271" t="s">
        <v>578</v>
      </c>
      <c r="AK120" s="985"/>
      <c r="AL120" s="985"/>
      <c r="AM120" s="986"/>
      <c r="AN120" s="361">
        <f t="shared" ref="AN120" si="55">ROUND(ROUND(O120-AH120,0)*$AL$130,0)</f>
        <v>542</v>
      </c>
      <c r="AO120" s="6"/>
    </row>
    <row r="121" spans="1:41" ht="17.25" customHeight="1" x14ac:dyDescent="0.15">
      <c r="A121" s="436" t="s">
        <v>1435</v>
      </c>
      <c r="B121" s="433">
        <v>3117</v>
      </c>
      <c r="C121" s="120" t="s">
        <v>2994</v>
      </c>
      <c r="D121" s="711"/>
      <c r="E121" s="135"/>
      <c r="F121" s="260"/>
      <c r="G121" s="260"/>
      <c r="H121" s="644"/>
      <c r="I121" s="938" t="s">
        <v>2352</v>
      </c>
      <c r="J121" s="939"/>
      <c r="K121" s="939"/>
      <c r="L121" s="939"/>
      <c r="M121" s="940"/>
      <c r="N121" s="453" t="s">
        <v>1563</v>
      </c>
      <c r="O121" s="173"/>
      <c r="P121" s="173"/>
      <c r="Q121" s="439"/>
      <c r="R121" s="634"/>
      <c r="S121" s="444"/>
      <c r="T121" s="422"/>
      <c r="U121" s="422"/>
      <c r="V121" s="422"/>
      <c r="W121" s="422"/>
      <c r="X121" s="422"/>
      <c r="Y121" s="41"/>
      <c r="Z121" s="41"/>
      <c r="AA121" s="41"/>
      <c r="AB121" s="422"/>
      <c r="AC121" s="41"/>
      <c r="AD121" s="422"/>
      <c r="AE121" s="621"/>
      <c r="AF121" s="621"/>
      <c r="AG121" s="41"/>
      <c r="AH121" s="422"/>
      <c r="AI121" s="422"/>
      <c r="AJ121" s="38"/>
      <c r="AK121" s="985"/>
      <c r="AL121" s="985"/>
      <c r="AM121" s="986"/>
      <c r="AN121" s="360">
        <f t="shared" ref="AN121" si="56">ROUND(O122*$AL$130,0)</f>
        <v>450</v>
      </c>
      <c r="AO121" s="6"/>
    </row>
    <row r="122" spans="1:41" ht="17.25" customHeight="1" x14ac:dyDescent="0.15">
      <c r="A122" s="436" t="s">
        <v>1435</v>
      </c>
      <c r="B122" s="433">
        <v>3118</v>
      </c>
      <c r="C122" s="120" t="s">
        <v>2995</v>
      </c>
      <c r="D122" s="711"/>
      <c r="E122" s="135"/>
      <c r="F122" s="449"/>
      <c r="G122" s="449"/>
      <c r="H122" s="644"/>
      <c r="I122" s="941"/>
      <c r="J122" s="942"/>
      <c r="K122" s="942"/>
      <c r="L122" s="942"/>
      <c r="M122" s="943"/>
      <c r="N122" s="57"/>
      <c r="O122" s="829">
        <f>予防短期入所療養ホ!S121</f>
        <v>643</v>
      </c>
      <c r="P122" s="829"/>
      <c r="Q122" s="417" t="s">
        <v>578</v>
      </c>
      <c r="R122" s="104"/>
      <c r="S122" s="691" t="s">
        <v>301</v>
      </c>
      <c r="T122" s="750"/>
      <c r="U122" s="750"/>
      <c r="V122" s="750"/>
      <c r="W122" s="750"/>
      <c r="X122" s="750"/>
      <c r="Y122" s="750"/>
      <c r="Z122" s="750"/>
      <c r="AA122" s="750"/>
      <c r="AB122" s="750"/>
      <c r="AC122" s="750"/>
      <c r="AD122" s="788"/>
      <c r="AE122" s="788"/>
      <c r="AF122" s="788"/>
      <c r="AG122" s="515" t="s">
        <v>806</v>
      </c>
      <c r="AH122" s="515">
        <f t="shared" ref="AH122" si="57">$AH$6</f>
        <v>25</v>
      </c>
      <c r="AI122" s="621"/>
      <c r="AJ122" s="271" t="s">
        <v>578</v>
      </c>
      <c r="AK122" s="985"/>
      <c r="AL122" s="985"/>
      <c r="AM122" s="986"/>
      <c r="AN122" s="361">
        <f t="shared" ref="AN122" si="58">ROUND(ROUND(O122-AH122,0)*$AL$130,0)</f>
        <v>433</v>
      </c>
      <c r="AO122" s="6"/>
    </row>
    <row r="123" spans="1:41" ht="17.25" customHeight="1" x14ac:dyDescent="0.15">
      <c r="A123" s="436" t="s">
        <v>1435</v>
      </c>
      <c r="B123" s="433">
        <v>3119</v>
      </c>
      <c r="C123" s="120" t="s">
        <v>2996</v>
      </c>
      <c r="D123" s="711"/>
      <c r="E123" s="135"/>
      <c r="F123" s="310"/>
      <c r="G123" s="310"/>
      <c r="H123" s="644"/>
      <c r="I123" s="941"/>
      <c r="J123" s="942"/>
      <c r="K123" s="942"/>
      <c r="L123" s="942"/>
      <c r="M123" s="943"/>
      <c r="N123" s="453" t="s">
        <v>1564</v>
      </c>
      <c r="O123" s="173"/>
      <c r="P123" s="173"/>
      <c r="Q123" s="439"/>
      <c r="R123" s="634"/>
      <c r="S123" s="444"/>
      <c r="T123" s="422"/>
      <c r="U123" s="422"/>
      <c r="V123" s="422"/>
      <c r="W123" s="422"/>
      <c r="X123" s="422"/>
      <c r="Y123" s="41"/>
      <c r="Z123" s="41"/>
      <c r="AA123" s="41"/>
      <c r="AB123" s="422"/>
      <c r="AC123" s="41"/>
      <c r="AD123" s="422"/>
      <c r="AE123" s="621"/>
      <c r="AF123" s="621"/>
      <c r="AG123" s="41"/>
      <c r="AH123" s="422"/>
      <c r="AI123" s="422"/>
      <c r="AJ123" s="38"/>
      <c r="AK123" s="985"/>
      <c r="AL123" s="985"/>
      <c r="AM123" s="986"/>
      <c r="AN123" s="360">
        <f t="shared" ref="AN123" si="59">ROUND(O124*$AL$130,0)</f>
        <v>559</v>
      </c>
      <c r="AO123" s="6"/>
    </row>
    <row r="124" spans="1:41" ht="17.25" customHeight="1" x14ac:dyDescent="0.15">
      <c r="A124" s="436" t="s">
        <v>1435</v>
      </c>
      <c r="B124" s="433">
        <v>3120</v>
      </c>
      <c r="C124" s="120" t="s">
        <v>2997</v>
      </c>
      <c r="D124" s="711"/>
      <c r="E124" s="637"/>
      <c r="F124" s="637"/>
      <c r="G124" s="637"/>
      <c r="H124" s="637"/>
      <c r="I124" s="944" t="s">
        <v>1854</v>
      </c>
      <c r="J124" s="693"/>
      <c r="K124" s="693"/>
      <c r="L124" s="693"/>
      <c r="M124" s="945"/>
      <c r="N124" s="57"/>
      <c r="O124" s="829">
        <f>予防短期入所療養ホ!S123</f>
        <v>799</v>
      </c>
      <c r="P124" s="829"/>
      <c r="Q124" s="417" t="s">
        <v>578</v>
      </c>
      <c r="R124" s="171"/>
      <c r="S124" s="691" t="s">
        <v>301</v>
      </c>
      <c r="T124" s="750"/>
      <c r="U124" s="750"/>
      <c r="V124" s="750"/>
      <c r="W124" s="750"/>
      <c r="X124" s="750"/>
      <c r="Y124" s="750"/>
      <c r="Z124" s="750"/>
      <c r="AA124" s="750"/>
      <c r="AB124" s="750"/>
      <c r="AC124" s="750"/>
      <c r="AD124" s="788"/>
      <c r="AE124" s="788"/>
      <c r="AF124" s="788"/>
      <c r="AG124" s="515" t="s">
        <v>806</v>
      </c>
      <c r="AH124" s="515">
        <f t="shared" ref="AH124" si="60">$AH$6</f>
        <v>25</v>
      </c>
      <c r="AI124" s="621"/>
      <c r="AJ124" s="271" t="s">
        <v>578</v>
      </c>
      <c r="AK124" s="985"/>
      <c r="AL124" s="985"/>
      <c r="AM124" s="986"/>
      <c r="AN124" s="361">
        <f t="shared" ref="AN124" si="61">ROUND(ROUND(O124-AH124,0)*$AL$130,0)</f>
        <v>542</v>
      </c>
      <c r="AO124" s="6"/>
    </row>
    <row r="125" spans="1:41" ht="17.25" customHeight="1" x14ac:dyDescent="0.15">
      <c r="A125" s="436" t="s">
        <v>1435</v>
      </c>
      <c r="B125" s="433">
        <v>3121</v>
      </c>
      <c r="C125" s="120" t="s">
        <v>2395</v>
      </c>
      <c r="D125" s="711"/>
      <c r="E125" s="769" t="s">
        <v>1850</v>
      </c>
      <c r="F125" s="664"/>
      <c r="G125" s="664"/>
      <c r="H125" s="665"/>
      <c r="I125" s="938" t="s">
        <v>2353</v>
      </c>
      <c r="J125" s="939"/>
      <c r="K125" s="939"/>
      <c r="L125" s="939"/>
      <c r="M125" s="940"/>
      <c r="N125" s="453" t="s">
        <v>1563</v>
      </c>
      <c r="O125" s="173"/>
      <c r="P125" s="173"/>
      <c r="Q125" s="439"/>
      <c r="R125" s="634"/>
      <c r="S125" s="444"/>
      <c r="T125" s="422"/>
      <c r="U125" s="422"/>
      <c r="V125" s="422"/>
      <c r="W125" s="422"/>
      <c r="X125" s="422"/>
      <c r="Y125" s="41"/>
      <c r="Z125" s="41"/>
      <c r="AA125" s="41"/>
      <c r="AB125" s="422"/>
      <c r="AC125" s="41"/>
      <c r="AD125" s="422"/>
      <c r="AE125" s="621"/>
      <c r="AF125" s="621"/>
      <c r="AG125" s="41"/>
      <c r="AH125" s="422"/>
      <c r="AI125" s="422"/>
      <c r="AJ125" s="38"/>
      <c r="AK125" s="985"/>
      <c r="AL125" s="985"/>
      <c r="AM125" s="986"/>
      <c r="AN125" s="360">
        <f t="shared" ref="AN125" si="62">ROUND(O126*$AL$130,0)</f>
        <v>469</v>
      </c>
      <c r="AO125" s="6"/>
    </row>
    <row r="126" spans="1:41" ht="17.25" customHeight="1" x14ac:dyDescent="0.15">
      <c r="A126" s="436" t="s">
        <v>1435</v>
      </c>
      <c r="B126" s="433">
        <v>3122</v>
      </c>
      <c r="C126" s="120" t="s">
        <v>2396</v>
      </c>
      <c r="D126" s="711"/>
      <c r="E126" s="666"/>
      <c r="F126" s="667"/>
      <c r="G126" s="667"/>
      <c r="H126" s="668"/>
      <c r="I126" s="941"/>
      <c r="J126" s="942"/>
      <c r="K126" s="942"/>
      <c r="L126" s="942"/>
      <c r="M126" s="943"/>
      <c r="N126" s="57"/>
      <c r="O126" s="829">
        <f>予防短期入所療養ホ!S125</f>
        <v>670</v>
      </c>
      <c r="P126" s="829"/>
      <c r="Q126" s="417" t="s">
        <v>578</v>
      </c>
      <c r="R126" s="104"/>
      <c r="S126" s="691" t="s">
        <v>301</v>
      </c>
      <c r="T126" s="750"/>
      <c r="U126" s="750"/>
      <c r="V126" s="750"/>
      <c r="W126" s="750"/>
      <c r="X126" s="750"/>
      <c r="Y126" s="750"/>
      <c r="Z126" s="750"/>
      <c r="AA126" s="750"/>
      <c r="AB126" s="750"/>
      <c r="AC126" s="750"/>
      <c r="AD126" s="788"/>
      <c r="AE126" s="788"/>
      <c r="AF126" s="788"/>
      <c r="AG126" s="515" t="s">
        <v>806</v>
      </c>
      <c r="AH126" s="515">
        <f t="shared" ref="AH126" si="63">$AH$6</f>
        <v>25</v>
      </c>
      <c r="AI126" s="621"/>
      <c r="AJ126" s="271" t="s">
        <v>578</v>
      </c>
      <c r="AK126" s="985"/>
      <c r="AL126" s="985"/>
      <c r="AM126" s="986"/>
      <c r="AN126" s="361">
        <f t="shared" ref="AN126" si="64">ROUND(ROUND(O126-AH126,0)*$AL$130,0)</f>
        <v>452</v>
      </c>
      <c r="AO126" s="6"/>
    </row>
    <row r="127" spans="1:41" ht="17.25" customHeight="1" x14ac:dyDescent="0.15">
      <c r="A127" s="436" t="s">
        <v>1435</v>
      </c>
      <c r="B127" s="433">
        <v>3123</v>
      </c>
      <c r="C127" s="120" t="s">
        <v>2397</v>
      </c>
      <c r="D127" s="711"/>
      <c r="E127" s="666"/>
      <c r="F127" s="667"/>
      <c r="G127" s="667"/>
      <c r="H127" s="668"/>
      <c r="I127" s="941"/>
      <c r="J127" s="942"/>
      <c r="K127" s="942"/>
      <c r="L127" s="942"/>
      <c r="M127" s="943"/>
      <c r="N127" s="453" t="s">
        <v>1564</v>
      </c>
      <c r="O127" s="173"/>
      <c r="P127" s="173"/>
      <c r="Q127" s="439"/>
      <c r="R127" s="634"/>
      <c r="S127" s="444"/>
      <c r="T127" s="422"/>
      <c r="U127" s="422"/>
      <c r="V127" s="422"/>
      <c r="W127" s="422"/>
      <c r="X127" s="422"/>
      <c r="Y127" s="41"/>
      <c r="Z127" s="41"/>
      <c r="AA127" s="41"/>
      <c r="AB127" s="422"/>
      <c r="AC127" s="41"/>
      <c r="AD127" s="422"/>
      <c r="AE127" s="621"/>
      <c r="AF127" s="621"/>
      <c r="AG127" s="41"/>
      <c r="AH127" s="422"/>
      <c r="AI127" s="422"/>
      <c r="AJ127" s="38"/>
      <c r="AK127" s="985"/>
      <c r="AL127" s="985"/>
      <c r="AM127" s="986"/>
      <c r="AN127" s="360">
        <f t="shared" ref="AN127" si="65">ROUND(O128*$AL$130,0)</f>
        <v>570</v>
      </c>
      <c r="AO127" s="6"/>
    </row>
    <row r="128" spans="1:41" ht="17.25" customHeight="1" x14ac:dyDescent="0.15">
      <c r="A128" s="436" t="s">
        <v>1435</v>
      </c>
      <c r="B128" s="433">
        <v>3124</v>
      </c>
      <c r="C128" s="120" t="s">
        <v>2398</v>
      </c>
      <c r="D128" s="711"/>
      <c r="E128" s="666"/>
      <c r="F128" s="667"/>
      <c r="G128" s="667"/>
      <c r="H128" s="668"/>
      <c r="I128" s="944" t="s">
        <v>875</v>
      </c>
      <c r="J128" s="693"/>
      <c r="K128" s="693"/>
      <c r="L128" s="693"/>
      <c r="M128" s="945"/>
      <c r="N128" s="57"/>
      <c r="O128" s="829">
        <f>予防短期入所療養ホ!S127</f>
        <v>814</v>
      </c>
      <c r="P128" s="829"/>
      <c r="Q128" s="417" t="s">
        <v>578</v>
      </c>
      <c r="R128" s="171"/>
      <c r="S128" s="691" t="s">
        <v>301</v>
      </c>
      <c r="T128" s="750"/>
      <c r="U128" s="750"/>
      <c r="V128" s="750"/>
      <c r="W128" s="750"/>
      <c r="X128" s="750"/>
      <c r="Y128" s="750"/>
      <c r="Z128" s="750"/>
      <c r="AA128" s="750"/>
      <c r="AB128" s="750"/>
      <c r="AC128" s="750"/>
      <c r="AD128" s="788"/>
      <c r="AE128" s="788"/>
      <c r="AF128" s="788"/>
      <c r="AG128" s="515" t="s">
        <v>806</v>
      </c>
      <c r="AH128" s="515">
        <f t="shared" ref="AH128" si="66">$AH$6</f>
        <v>25</v>
      </c>
      <c r="AI128" s="621"/>
      <c r="AJ128" s="271" t="s">
        <v>578</v>
      </c>
      <c r="AK128" s="985"/>
      <c r="AL128" s="985"/>
      <c r="AM128" s="986"/>
      <c r="AN128" s="361">
        <f t="shared" ref="AN128" si="67">ROUND(ROUND(O128-AH128,0)*$AL$130,0)</f>
        <v>552</v>
      </c>
      <c r="AO128" s="6"/>
    </row>
    <row r="129" spans="1:41" ht="17.25" customHeight="1" x14ac:dyDescent="0.15">
      <c r="A129" s="436" t="s">
        <v>1435</v>
      </c>
      <c r="B129" s="433">
        <v>3125</v>
      </c>
      <c r="C129" s="120" t="s">
        <v>2998</v>
      </c>
      <c r="D129" s="711"/>
      <c r="E129" s="135"/>
      <c r="F129" s="260"/>
      <c r="G129" s="260"/>
      <c r="H129" s="644"/>
      <c r="I129" s="938" t="s">
        <v>2354</v>
      </c>
      <c r="J129" s="939"/>
      <c r="K129" s="939"/>
      <c r="L129" s="939"/>
      <c r="M129" s="940"/>
      <c r="N129" s="453" t="s">
        <v>1563</v>
      </c>
      <c r="O129" s="173"/>
      <c r="P129" s="173"/>
      <c r="Q129" s="439"/>
      <c r="R129" s="634"/>
      <c r="S129" s="444"/>
      <c r="T129" s="422"/>
      <c r="U129" s="422"/>
      <c r="V129" s="422"/>
      <c r="W129" s="422"/>
      <c r="X129" s="422"/>
      <c r="Y129" s="41"/>
      <c r="Z129" s="41"/>
      <c r="AA129" s="41"/>
      <c r="AB129" s="422"/>
      <c r="AC129" s="41"/>
      <c r="AD129" s="422"/>
      <c r="AE129" s="621"/>
      <c r="AF129" s="621"/>
      <c r="AG129" s="41"/>
      <c r="AH129" s="422"/>
      <c r="AI129" s="422"/>
      <c r="AJ129" s="38"/>
      <c r="AK129" s="985"/>
      <c r="AL129" s="985"/>
      <c r="AM129" s="986"/>
      <c r="AN129" s="360">
        <f t="shared" ref="AN129" si="68">ROUND(O130*$AL$130,0)</f>
        <v>469</v>
      </c>
      <c r="AO129" s="6"/>
    </row>
    <row r="130" spans="1:41" ht="17.25" customHeight="1" x14ac:dyDescent="0.15">
      <c r="A130" s="436" t="s">
        <v>1435</v>
      </c>
      <c r="B130" s="433">
        <v>3126</v>
      </c>
      <c r="C130" s="120" t="s">
        <v>2999</v>
      </c>
      <c r="D130" s="711"/>
      <c r="E130" s="135"/>
      <c r="F130" s="449"/>
      <c r="G130" s="449"/>
      <c r="H130" s="644"/>
      <c r="I130" s="941"/>
      <c r="J130" s="942"/>
      <c r="K130" s="942"/>
      <c r="L130" s="942"/>
      <c r="M130" s="943"/>
      <c r="N130" s="57"/>
      <c r="O130" s="829">
        <f>予防短期入所療養ホ!S129</f>
        <v>670</v>
      </c>
      <c r="P130" s="829"/>
      <c r="Q130" s="417" t="s">
        <v>578</v>
      </c>
      <c r="R130" s="104"/>
      <c r="S130" s="691" t="s">
        <v>301</v>
      </c>
      <c r="T130" s="750"/>
      <c r="U130" s="750"/>
      <c r="V130" s="750"/>
      <c r="W130" s="750"/>
      <c r="X130" s="750"/>
      <c r="Y130" s="750"/>
      <c r="Z130" s="750"/>
      <c r="AA130" s="750"/>
      <c r="AB130" s="750"/>
      <c r="AC130" s="750"/>
      <c r="AD130" s="788"/>
      <c r="AE130" s="788"/>
      <c r="AF130" s="788"/>
      <c r="AG130" s="515" t="s">
        <v>806</v>
      </c>
      <c r="AH130" s="515">
        <f t="shared" ref="AH130" si="69">$AH$6</f>
        <v>25</v>
      </c>
      <c r="AI130" s="621"/>
      <c r="AJ130" s="271" t="s">
        <v>578</v>
      </c>
      <c r="AK130" s="521" t="s">
        <v>1448</v>
      </c>
      <c r="AL130" s="718">
        <f>$AL$18</f>
        <v>0.7</v>
      </c>
      <c r="AM130" s="719"/>
      <c r="AN130" s="361">
        <f t="shared" ref="AN130" si="70">ROUND(ROUND(O130-AH130,0)*$AL$130,0)</f>
        <v>452</v>
      </c>
      <c r="AO130" s="6"/>
    </row>
    <row r="131" spans="1:41" ht="17.25" customHeight="1" x14ac:dyDescent="0.15">
      <c r="A131" s="436" t="s">
        <v>1435</v>
      </c>
      <c r="B131" s="433">
        <v>3127</v>
      </c>
      <c r="C131" s="120" t="s">
        <v>3000</v>
      </c>
      <c r="D131" s="711"/>
      <c r="E131" s="135"/>
      <c r="F131" s="310"/>
      <c r="G131" s="310"/>
      <c r="H131" s="644"/>
      <c r="I131" s="941"/>
      <c r="J131" s="942"/>
      <c r="K131" s="942"/>
      <c r="L131" s="942"/>
      <c r="M131" s="943"/>
      <c r="N131" s="453" t="s">
        <v>1564</v>
      </c>
      <c r="O131" s="173"/>
      <c r="P131" s="173"/>
      <c r="Q131" s="439"/>
      <c r="R131" s="634"/>
      <c r="S131" s="444"/>
      <c r="T131" s="422"/>
      <c r="U131" s="422"/>
      <c r="V131" s="422"/>
      <c r="W131" s="422"/>
      <c r="X131" s="422"/>
      <c r="Y131" s="41"/>
      <c r="Z131" s="41"/>
      <c r="AA131" s="41"/>
      <c r="AB131" s="422"/>
      <c r="AC131" s="41"/>
      <c r="AD131" s="422"/>
      <c r="AE131" s="621"/>
      <c r="AF131" s="621"/>
      <c r="AG131" s="41"/>
      <c r="AH131" s="422"/>
      <c r="AI131" s="422"/>
      <c r="AJ131" s="38"/>
      <c r="AK131" s="243"/>
      <c r="AL131" s="243"/>
      <c r="AM131" s="418"/>
      <c r="AN131" s="360">
        <f>ROUND(O132*$AL$130,0)</f>
        <v>570</v>
      </c>
      <c r="AO131" s="6"/>
    </row>
    <row r="132" spans="1:41" ht="17.25" customHeight="1" x14ac:dyDescent="0.15">
      <c r="A132" s="436" t="s">
        <v>1435</v>
      </c>
      <c r="B132" s="433">
        <v>3128</v>
      </c>
      <c r="C132" s="120" t="s">
        <v>3001</v>
      </c>
      <c r="D132" s="956"/>
      <c r="E132" s="607"/>
      <c r="F132" s="607"/>
      <c r="G132" s="607"/>
      <c r="H132" s="607"/>
      <c r="I132" s="944" t="s">
        <v>1854</v>
      </c>
      <c r="J132" s="693"/>
      <c r="K132" s="693"/>
      <c r="L132" s="693"/>
      <c r="M132" s="945"/>
      <c r="N132" s="57"/>
      <c r="O132" s="829">
        <f>予防短期入所療養ホ!S131</f>
        <v>814</v>
      </c>
      <c r="P132" s="829"/>
      <c r="Q132" s="417" t="s">
        <v>578</v>
      </c>
      <c r="R132" s="171"/>
      <c r="S132" s="691" t="s">
        <v>301</v>
      </c>
      <c r="T132" s="750"/>
      <c r="U132" s="750"/>
      <c r="V132" s="750"/>
      <c r="W132" s="750"/>
      <c r="X132" s="750"/>
      <c r="Y132" s="750"/>
      <c r="Z132" s="750"/>
      <c r="AA132" s="750"/>
      <c r="AB132" s="750"/>
      <c r="AC132" s="750"/>
      <c r="AD132" s="788"/>
      <c r="AE132" s="788"/>
      <c r="AF132" s="788"/>
      <c r="AG132" s="515" t="s">
        <v>806</v>
      </c>
      <c r="AH132" s="515">
        <f t="shared" ref="AH132" si="71">$AH$6</f>
        <v>25</v>
      </c>
      <c r="AI132" s="621"/>
      <c r="AJ132" s="271" t="s">
        <v>578</v>
      </c>
      <c r="AK132" s="243"/>
      <c r="AL132" s="243"/>
      <c r="AM132" s="418"/>
      <c r="AN132" s="361">
        <f>ROUND(ROUND(O132-AH132,0)*$AL$130,0)</f>
        <v>552</v>
      </c>
      <c r="AO132" s="6"/>
    </row>
    <row r="133" spans="1:41" ht="17.25" customHeight="1" x14ac:dyDescent="0.15">
      <c r="A133" s="436" t="s">
        <v>1435</v>
      </c>
      <c r="B133" s="433">
        <v>3129</v>
      </c>
      <c r="C133" s="120" t="s">
        <v>2399</v>
      </c>
      <c r="D133" s="957"/>
      <c r="E133" s="769" t="s">
        <v>1849</v>
      </c>
      <c r="F133" s="664"/>
      <c r="G133" s="664"/>
      <c r="H133" s="665"/>
      <c r="I133" s="938" t="s">
        <v>2351</v>
      </c>
      <c r="J133" s="939"/>
      <c r="K133" s="939"/>
      <c r="L133" s="939"/>
      <c r="M133" s="940"/>
      <c r="N133" s="453" t="s">
        <v>1563</v>
      </c>
      <c r="O133" s="173"/>
      <c r="P133" s="173"/>
      <c r="Q133" s="439"/>
      <c r="R133" s="634"/>
      <c r="S133" s="140"/>
      <c r="T133" s="73"/>
      <c r="U133" s="73"/>
      <c r="V133" s="73"/>
      <c r="W133" s="422"/>
      <c r="X133" s="422"/>
      <c r="Y133" s="41"/>
      <c r="Z133" s="41"/>
      <c r="AA133" s="41"/>
      <c r="AB133" s="422"/>
      <c r="AC133" s="41"/>
      <c r="AD133" s="41"/>
      <c r="AE133" s="422"/>
      <c r="AF133" s="41"/>
      <c r="AG133" s="38"/>
      <c r="AH133" s="427"/>
      <c r="AI133" s="416"/>
      <c r="AJ133" s="36"/>
      <c r="AK133" s="110"/>
      <c r="AL133" s="110"/>
      <c r="AM133" s="416"/>
      <c r="AN133" s="12">
        <f>ROUND(ROUND(O134*$AI$146,0)*$AL$146,0)</f>
        <v>437</v>
      </c>
      <c r="AO133" s="6"/>
    </row>
    <row r="134" spans="1:41" ht="17.25" customHeight="1" x14ac:dyDescent="0.15">
      <c r="A134" s="436" t="s">
        <v>1435</v>
      </c>
      <c r="B134" s="433">
        <v>3130</v>
      </c>
      <c r="C134" s="120" t="s">
        <v>2400</v>
      </c>
      <c r="D134" s="957"/>
      <c r="E134" s="666"/>
      <c r="F134" s="667"/>
      <c r="G134" s="667"/>
      <c r="H134" s="668"/>
      <c r="I134" s="941"/>
      <c r="J134" s="942"/>
      <c r="K134" s="942"/>
      <c r="L134" s="942"/>
      <c r="M134" s="943"/>
      <c r="N134" s="57"/>
      <c r="O134" s="829">
        <f>O118</f>
        <v>643</v>
      </c>
      <c r="P134" s="829"/>
      <c r="Q134" s="417" t="s">
        <v>578</v>
      </c>
      <c r="R134" s="104"/>
      <c r="S134" s="691" t="s">
        <v>1454</v>
      </c>
      <c r="T134" s="692"/>
      <c r="U134" s="692"/>
      <c r="V134" s="692"/>
      <c r="W134" s="692"/>
      <c r="X134" s="692"/>
      <c r="Y134" s="692"/>
      <c r="Z134" s="692"/>
      <c r="AA134" s="692"/>
      <c r="AB134" s="692"/>
      <c r="AC134" s="692"/>
      <c r="AD134" s="515" t="s">
        <v>806</v>
      </c>
      <c r="AE134" s="515">
        <f>$AH$6</f>
        <v>25</v>
      </c>
      <c r="AF134" s="637"/>
      <c r="AG134" s="271" t="s">
        <v>578</v>
      </c>
      <c r="AH134" s="982" t="s">
        <v>159</v>
      </c>
      <c r="AI134" s="982"/>
      <c r="AJ134" s="983"/>
      <c r="AK134" s="823" t="s">
        <v>267</v>
      </c>
      <c r="AL134" s="823"/>
      <c r="AM134" s="957"/>
      <c r="AN134" s="12">
        <f>ROUND(ROUND(ROUND(O134-AE134,0)*$AI$146,0)*$AL$146,0)</f>
        <v>420</v>
      </c>
      <c r="AO134" s="6"/>
    </row>
    <row r="135" spans="1:41" ht="17.25" customHeight="1" x14ac:dyDescent="0.15">
      <c r="A135" s="436" t="s">
        <v>1435</v>
      </c>
      <c r="B135" s="433">
        <v>3131</v>
      </c>
      <c r="C135" s="120" t="s">
        <v>2401</v>
      </c>
      <c r="D135" s="957"/>
      <c r="E135" s="666"/>
      <c r="F135" s="667"/>
      <c r="G135" s="667"/>
      <c r="H135" s="668"/>
      <c r="I135" s="941"/>
      <c r="J135" s="942"/>
      <c r="K135" s="942"/>
      <c r="L135" s="942"/>
      <c r="M135" s="943"/>
      <c r="N135" s="453" t="s">
        <v>1564</v>
      </c>
      <c r="O135" s="173"/>
      <c r="P135" s="173"/>
      <c r="Q135" s="439"/>
      <c r="R135" s="634"/>
      <c r="S135" s="140"/>
      <c r="T135" s="73"/>
      <c r="U135" s="73"/>
      <c r="V135" s="73"/>
      <c r="W135" s="422"/>
      <c r="X135" s="422"/>
      <c r="Y135" s="41"/>
      <c r="Z135" s="41"/>
      <c r="AA135" s="41"/>
      <c r="AB135" s="422"/>
      <c r="AC135" s="41"/>
      <c r="AD135" s="41"/>
      <c r="AE135" s="422"/>
      <c r="AF135" s="41"/>
      <c r="AG135" s="38"/>
      <c r="AH135" s="982"/>
      <c r="AI135" s="982"/>
      <c r="AJ135" s="983"/>
      <c r="AK135" s="823"/>
      <c r="AL135" s="823"/>
      <c r="AM135" s="957"/>
      <c r="AN135" s="12">
        <f>ROUND(ROUND(O136*$AI$146,0)*$AL$146,0)</f>
        <v>542</v>
      </c>
      <c r="AO135" s="6"/>
    </row>
    <row r="136" spans="1:41" ht="17.25" customHeight="1" x14ac:dyDescent="0.15">
      <c r="A136" s="436" t="s">
        <v>1435</v>
      </c>
      <c r="B136" s="433">
        <v>3132</v>
      </c>
      <c r="C136" s="120" t="s">
        <v>2402</v>
      </c>
      <c r="D136" s="957"/>
      <c r="E136" s="666"/>
      <c r="F136" s="667"/>
      <c r="G136" s="667"/>
      <c r="H136" s="668"/>
      <c r="I136" s="944" t="s">
        <v>875</v>
      </c>
      <c r="J136" s="693"/>
      <c r="K136" s="693"/>
      <c r="L136" s="693"/>
      <c r="M136" s="945"/>
      <c r="N136" s="57"/>
      <c r="O136" s="829">
        <f>O120</f>
        <v>799</v>
      </c>
      <c r="P136" s="829"/>
      <c r="Q136" s="417" t="s">
        <v>578</v>
      </c>
      <c r="R136" s="171"/>
      <c r="S136" s="691" t="s">
        <v>1454</v>
      </c>
      <c r="T136" s="692"/>
      <c r="U136" s="692"/>
      <c r="V136" s="692"/>
      <c r="W136" s="692"/>
      <c r="X136" s="692"/>
      <c r="Y136" s="692"/>
      <c r="Z136" s="692"/>
      <c r="AA136" s="692"/>
      <c r="AB136" s="692"/>
      <c r="AC136" s="692"/>
      <c r="AD136" s="515" t="s">
        <v>806</v>
      </c>
      <c r="AE136" s="515">
        <f>$AH$6</f>
        <v>25</v>
      </c>
      <c r="AF136" s="637"/>
      <c r="AG136" s="271" t="s">
        <v>578</v>
      </c>
      <c r="AH136" s="982"/>
      <c r="AI136" s="982"/>
      <c r="AJ136" s="983"/>
      <c r="AK136" s="823"/>
      <c r="AL136" s="823"/>
      <c r="AM136" s="957"/>
      <c r="AN136" s="12">
        <f>ROUND(ROUND(ROUND(O136-AE136,0)*$AI$146,0)*$AL$146,0)</f>
        <v>526</v>
      </c>
      <c r="AO136" s="6"/>
    </row>
    <row r="137" spans="1:41" ht="17.25" customHeight="1" x14ac:dyDescent="0.15">
      <c r="A137" s="436" t="s">
        <v>1435</v>
      </c>
      <c r="B137" s="433">
        <v>3133</v>
      </c>
      <c r="C137" s="120" t="s">
        <v>3002</v>
      </c>
      <c r="D137" s="957"/>
      <c r="E137" s="135"/>
      <c r="F137" s="260"/>
      <c r="G137" s="260"/>
      <c r="H137" s="644"/>
      <c r="I137" s="938" t="s">
        <v>2352</v>
      </c>
      <c r="J137" s="939"/>
      <c r="K137" s="939"/>
      <c r="L137" s="939"/>
      <c r="M137" s="940"/>
      <c r="N137" s="453" t="s">
        <v>1563</v>
      </c>
      <c r="O137" s="173"/>
      <c r="P137" s="173"/>
      <c r="Q137" s="439"/>
      <c r="R137" s="634"/>
      <c r="S137" s="140"/>
      <c r="T137" s="73"/>
      <c r="U137" s="73"/>
      <c r="V137" s="73"/>
      <c r="W137" s="422"/>
      <c r="X137" s="422"/>
      <c r="Y137" s="41"/>
      <c r="Z137" s="41"/>
      <c r="AA137" s="41"/>
      <c r="AB137" s="422"/>
      <c r="AC137" s="41"/>
      <c r="AD137" s="41"/>
      <c r="AE137" s="422"/>
      <c r="AF137" s="41"/>
      <c r="AG137" s="38"/>
      <c r="AH137" s="982"/>
      <c r="AI137" s="982"/>
      <c r="AJ137" s="983"/>
      <c r="AK137" s="823"/>
      <c r="AL137" s="823"/>
      <c r="AM137" s="957"/>
      <c r="AN137" s="12">
        <f>ROUND(ROUND(O138*$AI$146,0)*$AL$146,0)</f>
        <v>437</v>
      </c>
      <c r="AO137" s="6"/>
    </row>
    <row r="138" spans="1:41" ht="17.25" customHeight="1" x14ac:dyDescent="0.15">
      <c r="A138" s="436" t="s">
        <v>1435</v>
      </c>
      <c r="B138" s="433">
        <v>3134</v>
      </c>
      <c r="C138" s="120" t="s">
        <v>3003</v>
      </c>
      <c r="D138" s="957"/>
      <c r="E138" s="135"/>
      <c r="F138" s="449"/>
      <c r="G138" s="449"/>
      <c r="H138" s="644"/>
      <c r="I138" s="941"/>
      <c r="J138" s="942"/>
      <c r="K138" s="942"/>
      <c r="L138" s="942"/>
      <c r="M138" s="943"/>
      <c r="N138" s="57"/>
      <c r="O138" s="829">
        <f>O122</f>
        <v>643</v>
      </c>
      <c r="P138" s="829"/>
      <c r="Q138" s="417" t="s">
        <v>578</v>
      </c>
      <c r="R138" s="104"/>
      <c r="S138" s="691" t="s">
        <v>1454</v>
      </c>
      <c r="T138" s="692"/>
      <c r="U138" s="692"/>
      <c r="V138" s="692"/>
      <c r="W138" s="692"/>
      <c r="X138" s="692"/>
      <c r="Y138" s="692"/>
      <c r="Z138" s="692"/>
      <c r="AA138" s="692"/>
      <c r="AB138" s="692"/>
      <c r="AC138" s="692"/>
      <c r="AD138" s="515" t="s">
        <v>806</v>
      </c>
      <c r="AE138" s="515">
        <f>$AH$6</f>
        <v>25</v>
      </c>
      <c r="AF138" s="637"/>
      <c r="AG138" s="271" t="s">
        <v>578</v>
      </c>
      <c r="AH138" s="982"/>
      <c r="AI138" s="982"/>
      <c r="AJ138" s="983"/>
      <c r="AK138" s="823"/>
      <c r="AL138" s="823"/>
      <c r="AM138" s="957"/>
      <c r="AN138" s="12">
        <f>ROUND(ROUND(ROUND(O138-AE138,0)*$AI$146,0)*$AL$146,0)</f>
        <v>420</v>
      </c>
      <c r="AO138" s="6"/>
    </row>
    <row r="139" spans="1:41" ht="17.25" customHeight="1" x14ac:dyDescent="0.15">
      <c r="A139" s="436" t="s">
        <v>1435</v>
      </c>
      <c r="B139" s="433">
        <v>3135</v>
      </c>
      <c r="C139" s="120" t="s">
        <v>3004</v>
      </c>
      <c r="D139" s="957"/>
      <c r="E139" s="135"/>
      <c r="F139" s="310"/>
      <c r="G139" s="310"/>
      <c r="H139" s="644"/>
      <c r="I139" s="941"/>
      <c r="J139" s="942"/>
      <c r="K139" s="942"/>
      <c r="L139" s="942"/>
      <c r="M139" s="943"/>
      <c r="N139" s="453" t="s">
        <v>1564</v>
      </c>
      <c r="O139" s="173"/>
      <c r="P139" s="173"/>
      <c r="Q139" s="439"/>
      <c r="R139" s="634"/>
      <c r="S139" s="140"/>
      <c r="T139" s="73"/>
      <c r="U139" s="73"/>
      <c r="V139" s="73"/>
      <c r="W139" s="422"/>
      <c r="X139" s="422"/>
      <c r="Y139" s="41"/>
      <c r="Z139" s="41"/>
      <c r="AA139" s="41"/>
      <c r="AB139" s="422"/>
      <c r="AC139" s="41"/>
      <c r="AD139" s="41"/>
      <c r="AE139" s="422"/>
      <c r="AF139" s="41"/>
      <c r="AG139" s="38"/>
      <c r="AH139" s="982"/>
      <c r="AI139" s="982"/>
      <c r="AJ139" s="983"/>
      <c r="AK139" s="823"/>
      <c r="AL139" s="823"/>
      <c r="AM139" s="957"/>
      <c r="AN139" s="12">
        <f>ROUND(ROUND(O140*$AI$146,0)*$AL$146,0)</f>
        <v>542</v>
      </c>
      <c r="AO139" s="6"/>
    </row>
    <row r="140" spans="1:41" ht="17.25" customHeight="1" x14ac:dyDescent="0.15">
      <c r="A140" s="436" t="s">
        <v>1435</v>
      </c>
      <c r="B140" s="433">
        <v>3136</v>
      </c>
      <c r="C140" s="120" t="s">
        <v>3005</v>
      </c>
      <c r="D140" s="957"/>
      <c r="E140" s="637"/>
      <c r="F140" s="637"/>
      <c r="G140" s="637"/>
      <c r="H140" s="637"/>
      <c r="I140" s="944" t="s">
        <v>1854</v>
      </c>
      <c r="J140" s="693"/>
      <c r="K140" s="693"/>
      <c r="L140" s="693"/>
      <c r="M140" s="945"/>
      <c r="N140" s="57"/>
      <c r="O140" s="829">
        <f>O124</f>
        <v>799</v>
      </c>
      <c r="P140" s="829"/>
      <c r="Q140" s="417" t="s">
        <v>578</v>
      </c>
      <c r="R140" s="171"/>
      <c r="S140" s="691" t="s">
        <v>1454</v>
      </c>
      <c r="T140" s="692"/>
      <c r="U140" s="692"/>
      <c r="V140" s="692"/>
      <c r="W140" s="692"/>
      <c r="X140" s="692"/>
      <c r="Y140" s="692"/>
      <c r="Z140" s="692"/>
      <c r="AA140" s="692"/>
      <c r="AB140" s="692"/>
      <c r="AC140" s="692"/>
      <c r="AD140" s="515" t="s">
        <v>806</v>
      </c>
      <c r="AE140" s="515">
        <f>$AH$6</f>
        <v>25</v>
      </c>
      <c r="AF140" s="637"/>
      <c r="AG140" s="271" t="s">
        <v>578</v>
      </c>
      <c r="AH140" s="983"/>
      <c r="AI140" s="983"/>
      <c r="AJ140" s="983"/>
      <c r="AK140" s="983"/>
      <c r="AL140" s="983"/>
      <c r="AM140" s="983"/>
      <c r="AN140" s="12">
        <f>ROUND(ROUND(ROUND(O140-AE140,0)*$AI$146,0)*$AL$146,0)</f>
        <v>526</v>
      </c>
      <c r="AO140" s="6"/>
    </row>
    <row r="141" spans="1:41" ht="17.25" customHeight="1" x14ac:dyDescent="0.15">
      <c r="A141" s="436" t="s">
        <v>1435</v>
      </c>
      <c r="B141" s="433">
        <v>3137</v>
      </c>
      <c r="C141" s="120" t="s">
        <v>2403</v>
      </c>
      <c r="D141" s="6"/>
      <c r="E141" s="769" t="s">
        <v>1850</v>
      </c>
      <c r="F141" s="664"/>
      <c r="G141" s="664"/>
      <c r="H141" s="665"/>
      <c r="I141" s="938" t="s">
        <v>2353</v>
      </c>
      <c r="J141" s="939"/>
      <c r="K141" s="939"/>
      <c r="L141" s="939"/>
      <c r="M141" s="940"/>
      <c r="N141" s="453" t="s">
        <v>1563</v>
      </c>
      <c r="O141" s="173"/>
      <c r="P141" s="173"/>
      <c r="Q141" s="439"/>
      <c r="R141" s="634"/>
      <c r="S141" s="140"/>
      <c r="T141" s="73"/>
      <c r="U141" s="73"/>
      <c r="V141" s="73"/>
      <c r="W141" s="422"/>
      <c r="X141" s="422"/>
      <c r="Y141" s="41"/>
      <c r="Z141" s="41"/>
      <c r="AA141" s="41"/>
      <c r="AB141" s="422"/>
      <c r="AC141" s="41"/>
      <c r="AD141" s="41"/>
      <c r="AE141" s="422"/>
      <c r="AF141" s="41"/>
      <c r="AG141" s="38"/>
      <c r="AH141" s="983"/>
      <c r="AI141" s="983"/>
      <c r="AJ141" s="983"/>
      <c r="AK141" s="983"/>
      <c r="AL141" s="983"/>
      <c r="AM141" s="983"/>
      <c r="AN141" s="12">
        <f>ROUND(ROUND(O142*$AI$146,0)*$AL$146,0)</f>
        <v>455</v>
      </c>
      <c r="AO141" s="402"/>
    </row>
    <row r="142" spans="1:41" ht="17.25" customHeight="1" x14ac:dyDescent="0.15">
      <c r="A142" s="436" t="s">
        <v>1435</v>
      </c>
      <c r="B142" s="433">
        <v>3138</v>
      </c>
      <c r="C142" s="120" t="s">
        <v>2404</v>
      </c>
      <c r="D142" s="6"/>
      <c r="E142" s="666"/>
      <c r="F142" s="667"/>
      <c r="G142" s="667"/>
      <c r="H142" s="668"/>
      <c r="I142" s="941"/>
      <c r="J142" s="942"/>
      <c r="K142" s="942"/>
      <c r="L142" s="942"/>
      <c r="M142" s="943"/>
      <c r="N142" s="57"/>
      <c r="O142" s="829">
        <f>O126</f>
        <v>670</v>
      </c>
      <c r="P142" s="829"/>
      <c r="Q142" s="417" t="s">
        <v>578</v>
      </c>
      <c r="R142" s="104"/>
      <c r="S142" s="691" t="s">
        <v>1454</v>
      </c>
      <c r="T142" s="692"/>
      <c r="U142" s="692"/>
      <c r="V142" s="692"/>
      <c r="W142" s="692"/>
      <c r="X142" s="692"/>
      <c r="Y142" s="692"/>
      <c r="Z142" s="692"/>
      <c r="AA142" s="692"/>
      <c r="AB142" s="692"/>
      <c r="AC142" s="692"/>
      <c r="AD142" s="515" t="s">
        <v>806</v>
      </c>
      <c r="AE142" s="515">
        <f>$AH$6</f>
        <v>25</v>
      </c>
      <c r="AF142" s="637"/>
      <c r="AG142" s="271" t="s">
        <v>578</v>
      </c>
      <c r="AH142" s="983"/>
      <c r="AI142" s="983"/>
      <c r="AJ142" s="983"/>
      <c r="AK142" s="983"/>
      <c r="AL142" s="983"/>
      <c r="AM142" s="983"/>
      <c r="AN142" s="12">
        <f>ROUND(ROUND(ROUND(O142-AE142,0)*$AI$146,0)*$AL$146,0)</f>
        <v>438</v>
      </c>
      <c r="AO142" s="6"/>
    </row>
    <row r="143" spans="1:41" ht="17.25" customHeight="1" x14ac:dyDescent="0.15">
      <c r="A143" s="436" t="s">
        <v>1435</v>
      </c>
      <c r="B143" s="433">
        <v>3139</v>
      </c>
      <c r="C143" s="120" t="s">
        <v>2405</v>
      </c>
      <c r="D143" s="6"/>
      <c r="E143" s="666"/>
      <c r="F143" s="667"/>
      <c r="G143" s="667"/>
      <c r="H143" s="668"/>
      <c r="I143" s="941"/>
      <c r="J143" s="942"/>
      <c r="K143" s="942"/>
      <c r="L143" s="942"/>
      <c r="M143" s="943"/>
      <c r="N143" s="453" t="s">
        <v>1564</v>
      </c>
      <c r="O143" s="173"/>
      <c r="P143" s="173"/>
      <c r="Q143" s="439"/>
      <c r="R143" s="634"/>
      <c r="S143" s="140"/>
      <c r="T143" s="73"/>
      <c r="U143" s="73"/>
      <c r="V143" s="73"/>
      <c r="W143" s="422"/>
      <c r="X143" s="422"/>
      <c r="Y143" s="41"/>
      <c r="Z143" s="41"/>
      <c r="AA143" s="41"/>
      <c r="AB143" s="422"/>
      <c r="AC143" s="41"/>
      <c r="AD143" s="41"/>
      <c r="AE143" s="422"/>
      <c r="AF143" s="41"/>
      <c r="AG143" s="38"/>
      <c r="AH143" s="983"/>
      <c r="AI143" s="983"/>
      <c r="AJ143" s="983"/>
      <c r="AK143" s="983"/>
      <c r="AL143" s="983"/>
      <c r="AM143" s="983"/>
      <c r="AN143" s="12">
        <f>ROUND(ROUND(O144*$AI$146,0)*$AL$146,0)</f>
        <v>553</v>
      </c>
      <c r="AO143" s="6"/>
    </row>
    <row r="144" spans="1:41" ht="17.25" customHeight="1" x14ac:dyDescent="0.15">
      <c r="A144" s="436" t="s">
        <v>1435</v>
      </c>
      <c r="B144" s="433">
        <v>3140</v>
      </c>
      <c r="C144" s="120" t="s">
        <v>2406</v>
      </c>
      <c r="D144" s="6"/>
      <c r="E144" s="666"/>
      <c r="F144" s="667"/>
      <c r="G144" s="667"/>
      <c r="H144" s="668"/>
      <c r="I144" s="944" t="s">
        <v>875</v>
      </c>
      <c r="J144" s="693"/>
      <c r="K144" s="693"/>
      <c r="L144" s="693"/>
      <c r="M144" s="945"/>
      <c r="N144" s="57"/>
      <c r="O144" s="829">
        <f>O128</f>
        <v>814</v>
      </c>
      <c r="P144" s="829"/>
      <c r="Q144" s="417" t="s">
        <v>578</v>
      </c>
      <c r="R144" s="171"/>
      <c r="S144" s="691" t="s">
        <v>1454</v>
      </c>
      <c r="T144" s="692"/>
      <c r="U144" s="692"/>
      <c r="V144" s="692"/>
      <c r="W144" s="692"/>
      <c r="X144" s="692"/>
      <c r="Y144" s="692"/>
      <c r="Z144" s="692"/>
      <c r="AA144" s="692"/>
      <c r="AB144" s="692"/>
      <c r="AC144" s="692"/>
      <c r="AD144" s="515" t="s">
        <v>806</v>
      </c>
      <c r="AE144" s="515">
        <f>$AH$6</f>
        <v>25</v>
      </c>
      <c r="AF144" s="637"/>
      <c r="AG144" s="271" t="s">
        <v>578</v>
      </c>
      <c r="AH144" s="983"/>
      <c r="AI144" s="983"/>
      <c r="AJ144" s="983"/>
      <c r="AK144" s="983"/>
      <c r="AL144" s="983"/>
      <c r="AM144" s="983"/>
      <c r="AN144" s="12">
        <f>ROUND(ROUND(ROUND(O144-AE144,0)*$AI$146,0)*$AL$146,0)</f>
        <v>535</v>
      </c>
      <c r="AO144" s="6"/>
    </row>
    <row r="145" spans="1:41" ht="17.25" customHeight="1" x14ac:dyDescent="0.15">
      <c r="A145" s="436" t="s">
        <v>1435</v>
      </c>
      <c r="B145" s="433">
        <v>3141</v>
      </c>
      <c r="C145" s="120" t="s">
        <v>3006</v>
      </c>
      <c r="D145" s="6"/>
      <c r="E145" s="135"/>
      <c r="F145" s="260"/>
      <c r="G145" s="260"/>
      <c r="H145" s="644"/>
      <c r="I145" s="938" t="s">
        <v>2354</v>
      </c>
      <c r="J145" s="939"/>
      <c r="K145" s="939"/>
      <c r="L145" s="939"/>
      <c r="M145" s="940"/>
      <c r="N145" s="453" t="s">
        <v>1563</v>
      </c>
      <c r="O145" s="173"/>
      <c r="P145" s="173"/>
      <c r="Q145" s="439"/>
      <c r="R145" s="634"/>
      <c r="S145" s="140"/>
      <c r="T145" s="73"/>
      <c r="U145" s="73"/>
      <c r="V145" s="73"/>
      <c r="W145" s="422"/>
      <c r="X145" s="422"/>
      <c r="Y145" s="41"/>
      <c r="Z145" s="41"/>
      <c r="AA145" s="41"/>
      <c r="AB145" s="422"/>
      <c r="AC145" s="41"/>
      <c r="AD145" s="41"/>
      <c r="AE145" s="422"/>
      <c r="AF145" s="41"/>
      <c r="AG145" s="38"/>
      <c r="AH145" s="983"/>
      <c r="AI145" s="983"/>
      <c r="AJ145" s="983"/>
      <c r="AK145" s="983"/>
      <c r="AL145" s="983"/>
      <c r="AM145" s="983"/>
      <c r="AN145" s="12">
        <f>ROUND(ROUND(O146*$AI$146,0)*$AL$146,0)</f>
        <v>455</v>
      </c>
      <c r="AO145" s="6"/>
    </row>
    <row r="146" spans="1:41" ht="17.25" customHeight="1" x14ac:dyDescent="0.15">
      <c r="A146" s="436" t="s">
        <v>1435</v>
      </c>
      <c r="B146" s="433">
        <v>3142</v>
      </c>
      <c r="C146" s="120" t="s">
        <v>3007</v>
      </c>
      <c r="D146" s="6"/>
      <c r="E146" s="135"/>
      <c r="F146" s="449"/>
      <c r="G146" s="449"/>
      <c r="H146" s="644"/>
      <c r="I146" s="941"/>
      <c r="J146" s="942"/>
      <c r="K146" s="942"/>
      <c r="L146" s="942"/>
      <c r="M146" s="943"/>
      <c r="N146" s="57"/>
      <c r="O146" s="829">
        <f>O130</f>
        <v>670</v>
      </c>
      <c r="P146" s="829"/>
      <c r="Q146" s="417" t="s">
        <v>578</v>
      </c>
      <c r="R146" s="104"/>
      <c r="S146" s="691" t="s">
        <v>1454</v>
      </c>
      <c r="T146" s="692"/>
      <c r="U146" s="692"/>
      <c r="V146" s="692"/>
      <c r="W146" s="692"/>
      <c r="X146" s="692"/>
      <c r="Y146" s="692"/>
      <c r="Z146" s="692"/>
      <c r="AA146" s="692"/>
      <c r="AB146" s="692"/>
      <c r="AC146" s="692"/>
      <c r="AD146" s="515" t="s">
        <v>806</v>
      </c>
      <c r="AE146" s="515">
        <f>$AH$6</f>
        <v>25</v>
      </c>
      <c r="AF146" s="637"/>
      <c r="AG146" s="271" t="s">
        <v>578</v>
      </c>
      <c r="AH146" s="70" t="s">
        <v>1448</v>
      </c>
      <c r="AI146" s="718">
        <f>$AL$18</f>
        <v>0.7</v>
      </c>
      <c r="AJ146" s="719"/>
      <c r="AK146" s="521" t="s">
        <v>1448</v>
      </c>
      <c r="AL146" s="718">
        <f>$AL$98</f>
        <v>0.97</v>
      </c>
      <c r="AM146" s="744"/>
      <c r="AN146" s="12">
        <f>ROUND(ROUND(ROUND(O146-AE146,0)*$AI$146,0)*$AL$146,0)</f>
        <v>438</v>
      </c>
      <c r="AO146" s="6"/>
    </row>
    <row r="147" spans="1:41" ht="17.25" customHeight="1" x14ac:dyDescent="0.15">
      <c r="A147" s="436" t="s">
        <v>1435</v>
      </c>
      <c r="B147" s="433">
        <v>3143</v>
      </c>
      <c r="C147" s="120" t="s">
        <v>3008</v>
      </c>
      <c r="D147" s="6"/>
      <c r="E147" s="135"/>
      <c r="F147" s="310"/>
      <c r="G147" s="310"/>
      <c r="H147" s="644"/>
      <c r="I147" s="941"/>
      <c r="J147" s="942"/>
      <c r="K147" s="942"/>
      <c r="L147" s="942"/>
      <c r="M147" s="943"/>
      <c r="N147" s="453" t="s">
        <v>1564</v>
      </c>
      <c r="O147" s="173"/>
      <c r="P147" s="173"/>
      <c r="Q147" s="439"/>
      <c r="R147" s="634"/>
      <c r="S147" s="140"/>
      <c r="T147" s="73"/>
      <c r="U147" s="73"/>
      <c r="V147" s="73"/>
      <c r="W147" s="422"/>
      <c r="X147" s="422"/>
      <c r="Y147" s="41"/>
      <c r="Z147" s="41"/>
      <c r="AA147" s="41"/>
      <c r="AB147" s="422"/>
      <c r="AC147" s="41"/>
      <c r="AD147" s="41"/>
      <c r="AE147" s="422"/>
      <c r="AF147" s="41"/>
      <c r="AG147" s="38"/>
      <c r="AH147" s="647"/>
      <c r="AI147" s="643"/>
      <c r="AJ147" s="644"/>
      <c r="AK147" s="643"/>
      <c r="AL147" s="643"/>
      <c r="AM147" s="245"/>
      <c r="AN147" s="12">
        <f>ROUND(ROUND(O148*$AI$146,0)*$AL$146,0)</f>
        <v>553</v>
      </c>
      <c r="AO147" s="6"/>
    </row>
    <row r="148" spans="1:41" ht="17.25" customHeight="1" x14ac:dyDescent="0.15">
      <c r="A148" s="436" t="s">
        <v>1435</v>
      </c>
      <c r="B148" s="433">
        <v>3144</v>
      </c>
      <c r="C148" s="120" t="s">
        <v>3009</v>
      </c>
      <c r="D148" s="11"/>
      <c r="E148" s="607"/>
      <c r="F148" s="607"/>
      <c r="G148" s="607"/>
      <c r="H148" s="607"/>
      <c r="I148" s="944" t="s">
        <v>1854</v>
      </c>
      <c r="J148" s="693"/>
      <c r="K148" s="693"/>
      <c r="L148" s="693"/>
      <c r="M148" s="945"/>
      <c r="N148" s="57"/>
      <c r="O148" s="829">
        <f>O132</f>
        <v>814</v>
      </c>
      <c r="P148" s="829"/>
      <c r="Q148" s="417" t="s">
        <v>578</v>
      </c>
      <c r="R148" s="171"/>
      <c r="S148" s="691" t="s">
        <v>1454</v>
      </c>
      <c r="T148" s="692"/>
      <c r="U148" s="692"/>
      <c r="V148" s="692"/>
      <c r="W148" s="692"/>
      <c r="X148" s="692"/>
      <c r="Y148" s="692"/>
      <c r="Z148" s="692"/>
      <c r="AA148" s="692"/>
      <c r="AB148" s="692"/>
      <c r="AC148" s="692"/>
      <c r="AD148" s="515" t="s">
        <v>806</v>
      </c>
      <c r="AE148" s="515">
        <f>$AH$6</f>
        <v>25</v>
      </c>
      <c r="AF148" s="607"/>
      <c r="AG148" s="271" t="s">
        <v>578</v>
      </c>
      <c r="AH148" s="278"/>
      <c r="AI148" s="611"/>
      <c r="AJ148" s="646"/>
      <c r="AK148" s="523"/>
      <c r="AL148" s="611"/>
      <c r="AM148" s="279"/>
      <c r="AN148" s="12">
        <f>ROUND(ROUND(ROUND(O148-AE148,0)*$AI$146,0)*$AL$146,0)</f>
        <v>535</v>
      </c>
      <c r="AO148" s="11"/>
    </row>
  </sheetData>
  <mergeCells count="263">
    <mergeCell ref="AK6:AM17"/>
    <mergeCell ref="I8:M8"/>
    <mergeCell ref="O8:P8"/>
    <mergeCell ref="S8:AF8"/>
    <mergeCell ref="I9:M11"/>
    <mergeCell ref="AL18:AM18"/>
    <mergeCell ref="O10:P10"/>
    <mergeCell ref="S10:AF10"/>
    <mergeCell ref="I12:M12"/>
    <mergeCell ref="O12:P12"/>
    <mergeCell ref="S12:AF12"/>
    <mergeCell ref="I13:M15"/>
    <mergeCell ref="O14:P14"/>
    <mergeCell ref="S14:AF14"/>
    <mergeCell ref="I16:M16"/>
    <mergeCell ref="O16:P16"/>
    <mergeCell ref="S16:AF16"/>
    <mergeCell ref="I17:M19"/>
    <mergeCell ref="O18:P18"/>
    <mergeCell ref="S18:AF18"/>
    <mergeCell ref="D5:D28"/>
    <mergeCell ref="E5:H8"/>
    <mergeCell ref="I5:M7"/>
    <mergeCell ref="O6:P6"/>
    <mergeCell ref="S6:AF6"/>
    <mergeCell ref="E13:H16"/>
    <mergeCell ref="E21:H24"/>
    <mergeCell ref="I21:M23"/>
    <mergeCell ref="O22:P22"/>
    <mergeCell ref="I25:M27"/>
    <mergeCell ref="O26:P26"/>
    <mergeCell ref="S26:AF26"/>
    <mergeCell ref="I28:M28"/>
    <mergeCell ref="O28:P28"/>
    <mergeCell ref="S28:AF28"/>
    <mergeCell ref="I20:M20"/>
    <mergeCell ref="O20:P20"/>
    <mergeCell ref="S20:AF20"/>
    <mergeCell ref="S22:AF22"/>
    <mergeCell ref="I24:M24"/>
    <mergeCell ref="O24:P24"/>
    <mergeCell ref="S24:AF24"/>
    <mergeCell ref="AL42:AM42"/>
    <mergeCell ref="O34:P34"/>
    <mergeCell ref="S34:AF34"/>
    <mergeCell ref="I36:M36"/>
    <mergeCell ref="O36:P36"/>
    <mergeCell ref="S36:AF36"/>
    <mergeCell ref="I37:M39"/>
    <mergeCell ref="O38:P38"/>
    <mergeCell ref="S38:AF38"/>
    <mergeCell ref="I40:M40"/>
    <mergeCell ref="AK30:AM41"/>
    <mergeCell ref="I32:M32"/>
    <mergeCell ref="O32:P32"/>
    <mergeCell ref="S32:AF32"/>
    <mergeCell ref="I33:M35"/>
    <mergeCell ref="D29:D44"/>
    <mergeCell ref="E29:H32"/>
    <mergeCell ref="I29:M31"/>
    <mergeCell ref="O30:P30"/>
    <mergeCell ref="S30:AF30"/>
    <mergeCell ref="S48:AF48"/>
    <mergeCell ref="I49:M51"/>
    <mergeCell ref="O50:P50"/>
    <mergeCell ref="S50:AF50"/>
    <mergeCell ref="E37:H40"/>
    <mergeCell ref="I45:M47"/>
    <mergeCell ref="O46:P46"/>
    <mergeCell ref="S46:AF46"/>
    <mergeCell ref="I48:M48"/>
    <mergeCell ref="O48:P48"/>
    <mergeCell ref="O40:P40"/>
    <mergeCell ref="S40:AF40"/>
    <mergeCell ref="I41:M43"/>
    <mergeCell ref="O42:P42"/>
    <mergeCell ref="S42:AF42"/>
    <mergeCell ref="I44:M44"/>
    <mergeCell ref="O44:P44"/>
    <mergeCell ref="S44:AF44"/>
    <mergeCell ref="D45:D52"/>
    <mergeCell ref="D53:D68"/>
    <mergeCell ref="E53:H56"/>
    <mergeCell ref="I53:M55"/>
    <mergeCell ref="O54:P54"/>
    <mergeCell ref="S54:AF54"/>
    <mergeCell ref="I56:M56"/>
    <mergeCell ref="O56:P56"/>
    <mergeCell ref="S56:AF56"/>
    <mergeCell ref="I57:M59"/>
    <mergeCell ref="O64:P64"/>
    <mergeCell ref="S64:AF64"/>
    <mergeCell ref="I65:M67"/>
    <mergeCell ref="O66:P66"/>
    <mergeCell ref="S66:AF66"/>
    <mergeCell ref="E45:H48"/>
    <mergeCell ref="AL66:AM66"/>
    <mergeCell ref="O58:P58"/>
    <mergeCell ref="S58:AF58"/>
    <mergeCell ref="I60:M60"/>
    <mergeCell ref="O60:P60"/>
    <mergeCell ref="S60:AF60"/>
    <mergeCell ref="AK54:AM65"/>
    <mergeCell ref="I68:M68"/>
    <mergeCell ref="O68:P68"/>
    <mergeCell ref="S68:AF68"/>
    <mergeCell ref="E61:H64"/>
    <mergeCell ref="I61:M63"/>
    <mergeCell ref="O62:P62"/>
    <mergeCell ref="S62:AF62"/>
    <mergeCell ref="I64:M64"/>
    <mergeCell ref="I52:M52"/>
    <mergeCell ref="O52:P52"/>
    <mergeCell ref="S52:AF52"/>
    <mergeCell ref="D69:D92"/>
    <mergeCell ref="E69:H72"/>
    <mergeCell ref="I69:M71"/>
    <mergeCell ref="O70:P70"/>
    <mergeCell ref="S70:AF70"/>
    <mergeCell ref="E77:H80"/>
    <mergeCell ref="I77:M79"/>
    <mergeCell ref="O78:P78"/>
    <mergeCell ref="S78:AF78"/>
    <mergeCell ref="I80:M80"/>
    <mergeCell ref="O80:P80"/>
    <mergeCell ref="S80:AF80"/>
    <mergeCell ref="I81:M83"/>
    <mergeCell ref="O82:P82"/>
    <mergeCell ref="S82:AF82"/>
    <mergeCell ref="O90:P90"/>
    <mergeCell ref="S90:AC90"/>
    <mergeCell ref="E85:H88"/>
    <mergeCell ref="AL82:AM82"/>
    <mergeCell ref="I84:M84"/>
    <mergeCell ref="O84:P84"/>
    <mergeCell ref="S84:AF84"/>
    <mergeCell ref="I85:M87"/>
    <mergeCell ref="O86:P86"/>
    <mergeCell ref="S86:AC86"/>
    <mergeCell ref="AH86:AJ97"/>
    <mergeCell ref="AK86:AM97"/>
    <mergeCell ref="AK70:AM81"/>
    <mergeCell ref="I72:M72"/>
    <mergeCell ref="O72:P72"/>
    <mergeCell ref="S72:AF72"/>
    <mergeCell ref="I73:M75"/>
    <mergeCell ref="O74:P74"/>
    <mergeCell ref="S74:AF74"/>
    <mergeCell ref="I76:M76"/>
    <mergeCell ref="O76:P76"/>
    <mergeCell ref="S76:AF76"/>
    <mergeCell ref="E93:H96"/>
    <mergeCell ref="I93:M95"/>
    <mergeCell ref="O94:P94"/>
    <mergeCell ref="S94:AC94"/>
    <mergeCell ref="I96:M96"/>
    <mergeCell ref="O96:P96"/>
    <mergeCell ref="S96:AC96"/>
    <mergeCell ref="I88:M88"/>
    <mergeCell ref="O88:P88"/>
    <mergeCell ref="S88:AC88"/>
    <mergeCell ref="I89:M91"/>
    <mergeCell ref="I92:M92"/>
    <mergeCell ref="O92:P92"/>
    <mergeCell ref="S92:AC92"/>
    <mergeCell ref="E101:M102"/>
    <mergeCell ref="E103:M103"/>
    <mergeCell ref="E105:M106"/>
    <mergeCell ref="E107:M107"/>
    <mergeCell ref="O98:P98"/>
    <mergeCell ref="S98:AC98"/>
    <mergeCell ref="AI98:AJ98"/>
    <mergeCell ref="AL98:AM98"/>
    <mergeCell ref="I100:M100"/>
    <mergeCell ref="O100:P100"/>
    <mergeCell ref="S100:AC100"/>
    <mergeCell ref="O106:P106"/>
    <mergeCell ref="S106:AF106"/>
    <mergeCell ref="I97:M99"/>
    <mergeCell ref="O108:P108"/>
    <mergeCell ref="S108:AF108"/>
    <mergeCell ref="AL108:AM108"/>
    <mergeCell ref="AK102:AM107"/>
    <mergeCell ref="O104:P104"/>
    <mergeCell ref="S104:AF104"/>
    <mergeCell ref="O114:P114"/>
    <mergeCell ref="S114:AC114"/>
    <mergeCell ref="AI116:AJ116"/>
    <mergeCell ref="O110:P110"/>
    <mergeCell ref="S110:AC110"/>
    <mergeCell ref="AH110:AJ115"/>
    <mergeCell ref="E109:M110"/>
    <mergeCell ref="E111:M111"/>
    <mergeCell ref="E113:M114"/>
    <mergeCell ref="E115:M115"/>
    <mergeCell ref="AK110:AM115"/>
    <mergeCell ref="O112:P112"/>
    <mergeCell ref="S112:AC112"/>
    <mergeCell ref="I121:M123"/>
    <mergeCell ref="O122:P122"/>
    <mergeCell ref="S122:AF122"/>
    <mergeCell ref="I124:M124"/>
    <mergeCell ref="O124:P124"/>
    <mergeCell ref="S124:AF124"/>
    <mergeCell ref="AL116:AM116"/>
    <mergeCell ref="D117:D140"/>
    <mergeCell ref="E117:H120"/>
    <mergeCell ref="I117:M119"/>
    <mergeCell ref="O118:P118"/>
    <mergeCell ref="S118:AF118"/>
    <mergeCell ref="AK118:AM129"/>
    <mergeCell ref="I120:M120"/>
    <mergeCell ref="O120:P120"/>
    <mergeCell ref="S120:AF120"/>
    <mergeCell ref="D101:D116"/>
    <mergeCell ref="O102:P102"/>
    <mergeCell ref="S102:AF102"/>
    <mergeCell ref="I129:M131"/>
    <mergeCell ref="O130:P130"/>
    <mergeCell ref="S130:AF130"/>
    <mergeCell ref="O116:P116"/>
    <mergeCell ref="S116:AC116"/>
    <mergeCell ref="AL130:AM130"/>
    <mergeCell ref="I132:M132"/>
    <mergeCell ref="O132:P132"/>
    <mergeCell ref="O140:P140"/>
    <mergeCell ref="S140:AC140"/>
    <mergeCell ref="S132:AF132"/>
    <mergeCell ref="E125:H128"/>
    <mergeCell ref="I125:M127"/>
    <mergeCell ref="O126:P126"/>
    <mergeCell ref="S126:AF126"/>
    <mergeCell ref="I128:M128"/>
    <mergeCell ref="O128:P128"/>
    <mergeCell ref="S128:AF128"/>
    <mergeCell ref="E133:H136"/>
    <mergeCell ref="I133:M135"/>
    <mergeCell ref="O134:P134"/>
    <mergeCell ref="S134:AC134"/>
    <mergeCell ref="E141:H144"/>
    <mergeCell ref="I141:M143"/>
    <mergeCell ref="O142:P142"/>
    <mergeCell ref="S142:AC142"/>
    <mergeCell ref="I144:M144"/>
    <mergeCell ref="AL146:AM146"/>
    <mergeCell ref="I148:M148"/>
    <mergeCell ref="O148:P148"/>
    <mergeCell ref="S148:AC148"/>
    <mergeCell ref="O144:P144"/>
    <mergeCell ref="S144:AC144"/>
    <mergeCell ref="I145:M147"/>
    <mergeCell ref="O146:P146"/>
    <mergeCell ref="S146:AC146"/>
    <mergeCell ref="AI146:AJ146"/>
    <mergeCell ref="AH134:AJ145"/>
    <mergeCell ref="AK134:AM145"/>
    <mergeCell ref="I136:M136"/>
    <mergeCell ref="O136:P136"/>
    <mergeCell ref="S136:AC136"/>
    <mergeCell ref="I137:M139"/>
    <mergeCell ref="O138:P138"/>
    <mergeCell ref="S138:AC138"/>
    <mergeCell ref="I140:M140"/>
  </mergeCells>
  <phoneticPr fontId="3"/>
  <printOptions horizontalCentered="1"/>
  <pageMargins left="0.39370078740157483" right="0.39370078740157483" top="0.78740157480314965" bottom="0.59055118110236227" header="0.51181102362204722" footer="0.31496062992125984"/>
  <pageSetup paperSize="9" scale="63" firstPageNumber="74" orientation="portrait" useFirstPageNumber="1" r:id="rId1"/>
  <headerFooter alignWithMargins="0">
    <oddHeader>&amp;R&amp;9介護予防短期入所療養介護</oddHeader>
    <oddFooter>&amp;C&amp;14&amp;P</oddFooter>
  </headerFooter>
  <rowBreaks count="2" manualBreakCount="2">
    <brk id="52" max="16383" man="1"/>
    <brk id="100" max="40"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0"/>
  <dimension ref="A1:AP148"/>
  <sheetViews>
    <sheetView view="pageBreakPreview" zoomScaleNormal="100" zoomScaleSheetLayoutView="100" workbookViewId="0"/>
  </sheetViews>
  <sheetFormatPr defaultColWidth="9" defaultRowHeight="13.5" x14ac:dyDescent="0.15"/>
  <cols>
    <col min="1" max="1" width="4.625" style="251" customWidth="1"/>
    <col min="2" max="2" width="7.5" style="251" customWidth="1"/>
    <col min="3" max="3" width="28.625" style="251" customWidth="1"/>
    <col min="4" max="5" width="2.875" style="251" customWidth="1"/>
    <col min="6" max="12" width="2.375" style="251" customWidth="1"/>
    <col min="13" max="13" width="2.625" style="251" customWidth="1"/>
    <col min="14" max="15" width="2.375" style="251" customWidth="1"/>
    <col min="16" max="16" width="2.625" style="251" customWidth="1"/>
    <col min="17" max="17" width="2.375" style="251" customWidth="1"/>
    <col min="18" max="18" width="1.875" style="251" customWidth="1"/>
    <col min="19" max="26" width="2.375" style="251" customWidth="1"/>
    <col min="27" max="28" width="2.875" style="251" customWidth="1"/>
    <col min="29" max="29" width="2.375" style="24" customWidth="1"/>
    <col min="30" max="31" width="3.125" style="251" customWidth="1"/>
    <col min="32" max="32" width="2" style="251" customWidth="1"/>
    <col min="33" max="33" width="2.375" style="251" customWidth="1"/>
    <col min="34" max="34" width="2.875" style="251" customWidth="1"/>
    <col min="35" max="37" width="2.375" style="251" customWidth="1"/>
    <col min="38" max="38" width="2.375" style="24" customWidth="1"/>
    <col min="39" max="39" width="2.375" style="251" customWidth="1"/>
    <col min="40" max="40" width="7.625" style="251" customWidth="1"/>
    <col min="41" max="41" width="8.125" style="251" customWidth="1"/>
    <col min="42" max="42" width="2.875" style="251" customWidth="1"/>
    <col min="43" max="16384" width="9" style="251"/>
  </cols>
  <sheetData>
    <row r="1" spans="1:42" ht="17.25" x14ac:dyDescent="0.2">
      <c r="B1" s="15" t="s">
        <v>1766</v>
      </c>
    </row>
    <row r="2" spans="1:42" ht="6" customHeight="1" x14ac:dyDescent="0.15"/>
    <row r="3" spans="1:42" ht="17.25" customHeight="1" x14ac:dyDescent="0.15">
      <c r="A3" s="405" t="s">
        <v>582</v>
      </c>
      <c r="B3" s="198"/>
      <c r="C3" s="1" t="s">
        <v>583</v>
      </c>
      <c r="D3" s="25"/>
      <c r="E3" s="633"/>
      <c r="F3" s="633"/>
      <c r="G3" s="633"/>
      <c r="H3" s="633"/>
      <c r="I3" s="633"/>
      <c r="J3" s="633"/>
      <c r="K3" s="633"/>
      <c r="L3" s="633"/>
      <c r="M3" s="633"/>
      <c r="N3" s="633"/>
      <c r="O3" s="633"/>
      <c r="P3" s="633"/>
      <c r="Q3" s="633"/>
      <c r="R3" s="633"/>
      <c r="S3" s="633"/>
      <c r="T3" s="2" t="s">
        <v>584</v>
      </c>
      <c r="U3" s="633"/>
      <c r="V3" s="633"/>
      <c r="W3" s="633"/>
      <c r="X3" s="633"/>
      <c r="Y3" s="633"/>
      <c r="Z3" s="633"/>
      <c r="AA3" s="633"/>
      <c r="AB3" s="633"/>
      <c r="AC3" s="416"/>
      <c r="AD3" s="633"/>
      <c r="AE3" s="633"/>
      <c r="AF3" s="633"/>
      <c r="AG3" s="633"/>
      <c r="AH3" s="633"/>
      <c r="AI3" s="633"/>
      <c r="AJ3" s="633"/>
      <c r="AK3" s="633"/>
      <c r="AL3" s="416"/>
      <c r="AM3" s="633"/>
      <c r="AN3" s="406" t="s">
        <v>880</v>
      </c>
      <c r="AO3" s="406" t="s">
        <v>881</v>
      </c>
      <c r="AP3" s="637"/>
    </row>
    <row r="4" spans="1:42" ht="17.25" customHeight="1" x14ac:dyDescent="0.15">
      <c r="A4" s="3" t="s">
        <v>585</v>
      </c>
      <c r="B4" s="4" t="s">
        <v>586</v>
      </c>
      <c r="C4" s="432"/>
      <c r="D4" s="446"/>
      <c r="E4" s="607"/>
      <c r="F4" s="607"/>
      <c r="G4" s="607"/>
      <c r="H4" s="607"/>
      <c r="I4" s="607"/>
      <c r="J4" s="607"/>
      <c r="K4" s="607"/>
      <c r="L4" s="607"/>
      <c r="M4" s="607"/>
      <c r="N4" s="607"/>
      <c r="O4" s="607"/>
      <c r="P4" s="607"/>
      <c r="Q4" s="607"/>
      <c r="R4" s="607"/>
      <c r="S4" s="607"/>
      <c r="T4" s="607"/>
      <c r="U4" s="607"/>
      <c r="V4" s="607"/>
      <c r="W4" s="607"/>
      <c r="X4" s="607"/>
      <c r="Y4" s="607"/>
      <c r="Z4" s="607"/>
      <c r="AA4" s="607"/>
      <c r="AB4" s="607"/>
      <c r="AC4" s="417"/>
      <c r="AD4" s="607"/>
      <c r="AE4" s="607"/>
      <c r="AF4" s="607"/>
      <c r="AG4" s="607"/>
      <c r="AH4" s="607"/>
      <c r="AI4" s="607"/>
      <c r="AJ4" s="607"/>
      <c r="AK4" s="607"/>
      <c r="AL4" s="417"/>
      <c r="AM4" s="607"/>
      <c r="AN4" s="5" t="s">
        <v>577</v>
      </c>
      <c r="AO4" s="5" t="s">
        <v>578</v>
      </c>
      <c r="AP4" s="637"/>
    </row>
    <row r="5" spans="1:42" ht="17.25" customHeight="1" x14ac:dyDescent="0.15">
      <c r="A5" s="436" t="s">
        <v>1254</v>
      </c>
      <c r="B5" s="433">
        <v>4001</v>
      </c>
      <c r="C5" s="120" t="s">
        <v>1591</v>
      </c>
      <c r="D5" s="710" t="s">
        <v>1436</v>
      </c>
      <c r="E5" s="769" t="s">
        <v>1437</v>
      </c>
      <c r="F5" s="664"/>
      <c r="G5" s="664"/>
      <c r="H5" s="665"/>
      <c r="I5" s="769" t="s">
        <v>1438</v>
      </c>
      <c r="J5" s="664"/>
      <c r="K5" s="664"/>
      <c r="L5" s="664"/>
      <c r="M5" s="665"/>
      <c r="N5" s="453" t="s">
        <v>1563</v>
      </c>
      <c r="O5" s="173"/>
      <c r="P5" s="173"/>
      <c r="Q5" s="439"/>
      <c r="R5" s="634"/>
      <c r="S5" s="444"/>
      <c r="T5" s="422"/>
      <c r="U5" s="422"/>
      <c r="V5" s="422"/>
      <c r="W5" s="422"/>
      <c r="X5" s="422"/>
      <c r="Y5" s="41"/>
      <c r="Z5" s="41"/>
      <c r="AA5" s="41"/>
      <c r="AB5" s="422"/>
      <c r="AC5" s="41"/>
      <c r="AD5" s="422"/>
      <c r="AE5" s="621"/>
      <c r="AF5" s="621"/>
      <c r="AG5" s="422"/>
      <c r="AH5" s="422"/>
      <c r="AI5" s="422"/>
      <c r="AJ5" s="38"/>
      <c r="AK5" s="416"/>
      <c r="AL5" s="416"/>
      <c r="AM5" s="36"/>
      <c r="AN5" s="360">
        <f>ROUND(O6*$AL$34,0)</f>
        <v>422</v>
      </c>
      <c r="AO5" s="7" t="s">
        <v>0</v>
      </c>
    </row>
    <row r="6" spans="1:42" ht="17.25" customHeight="1" x14ac:dyDescent="0.15">
      <c r="A6" s="436" t="s">
        <v>1254</v>
      </c>
      <c r="B6" s="433">
        <v>4002</v>
      </c>
      <c r="C6" s="120" t="s">
        <v>1592</v>
      </c>
      <c r="D6" s="711"/>
      <c r="E6" s="666"/>
      <c r="F6" s="667"/>
      <c r="G6" s="667"/>
      <c r="H6" s="668"/>
      <c r="I6" s="666"/>
      <c r="J6" s="667"/>
      <c r="K6" s="667"/>
      <c r="L6" s="667"/>
      <c r="M6" s="668"/>
      <c r="N6" s="57"/>
      <c r="O6" s="829">
        <f>予防短期入所療養ホ!S5</f>
        <v>603</v>
      </c>
      <c r="P6" s="829"/>
      <c r="Q6" s="417" t="s">
        <v>578</v>
      </c>
      <c r="R6" s="104"/>
      <c r="S6" s="691" t="s">
        <v>301</v>
      </c>
      <c r="T6" s="750"/>
      <c r="U6" s="750"/>
      <c r="V6" s="750"/>
      <c r="W6" s="750"/>
      <c r="X6" s="750"/>
      <c r="Y6" s="750"/>
      <c r="Z6" s="750"/>
      <c r="AA6" s="750"/>
      <c r="AB6" s="750"/>
      <c r="AC6" s="750"/>
      <c r="AD6" s="788"/>
      <c r="AE6" s="788"/>
      <c r="AF6" s="788"/>
      <c r="AG6" s="515" t="s">
        <v>806</v>
      </c>
      <c r="AH6" s="515">
        <v>25</v>
      </c>
      <c r="AI6" s="637"/>
      <c r="AJ6" s="271" t="s">
        <v>578</v>
      </c>
      <c r="AK6" s="989" t="s">
        <v>1767</v>
      </c>
      <c r="AL6" s="985"/>
      <c r="AM6" s="990"/>
      <c r="AN6" s="361">
        <f>ROUND(ROUND(O6-AH6,0)*$AL$34,0)</f>
        <v>405</v>
      </c>
      <c r="AO6" s="6"/>
    </row>
    <row r="7" spans="1:42" ht="17.25" customHeight="1" x14ac:dyDescent="0.15">
      <c r="A7" s="436" t="s">
        <v>1254</v>
      </c>
      <c r="B7" s="433">
        <v>4003</v>
      </c>
      <c r="C7" s="120" t="s">
        <v>1593</v>
      </c>
      <c r="D7" s="711"/>
      <c r="E7" s="666"/>
      <c r="F7" s="667"/>
      <c r="G7" s="667"/>
      <c r="H7" s="668"/>
      <c r="I7" s="666"/>
      <c r="J7" s="667"/>
      <c r="K7" s="667"/>
      <c r="L7" s="667"/>
      <c r="M7" s="668"/>
      <c r="N7" s="453" t="s">
        <v>1564</v>
      </c>
      <c r="O7" s="173"/>
      <c r="P7" s="173"/>
      <c r="Q7" s="439"/>
      <c r="R7" s="634"/>
      <c r="S7" s="444"/>
      <c r="T7" s="422"/>
      <c r="U7" s="422"/>
      <c r="V7" s="422"/>
      <c r="W7" s="422"/>
      <c r="X7" s="422"/>
      <c r="Y7" s="41"/>
      <c r="Z7" s="41"/>
      <c r="AA7" s="41"/>
      <c r="AB7" s="422"/>
      <c r="AC7" s="41"/>
      <c r="AD7" s="422"/>
      <c r="AE7" s="621"/>
      <c r="AF7" s="621"/>
      <c r="AG7" s="422"/>
      <c r="AH7" s="422"/>
      <c r="AI7" s="422"/>
      <c r="AJ7" s="38"/>
      <c r="AK7" s="989"/>
      <c r="AL7" s="985"/>
      <c r="AM7" s="990"/>
      <c r="AN7" s="362">
        <f>ROUND(O8*$AL$34,0)</f>
        <v>519</v>
      </c>
      <c r="AO7" s="6"/>
    </row>
    <row r="8" spans="1:42" ht="17.25" customHeight="1" x14ac:dyDescent="0.15">
      <c r="A8" s="436" t="s">
        <v>1254</v>
      </c>
      <c r="B8" s="433">
        <v>4004</v>
      </c>
      <c r="C8" s="120" t="s">
        <v>1594</v>
      </c>
      <c r="D8" s="711"/>
      <c r="E8" s="666"/>
      <c r="F8" s="667"/>
      <c r="G8" s="667"/>
      <c r="H8" s="668"/>
      <c r="I8" s="944" t="s">
        <v>1250</v>
      </c>
      <c r="J8" s="693"/>
      <c r="K8" s="693"/>
      <c r="L8" s="693"/>
      <c r="M8" s="945"/>
      <c r="N8" s="57"/>
      <c r="O8" s="829">
        <f>予防短期入所療養ホ!S7</f>
        <v>741</v>
      </c>
      <c r="P8" s="829"/>
      <c r="Q8" s="417" t="s">
        <v>578</v>
      </c>
      <c r="R8" s="171"/>
      <c r="S8" s="691" t="s">
        <v>301</v>
      </c>
      <c r="T8" s="750"/>
      <c r="U8" s="750"/>
      <c r="V8" s="750"/>
      <c r="W8" s="750"/>
      <c r="X8" s="750"/>
      <c r="Y8" s="750"/>
      <c r="Z8" s="750"/>
      <c r="AA8" s="750"/>
      <c r="AB8" s="750"/>
      <c r="AC8" s="750"/>
      <c r="AD8" s="788"/>
      <c r="AE8" s="788"/>
      <c r="AF8" s="788"/>
      <c r="AG8" s="515" t="s">
        <v>806</v>
      </c>
      <c r="AH8" s="515">
        <f>$AH$6</f>
        <v>25</v>
      </c>
      <c r="AI8" s="637"/>
      <c r="AJ8" s="271" t="s">
        <v>578</v>
      </c>
      <c r="AK8" s="989"/>
      <c r="AL8" s="985"/>
      <c r="AM8" s="990"/>
      <c r="AN8" s="361">
        <f>ROUND(ROUND(O8-AH8,0)*$AL$34,0)</f>
        <v>501</v>
      </c>
      <c r="AO8" s="6"/>
    </row>
    <row r="9" spans="1:42" ht="17.25" customHeight="1" x14ac:dyDescent="0.15">
      <c r="A9" s="436" t="s">
        <v>1254</v>
      </c>
      <c r="B9" s="433">
        <v>4005</v>
      </c>
      <c r="C9" s="120" t="s">
        <v>1595</v>
      </c>
      <c r="D9" s="711"/>
      <c r="E9" s="135"/>
      <c r="F9" s="260"/>
      <c r="G9" s="260"/>
      <c r="H9" s="644"/>
      <c r="I9" s="769" t="s">
        <v>1439</v>
      </c>
      <c r="J9" s="664"/>
      <c r="K9" s="664"/>
      <c r="L9" s="664"/>
      <c r="M9" s="665"/>
      <c r="N9" s="453" t="s">
        <v>1563</v>
      </c>
      <c r="O9" s="173"/>
      <c r="P9" s="173"/>
      <c r="Q9" s="439"/>
      <c r="R9" s="634"/>
      <c r="S9" s="444"/>
      <c r="T9" s="422"/>
      <c r="U9" s="422"/>
      <c r="V9" s="422"/>
      <c r="W9" s="422"/>
      <c r="X9" s="422"/>
      <c r="Y9" s="41"/>
      <c r="Z9" s="41"/>
      <c r="AA9" s="41"/>
      <c r="AB9" s="422"/>
      <c r="AC9" s="41"/>
      <c r="AD9" s="422"/>
      <c r="AE9" s="621"/>
      <c r="AF9" s="621"/>
      <c r="AG9" s="422"/>
      <c r="AH9" s="422"/>
      <c r="AI9" s="422"/>
      <c r="AJ9" s="38"/>
      <c r="AK9" s="989"/>
      <c r="AL9" s="985"/>
      <c r="AM9" s="990"/>
      <c r="AN9" s="362">
        <f>ROUND(O10*$AL$34,0)</f>
        <v>466</v>
      </c>
      <c r="AO9" s="6"/>
    </row>
    <row r="10" spans="1:42" ht="17.25" customHeight="1" x14ac:dyDescent="0.15">
      <c r="A10" s="436" t="s">
        <v>1254</v>
      </c>
      <c r="B10" s="433">
        <v>4006</v>
      </c>
      <c r="C10" s="120" t="s">
        <v>1596</v>
      </c>
      <c r="D10" s="711"/>
      <c r="E10" s="135"/>
      <c r="F10" s="449"/>
      <c r="G10" s="449"/>
      <c r="H10" s="644"/>
      <c r="I10" s="666"/>
      <c r="J10" s="667"/>
      <c r="K10" s="667"/>
      <c r="L10" s="667"/>
      <c r="M10" s="668"/>
      <c r="N10" s="57"/>
      <c r="O10" s="829">
        <f>予防短期入所療養ホ!S9</f>
        <v>666</v>
      </c>
      <c r="P10" s="829"/>
      <c r="Q10" s="417" t="s">
        <v>578</v>
      </c>
      <c r="R10" s="104"/>
      <c r="S10" s="691" t="s">
        <v>301</v>
      </c>
      <c r="T10" s="750"/>
      <c r="U10" s="750"/>
      <c r="V10" s="750"/>
      <c r="W10" s="750"/>
      <c r="X10" s="750"/>
      <c r="Y10" s="750"/>
      <c r="Z10" s="750"/>
      <c r="AA10" s="750"/>
      <c r="AB10" s="750"/>
      <c r="AC10" s="750"/>
      <c r="AD10" s="788"/>
      <c r="AE10" s="788"/>
      <c r="AF10" s="788"/>
      <c r="AG10" s="515" t="s">
        <v>806</v>
      </c>
      <c r="AH10" s="515">
        <f>$AH$6</f>
        <v>25</v>
      </c>
      <c r="AI10" s="637"/>
      <c r="AJ10" s="271" t="s">
        <v>578</v>
      </c>
      <c r="AK10" s="989"/>
      <c r="AL10" s="985"/>
      <c r="AM10" s="990"/>
      <c r="AN10" s="361">
        <f>ROUND(ROUND(O10-AH10,0)*$AL$34,0)</f>
        <v>449</v>
      </c>
      <c r="AO10" s="6"/>
    </row>
    <row r="11" spans="1:42" ht="17.25" customHeight="1" x14ac:dyDescent="0.15">
      <c r="A11" s="436" t="s">
        <v>1254</v>
      </c>
      <c r="B11" s="433">
        <v>4007</v>
      </c>
      <c r="C11" s="120" t="s">
        <v>1597</v>
      </c>
      <c r="D11" s="711"/>
      <c r="E11" s="135"/>
      <c r="F11" s="310"/>
      <c r="G11" s="310"/>
      <c r="H11" s="644"/>
      <c r="I11" s="666"/>
      <c r="J11" s="667"/>
      <c r="K11" s="667"/>
      <c r="L11" s="667"/>
      <c r="M11" s="668"/>
      <c r="N11" s="453" t="s">
        <v>1564</v>
      </c>
      <c r="O11" s="173"/>
      <c r="P11" s="173"/>
      <c r="Q11" s="439"/>
      <c r="R11" s="634"/>
      <c r="S11" s="444"/>
      <c r="T11" s="422"/>
      <c r="U11" s="422"/>
      <c r="V11" s="422"/>
      <c r="W11" s="422"/>
      <c r="X11" s="422"/>
      <c r="Y11" s="41"/>
      <c r="Z11" s="41"/>
      <c r="AA11" s="41"/>
      <c r="AB11" s="422"/>
      <c r="AC11" s="41"/>
      <c r="AD11" s="422"/>
      <c r="AE11" s="621"/>
      <c r="AF11" s="621"/>
      <c r="AG11" s="422"/>
      <c r="AH11" s="422"/>
      <c r="AI11" s="422"/>
      <c r="AJ11" s="38"/>
      <c r="AK11" s="989"/>
      <c r="AL11" s="985"/>
      <c r="AM11" s="990"/>
      <c r="AN11" s="362">
        <f>ROUND(O12*$AL$34,0)</f>
        <v>579</v>
      </c>
      <c r="AO11" s="6"/>
    </row>
    <row r="12" spans="1:42" ht="17.25" customHeight="1" x14ac:dyDescent="0.15">
      <c r="A12" s="436" t="s">
        <v>1254</v>
      </c>
      <c r="B12" s="433">
        <v>4008</v>
      </c>
      <c r="C12" s="120" t="s">
        <v>1598</v>
      </c>
      <c r="D12" s="711"/>
      <c r="E12" s="637"/>
      <c r="F12" s="637"/>
      <c r="G12" s="637"/>
      <c r="H12" s="637"/>
      <c r="I12" s="944" t="s">
        <v>73</v>
      </c>
      <c r="J12" s="693"/>
      <c r="K12" s="693"/>
      <c r="L12" s="693"/>
      <c r="M12" s="945"/>
      <c r="N12" s="57"/>
      <c r="O12" s="829">
        <f>予防短期入所療養ホ!S11</f>
        <v>827</v>
      </c>
      <c r="P12" s="829"/>
      <c r="Q12" s="417" t="s">
        <v>578</v>
      </c>
      <c r="R12" s="171"/>
      <c r="S12" s="691" t="s">
        <v>301</v>
      </c>
      <c r="T12" s="750"/>
      <c r="U12" s="750"/>
      <c r="V12" s="750"/>
      <c r="W12" s="750"/>
      <c r="X12" s="750"/>
      <c r="Y12" s="750"/>
      <c r="Z12" s="750"/>
      <c r="AA12" s="750"/>
      <c r="AB12" s="750"/>
      <c r="AC12" s="750"/>
      <c r="AD12" s="788"/>
      <c r="AE12" s="788"/>
      <c r="AF12" s="788"/>
      <c r="AG12" s="515" t="s">
        <v>806</v>
      </c>
      <c r="AH12" s="515">
        <f>$AH$6</f>
        <v>25</v>
      </c>
      <c r="AI12" s="621"/>
      <c r="AJ12" s="271" t="s">
        <v>578</v>
      </c>
      <c r="AK12" s="989"/>
      <c r="AL12" s="985"/>
      <c r="AM12" s="990"/>
      <c r="AN12" s="361">
        <f>ROUND(ROUND(O12-AH12,0)*$AL$34,0)</f>
        <v>561</v>
      </c>
      <c r="AO12" s="6"/>
    </row>
    <row r="13" spans="1:42" ht="17.25" customHeight="1" x14ac:dyDescent="0.15">
      <c r="A13" s="436" t="s">
        <v>1254</v>
      </c>
      <c r="B13" s="433">
        <v>4009</v>
      </c>
      <c r="C13" s="210" t="s">
        <v>1599</v>
      </c>
      <c r="D13" s="957"/>
      <c r="E13" s="769" t="s">
        <v>1440</v>
      </c>
      <c r="F13" s="664"/>
      <c r="G13" s="664"/>
      <c r="H13" s="665"/>
      <c r="I13" s="769" t="s">
        <v>1438</v>
      </c>
      <c r="J13" s="664"/>
      <c r="K13" s="664"/>
      <c r="L13" s="664"/>
      <c r="M13" s="665"/>
      <c r="N13" s="453" t="s">
        <v>1563</v>
      </c>
      <c r="O13" s="173"/>
      <c r="P13" s="173"/>
      <c r="Q13" s="439"/>
      <c r="R13" s="634"/>
      <c r="S13" s="444"/>
      <c r="T13" s="422"/>
      <c r="U13" s="422"/>
      <c r="V13" s="422"/>
      <c r="W13" s="422"/>
      <c r="X13" s="422"/>
      <c r="Y13" s="41"/>
      <c r="Z13" s="41"/>
      <c r="AA13" s="41"/>
      <c r="AB13" s="422"/>
      <c r="AC13" s="41"/>
      <c r="AD13" s="422"/>
      <c r="AE13" s="621"/>
      <c r="AF13" s="621"/>
      <c r="AG13" s="417"/>
      <c r="AH13" s="417"/>
      <c r="AI13" s="417"/>
      <c r="AJ13" s="420"/>
      <c r="AK13" s="989"/>
      <c r="AL13" s="985"/>
      <c r="AM13" s="990"/>
      <c r="AN13" s="362">
        <f>ROUND(O14*$AL$34,0)</f>
        <v>414</v>
      </c>
      <c r="AO13" s="6"/>
    </row>
    <row r="14" spans="1:42" ht="17.25" customHeight="1" x14ac:dyDescent="0.15">
      <c r="A14" s="436" t="s">
        <v>1254</v>
      </c>
      <c r="B14" s="433">
        <v>4010</v>
      </c>
      <c r="C14" s="120" t="s">
        <v>1600</v>
      </c>
      <c r="D14" s="957"/>
      <c r="E14" s="666"/>
      <c r="F14" s="667"/>
      <c r="G14" s="667"/>
      <c r="H14" s="668"/>
      <c r="I14" s="666"/>
      <c r="J14" s="667"/>
      <c r="K14" s="667"/>
      <c r="L14" s="667"/>
      <c r="M14" s="668"/>
      <c r="N14" s="57"/>
      <c r="O14" s="829">
        <f>予防短期入所療養ホ!S13</f>
        <v>591</v>
      </c>
      <c r="P14" s="829"/>
      <c r="Q14" s="417" t="s">
        <v>578</v>
      </c>
      <c r="R14" s="104"/>
      <c r="S14" s="691" t="s">
        <v>301</v>
      </c>
      <c r="T14" s="750"/>
      <c r="U14" s="750"/>
      <c r="V14" s="750"/>
      <c r="W14" s="750"/>
      <c r="X14" s="750"/>
      <c r="Y14" s="750"/>
      <c r="Z14" s="750"/>
      <c r="AA14" s="750"/>
      <c r="AB14" s="750"/>
      <c r="AC14" s="750"/>
      <c r="AD14" s="788"/>
      <c r="AE14" s="788"/>
      <c r="AF14" s="788"/>
      <c r="AG14" s="515" t="s">
        <v>806</v>
      </c>
      <c r="AH14" s="515">
        <f>$AH$6</f>
        <v>25</v>
      </c>
      <c r="AI14" s="637"/>
      <c r="AJ14" s="271" t="s">
        <v>578</v>
      </c>
      <c r="AK14" s="989"/>
      <c r="AL14" s="985"/>
      <c r="AM14" s="990"/>
      <c r="AN14" s="361">
        <f>ROUND(ROUND(O14-AH14,0)*$AL$34,0)</f>
        <v>396</v>
      </c>
      <c r="AO14" s="6"/>
    </row>
    <row r="15" spans="1:42" ht="17.25" customHeight="1" x14ac:dyDescent="0.15">
      <c r="A15" s="436" t="s">
        <v>1254</v>
      </c>
      <c r="B15" s="433">
        <v>4011</v>
      </c>
      <c r="C15" s="120" t="s">
        <v>1601</v>
      </c>
      <c r="D15" s="957"/>
      <c r="E15" s="666"/>
      <c r="F15" s="667"/>
      <c r="G15" s="667"/>
      <c r="H15" s="668"/>
      <c r="I15" s="666"/>
      <c r="J15" s="667"/>
      <c r="K15" s="667"/>
      <c r="L15" s="667"/>
      <c r="M15" s="668"/>
      <c r="N15" s="453" t="s">
        <v>1564</v>
      </c>
      <c r="O15" s="173"/>
      <c r="P15" s="173"/>
      <c r="Q15" s="439"/>
      <c r="R15" s="634"/>
      <c r="S15" s="444"/>
      <c r="T15" s="422"/>
      <c r="U15" s="422"/>
      <c r="V15" s="422"/>
      <c r="W15" s="422"/>
      <c r="X15" s="422"/>
      <c r="Y15" s="41"/>
      <c r="Z15" s="41"/>
      <c r="AA15" s="41"/>
      <c r="AB15" s="422"/>
      <c r="AC15" s="41"/>
      <c r="AD15" s="422"/>
      <c r="AE15" s="621"/>
      <c r="AF15" s="621"/>
      <c r="AG15" s="422"/>
      <c r="AH15" s="422"/>
      <c r="AI15" s="422"/>
      <c r="AJ15" s="38"/>
      <c r="AK15" s="989"/>
      <c r="AL15" s="985"/>
      <c r="AM15" s="990"/>
      <c r="AN15" s="362">
        <f>ROUND(O16*$AL$34,0)</f>
        <v>512</v>
      </c>
      <c r="AO15" s="6"/>
    </row>
    <row r="16" spans="1:42" ht="17.25" customHeight="1" x14ac:dyDescent="0.15">
      <c r="A16" s="436" t="s">
        <v>1254</v>
      </c>
      <c r="B16" s="433">
        <v>4012</v>
      </c>
      <c r="C16" s="120" t="s">
        <v>1602</v>
      </c>
      <c r="D16" s="957"/>
      <c r="E16" s="666"/>
      <c r="F16" s="667"/>
      <c r="G16" s="667"/>
      <c r="H16" s="668"/>
      <c r="I16" s="944" t="s">
        <v>1250</v>
      </c>
      <c r="J16" s="693"/>
      <c r="K16" s="693"/>
      <c r="L16" s="693"/>
      <c r="M16" s="945"/>
      <c r="N16" s="57"/>
      <c r="O16" s="829">
        <f>予防短期入所療養ホ!S15</f>
        <v>731</v>
      </c>
      <c r="P16" s="829"/>
      <c r="Q16" s="417" t="s">
        <v>578</v>
      </c>
      <c r="R16" s="171"/>
      <c r="S16" s="691" t="s">
        <v>301</v>
      </c>
      <c r="T16" s="750"/>
      <c r="U16" s="750"/>
      <c r="V16" s="750"/>
      <c r="W16" s="750"/>
      <c r="X16" s="750"/>
      <c r="Y16" s="750"/>
      <c r="Z16" s="750"/>
      <c r="AA16" s="750"/>
      <c r="AB16" s="750"/>
      <c r="AC16" s="750"/>
      <c r="AD16" s="788"/>
      <c r="AE16" s="788"/>
      <c r="AF16" s="788"/>
      <c r="AG16" s="515" t="s">
        <v>806</v>
      </c>
      <c r="AH16" s="515">
        <f>$AH$6</f>
        <v>25</v>
      </c>
      <c r="AI16" s="637"/>
      <c r="AJ16" s="271" t="s">
        <v>578</v>
      </c>
      <c r="AK16" s="989"/>
      <c r="AL16" s="985"/>
      <c r="AM16" s="990"/>
      <c r="AN16" s="361">
        <f>ROUND(ROUND(O16-AH16,0)*$AL$34,0)</f>
        <v>494</v>
      </c>
      <c r="AO16" s="6"/>
    </row>
    <row r="17" spans="1:41" ht="17.25" customHeight="1" x14ac:dyDescent="0.15">
      <c r="A17" s="436" t="s">
        <v>1254</v>
      </c>
      <c r="B17" s="433">
        <v>4013</v>
      </c>
      <c r="C17" s="120" t="s">
        <v>1603</v>
      </c>
      <c r="D17" s="957"/>
      <c r="E17" s="135"/>
      <c r="F17" s="260"/>
      <c r="G17" s="260"/>
      <c r="H17" s="644"/>
      <c r="I17" s="769" t="s">
        <v>1439</v>
      </c>
      <c r="J17" s="664"/>
      <c r="K17" s="664"/>
      <c r="L17" s="664"/>
      <c r="M17" s="665"/>
      <c r="N17" s="453" t="s">
        <v>1563</v>
      </c>
      <c r="O17" s="173"/>
      <c r="P17" s="173"/>
      <c r="Q17" s="439"/>
      <c r="R17" s="634"/>
      <c r="S17" s="444"/>
      <c r="T17" s="422"/>
      <c r="U17" s="422"/>
      <c r="V17" s="422"/>
      <c r="W17" s="422"/>
      <c r="X17" s="422"/>
      <c r="Y17" s="41"/>
      <c r="Z17" s="41"/>
      <c r="AA17" s="41"/>
      <c r="AB17" s="422"/>
      <c r="AC17" s="41"/>
      <c r="AD17" s="422"/>
      <c r="AE17" s="621"/>
      <c r="AF17" s="621"/>
      <c r="AG17" s="422"/>
      <c r="AH17" s="422"/>
      <c r="AI17" s="422"/>
      <c r="AJ17" s="38"/>
      <c r="AK17" s="989"/>
      <c r="AL17" s="985"/>
      <c r="AM17" s="990"/>
      <c r="AN17" s="362">
        <f>ROUND(O18*$AL$34,0)</f>
        <v>458</v>
      </c>
      <c r="AO17" s="6"/>
    </row>
    <row r="18" spans="1:41" ht="17.25" customHeight="1" x14ac:dyDescent="0.15">
      <c r="A18" s="436" t="s">
        <v>1254</v>
      </c>
      <c r="B18" s="433">
        <v>4014</v>
      </c>
      <c r="C18" s="120" t="s">
        <v>1604</v>
      </c>
      <c r="D18" s="957"/>
      <c r="E18" s="135"/>
      <c r="F18" s="449"/>
      <c r="G18" s="449"/>
      <c r="H18" s="644"/>
      <c r="I18" s="666"/>
      <c r="J18" s="667"/>
      <c r="K18" s="667"/>
      <c r="L18" s="667"/>
      <c r="M18" s="668"/>
      <c r="N18" s="57"/>
      <c r="O18" s="829">
        <f>予防短期入所療養ホ!S17</f>
        <v>654</v>
      </c>
      <c r="P18" s="829"/>
      <c r="Q18" s="417" t="s">
        <v>578</v>
      </c>
      <c r="R18" s="104"/>
      <c r="S18" s="691" t="s">
        <v>301</v>
      </c>
      <c r="T18" s="750"/>
      <c r="U18" s="750"/>
      <c r="V18" s="750"/>
      <c r="W18" s="750"/>
      <c r="X18" s="750"/>
      <c r="Y18" s="750"/>
      <c r="Z18" s="750"/>
      <c r="AA18" s="750"/>
      <c r="AB18" s="750"/>
      <c r="AC18" s="750"/>
      <c r="AD18" s="788"/>
      <c r="AE18" s="788"/>
      <c r="AF18" s="788"/>
      <c r="AG18" s="515" t="s">
        <v>806</v>
      </c>
      <c r="AH18" s="515">
        <f>$AH$6</f>
        <v>25</v>
      </c>
      <c r="AI18" s="637"/>
      <c r="AJ18" s="271" t="s">
        <v>578</v>
      </c>
      <c r="AK18" s="989"/>
      <c r="AL18" s="985"/>
      <c r="AM18" s="990"/>
      <c r="AN18" s="361">
        <f>ROUND(ROUND(O18-AH18,0)*$AL$34,0)</f>
        <v>440</v>
      </c>
      <c r="AO18" s="6"/>
    </row>
    <row r="19" spans="1:41" ht="17.25" customHeight="1" x14ac:dyDescent="0.15">
      <c r="A19" s="436" t="s">
        <v>1254</v>
      </c>
      <c r="B19" s="433">
        <v>4015</v>
      </c>
      <c r="C19" s="120" t="s">
        <v>1605</v>
      </c>
      <c r="D19" s="957"/>
      <c r="E19" s="135"/>
      <c r="F19" s="310"/>
      <c r="G19" s="310"/>
      <c r="H19" s="644"/>
      <c r="I19" s="666"/>
      <c r="J19" s="667"/>
      <c r="K19" s="667"/>
      <c r="L19" s="667"/>
      <c r="M19" s="668"/>
      <c r="N19" s="453" t="s">
        <v>1564</v>
      </c>
      <c r="O19" s="173"/>
      <c r="P19" s="173"/>
      <c r="Q19" s="439"/>
      <c r="R19" s="634"/>
      <c r="S19" s="444"/>
      <c r="T19" s="422"/>
      <c r="U19" s="422"/>
      <c r="V19" s="422"/>
      <c r="W19" s="422"/>
      <c r="X19" s="422"/>
      <c r="Y19" s="41"/>
      <c r="Z19" s="41"/>
      <c r="AA19" s="41"/>
      <c r="AB19" s="422"/>
      <c r="AC19" s="41"/>
      <c r="AD19" s="422"/>
      <c r="AE19" s="621"/>
      <c r="AF19" s="621"/>
      <c r="AG19" s="422"/>
      <c r="AH19" s="422"/>
      <c r="AI19" s="422"/>
      <c r="AJ19" s="38"/>
      <c r="AK19" s="989"/>
      <c r="AL19" s="985"/>
      <c r="AM19" s="990"/>
      <c r="AN19" s="362">
        <f>ROUND(O20*$AL$34,0)</f>
        <v>571</v>
      </c>
      <c r="AO19" s="6"/>
    </row>
    <row r="20" spans="1:41" ht="17.25" customHeight="1" x14ac:dyDescent="0.15">
      <c r="A20" s="436" t="s">
        <v>1254</v>
      </c>
      <c r="B20" s="433">
        <v>4016</v>
      </c>
      <c r="C20" s="120" t="s">
        <v>1606</v>
      </c>
      <c r="D20" s="957"/>
      <c r="E20" s="637"/>
      <c r="F20" s="637"/>
      <c r="G20" s="637"/>
      <c r="H20" s="637"/>
      <c r="I20" s="944" t="s">
        <v>73</v>
      </c>
      <c r="J20" s="693"/>
      <c r="K20" s="693"/>
      <c r="L20" s="693"/>
      <c r="M20" s="945"/>
      <c r="N20" s="57"/>
      <c r="O20" s="829">
        <f>予防短期入所療養ホ!S19</f>
        <v>815</v>
      </c>
      <c r="P20" s="829"/>
      <c r="Q20" s="417" t="s">
        <v>578</v>
      </c>
      <c r="R20" s="171"/>
      <c r="S20" s="691" t="s">
        <v>301</v>
      </c>
      <c r="T20" s="750"/>
      <c r="U20" s="750"/>
      <c r="V20" s="750"/>
      <c r="W20" s="750"/>
      <c r="X20" s="750"/>
      <c r="Y20" s="750"/>
      <c r="Z20" s="750"/>
      <c r="AA20" s="750"/>
      <c r="AB20" s="750"/>
      <c r="AC20" s="750"/>
      <c r="AD20" s="788"/>
      <c r="AE20" s="788"/>
      <c r="AF20" s="788"/>
      <c r="AG20" s="515" t="s">
        <v>806</v>
      </c>
      <c r="AH20" s="515">
        <f>$AH$6</f>
        <v>25</v>
      </c>
      <c r="AI20" s="637"/>
      <c r="AJ20" s="271" t="s">
        <v>578</v>
      </c>
      <c r="AK20" s="989"/>
      <c r="AL20" s="985"/>
      <c r="AM20" s="990"/>
      <c r="AN20" s="361">
        <f>ROUND(ROUND(O20-AH20,0)*$AL$34,0)</f>
        <v>553</v>
      </c>
      <c r="AO20" s="6"/>
    </row>
    <row r="21" spans="1:41" ht="17.25" customHeight="1" x14ac:dyDescent="0.15">
      <c r="A21" s="436" t="s">
        <v>1254</v>
      </c>
      <c r="B21" s="433">
        <v>4017</v>
      </c>
      <c r="C21" s="120" t="s">
        <v>1540</v>
      </c>
      <c r="D21" s="957"/>
      <c r="E21" s="769" t="s">
        <v>1441</v>
      </c>
      <c r="F21" s="664"/>
      <c r="G21" s="664"/>
      <c r="H21" s="665"/>
      <c r="I21" s="769" t="s">
        <v>1438</v>
      </c>
      <c r="J21" s="664"/>
      <c r="K21" s="664"/>
      <c r="L21" s="664"/>
      <c r="M21" s="665"/>
      <c r="N21" s="453" t="s">
        <v>1563</v>
      </c>
      <c r="O21" s="173"/>
      <c r="P21" s="173"/>
      <c r="Q21" s="439"/>
      <c r="R21" s="634"/>
      <c r="S21" s="444"/>
      <c r="T21" s="422"/>
      <c r="U21" s="422"/>
      <c r="V21" s="422"/>
      <c r="W21" s="422"/>
      <c r="X21" s="422"/>
      <c r="Y21" s="41"/>
      <c r="Z21" s="41"/>
      <c r="AA21" s="41"/>
      <c r="AB21" s="422"/>
      <c r="AC21" s="41"/>
      <c r="AD21" s="422"/>
      <c r="AE21" s="621"/>
      <c r="AF21" s="621"/>
      <c r="AG21" s="422"/>
      <c r="AH21" s="422"/>
      <c r="AI21" s="422"/>
      <c r="AJ21" s="38"/>
      <c r="AK21" s="989"/>
      <c r="AL21" s="985"/>
      <c r="AM21" s="990"/>
      <c r="AN21" s="362">
        <f>ROUND(O22*$AL$34,0)</f>
        <v>403</v>
      </c>
      <c r="AO21" s="402"/>
    </row>
    <row r="22" spans="1:41" ht="17.25" customHeight="1" x14ac:dyDescent="0.15">
      <c r="A22" s="436" t="s">
        <v>1254</v>
      </c>
      <c r="B22" s="433">
        <v>4018</v>
      </c>
      <c r="C22" s="120" t="s">
        <v>1541</v>
      </c>
      <c r="D22" s="957"/>
      <c r="E22" s="666"/>
      <c r="F22" s="667"/>
      <c r="G22" s="667"/>
      <c r="H22" s="668"/>
      <c r="I22" s="666"/>
      <c r="J22" s="667"/>
      <c r="K22" s="667"/>
      <c r="L22" s="667"/>
      <c r="M22" s="668"/>
      <c r="N22" s="57"/>
      <c r="O22" s="829">
        <f>予防短期入所療養ホ!S21</f>
        <v>575</v>
      </c>
      <c r="P22" s="829"/>
      <c r="Q22" s="417" t="s">
        <v>578</v>
      </c>
      <c r="R22" s="104"/>
      <c r="S22" s="691" t="s">
        <v>301</v>
      </c>
      <c r="T22" s="750"/>
      <c r="U22" s="750"/>
      <c r="V22" s="750"/>
      <c r="W22" s="750"/>
      <c r="X22" s="750"/>
      <c r="Y22" s="750"/>
      <c r="Z22" s="750"/>
      <c r="AA22" s="750"/>
      <c r="AB22" s="750"/>
      <c r="AC22" s="750"/>
      <c r="AD22" s="788"/>
      <c r="AE22" s="788"/>
      <c r="AF22" s="788"/>
      <c r="AG22" s="515" t="s">
        <v>806</v>
      </c>
      <c r="AH22" s="515">
        <f>$AH$6</f>
        <v>25</v>
      </c>
      <c r="AI22" s="637"/>
      <c r="AJ22" s="271" t="s">
        <v>578</v>
      </c>
      <c r="AK22" s="989"/>
      <c r="AL22" s="985"/>
      <c r="AM22" s="990"/>
      <c r="AN22" s="361">
        <f>ROUND(ROUND(O22-AH22,0)*$AL$34,0)</f>
        <v>385</v>
      </c>
      <c r="AO22" s="6"/>
    </row>
    <row r="23" spans="1:41" ht="17.25" customHeight="1" x14ac:dyDescent="0.15">
      <c r="A23" s="436" t="s">
        <v>1254</v>
      </c>
      <c r="B23" s="433">
        <v>4019</v>
      </c>
      <c r="C23" s="120" t="s">
        <v>1542</v>
      </c>
      <c r="D23" s="957"/>
      <c r="E23" s="666"/>
      <c r="F23" s="667"/>
      <c r="G23" s="667"/>
      <c r="H23" s="668"/>
      <c r="I23" s="666"/>
      <c r="J23" s="667"/>
      <c r="K23" s="667"/>
      <c r="L23" s="667"/>
      <c r="M23" s="668"/>
      <c r="N23" s="453" t="s">
        <v>1564</v>
      </c>
      <c r="O23" s="173"/>
      <c r="P23" s="173"/>
      <c r="Q23" s="439"/>
      <c r="R23" s="634"/>
      <c r="S23" s="444"/>
      <c r="T23" s="422"/>
      <c r="U23" s="422"/>
      <c r="V23" s="422"/>
      <c r="W23" s="422"/>
      <c r="X23" s="422"/>
      <c r="Y23" s="41"/>
      <c r="Z23" s="41"/>
      <c r="AA23" s="41"/>
      <c r="AB23" s="422"/>
      <c r="AC23" s="41"/>
      <c r="AD23" s="422"/>
      <c r="AE23" s="621"/>
      <c r="AF23" s="621"/>
      <c r="AG23" s="422"/>
      <c r="AH23" s="422"/>
      <c r="AI23" s="422"/>
      <c r="AJ23" s="38"/>
      <c r="AK23" s="989"/>
      <c r="AL23" s="985"/>
      <c r="AM23" s="990"/>
      <c r="AN23" s="362">
        <f>ROUND(O24*$AL$34,0)</f>
        <v>501</v>
      </c>
      <c r="AO23" s="6"/>
    </row>
    <row r="24" spans="1:41" ht="17.25" customHeight="1" x14ac:dyDescent="0.15">
      <c r="A24" s="436" t="s">
        <v>1254</v>
      </c>
      <c r="B24" s="433">
        <v>4020</v>
      </c>
      <c r="C24" s="120" t="s">
        <v>1543</v>
      </c>
      <c r="D24" s="957"/>
      <c r="E24" s="666"/>
      <c r="F24" s="667"/>
      <c r="G24" s="667"/>
      <c r="H24" s="668"/>
      <c r="I24" s="944" t="s">
        <v>1250</v>
      </c>
      <c r="J24" s="693"/>
      <c r="K24" s="693"/>
      <c r="L24" s="693"/>
      <c r="M24" s="945"/>
      <c r="N24" s="57"/>
      <c r="O24" s="829">
        <f>予防短期入所療養ホ!S23</f>
        <v>715</v>
      </c>
      <c r="P24" s="829"/>
      <c r="Q24" s="417" t="s">
        <v>578</v>
      </c>
      <c r="R24" s="171"/>
      <c r="S24" s="691" t="s">
        <v>301</v>
      </c>
      <c r="T24" s="750"/>
      <c r="U24" s="750"/>
      <c r="V24" s="750"/>
      <c r="W24" s="750"/>
      <c r="X24" s="750"/>
      <c r="Y24" s="750"/>
      <c r="Z24" s="750"/>
      <c r="AA24" s="750"/>
      <c r="AB24" s="750"/>
      <c r="AC24" s="750"/>
      <c r="AD24" s="788"/>
      <c r="AE24" s="788"/>
      <c r="AF24" s="788"/>
      <c r="AG24" s="515" t="s">
        <v>806</v>
      </c>
      <c r="AH24" s="515">
        <f>$AH$6</f>
        <v>25</v>
      </c>
      <c r="AI24" s="637"/>
      <c r="AJ24" s="271" t="s">
        <v>578</v>
      </c>
      <c r="AK24" s="989"/>
      <c r="AL24" s="985"/>
      <c r="AM24" s="990"/>
      <c r="AN24" s="361">
        <f>ROUND(ROUND(O24-AH24,0)*$AL$34,0)</f>
        <v>483</v>
      </c>
      <c r="AO24" s="6"/>
    </row>
    <row r="25" spans="1:41" ht="17.25" customHeight="1" x14ac:dyDescent="0.15">
      <c r="A25" s="436" t="s">
        <v>1254</v>
      </c>
      <c r="B25" s="433">
        <v>4021</v>
      </c>
      <c r="C25" s="120" t="s">
        <v>1544</v>
      </c>
      <c r="D25" s="957"/>
      <c r="E25" s="135"/>
      <c r="F25" s="260"/>
      <c r="G25" s="260"/>
      <c r="H25" s="644"/>
      <c r="I25" s="769" t="s">
        <v>1439</v>
      </c>
      <c r="J25" s="664"/>
      <c r="K25" s="664"/>
      <c r="L25" s="664"/>
      <c r="M25" s="665"/>
      <c r="N25" s="453" t="s">
        <v>1563</v>
      </c>
      <c r="O25" s="173"/>
      <c r="P25" s="173"/>
      <c r="Q25" s="439"/>
      <c r="R25" s="634"/>
      <c r="S25" s="444"/>
      <c r="T25" s="422"/>
      <c r="U25" s="422"/>
      <c r="V25" s="422"/>
      <c r="W25" s="422"/>
      <c r="X25" s="422"/>
      <c r="Y25" s="41"/>
      <c r="Z25" s="41"/>
      <c r="AA25" s="41"/>
      <c r="AB25" s="422"/>
      <c r="AC25" s="41"/>
      <c r="AD25" s="422"/>
      <c r="AE25" s="621"/>
      <c r="AF25" s="621"/>
      <c r="AG25" s="422"/>
      <c r="AH25" s="422"/>
      <c r="AI25" s="422"/>
      <c r="AJ25" s="38"/>
      <c r="AK25" s="989"/>
      <c r="AL25" s="985"/>
      <c r="AM25" s="990"/>
      <c r="AN25" s="362">
        <f>ROUND(O26*$AL$34,0)</f>
        <v>445</v>
      </c>
      <c r="AO25" s="6"/>
    </row>
    <row r="26" spans="1:41" ht="17.25" customHeight="1" x14ac:dyDescent="0.15">
      <c r="A26" s="436" t="s">
        <v>1254</v>
      </c>
      <c r="B26" s="433">
        <v>4022</v>
      </c>
      <c r="C26" s="120" t="s">
        <v>1545</v>
      </c>
      <c r="D26" s="957"/>
      <c r="E26" s="135"/>
      <c r="F26" s="449"/>
      <c r="G26" s="449"/>
      <c r="H26" s="644"/>
      <c r="I26" s="666"/>
      <c r="J26" s="667"/>
      <c r="K26" s="667"/>
      <c r="L26" s="667"/>
      <c r="M26" s="668"/>
      <c r="N26" s="57"/>
      <c r="O26" s="829">
        <f>予防短期入所療養ホ!S25</f>
        <v>636</v>
      </c>
      <c r="P26" s="829"/>
      <c r="Q26" s="417" t="s">
        <v>578</v>
      </c>
      <c r="R26" s="104"/>
      <c r="S26" s="691" t="s">
        <v>301</v>
      </c>
      <c r="T26" s="750"/>
      <c r="U26" s="750"/>
      <c r="V26" s="750"/>
      <c r="W26" s="750"/>
      <c r="X26" s="750"/>
      <c r="Y26" s="750"/>
      <c r="Z26" s="750"/>
      <c r="AA26" s="750"/>
      <c r="AB26" s="750"/>
      <c r="AC26" s="750"/>
      <c r="AD26" s="788"/>
      <c r="AE26" s="788"/>
      <c r="AF26" s="788"/>
      <c r="AG26" s="515" t="s">
        <v>806</v>
      </c>
      <c r="AH26" s="515">
        <f>$AH$6</f>
        <v>25</v>
      </c>
      <c r="AI26" s="637"/>
      <c r="AJ26" s="271" t="s">
        <v>578</v>
      </c>
      <c r="AK26" s="989"/>
      <c r="AL26" s="985"/>
      <c r="AM26" s="990"/>
      <c r="AN26" s="361">
        <f>ROUND(ROUND(O26-AH26,0)*$AL$34,0)</f>
        <v>428</v>
      </c>
      <c r="AO26" s="6"/>
    </row>
    <row r="27" spans="1:41" ht="17.25" customHeight="1" x14ac:dyDescent="0.15">
      <c r="A27" s="436" t="s">
        <v>1254</v>
      </c>
      <c r="B27" s="433">
        <v>4023</v>
      </c>
      <c r="C27" s="120" t="s">
        <v>1546</v>
      </c>
      <c r="D27" s="957"/>
      <c r="E27" s="135"/>
      <c r="F27" s="310"/>
      <c r="G27" s="310"/>
      <c r="H27" s="644"/>
      <c r="I27" s="666"/>
      <c r="J27" s="667"/>
      <c r="K27" s="667"/>
      <c r="L27" s="667"/>
      <c r="M27" s="668"/>
      <c r="N27" s="453" t="s">
        <v>1564</v>
      </c>
      <c r="O27" s="173"/>
      <c r="P27" s="173"/>
      <c r="Q27" s="439"/>
      <c r="R27" s="634"/>
      <c r="S27" s="444"/>
      <c r="T27" s="422"/>
      <c r="U27" s="422"/>
      <c r="V27" s="422"/>
      <c r="W27" s="422"/>
      <c r="X27" s="422"/>
      <c r="Y27" s="41"/>
      <c r="Z27" s="41"/>
      <c r="AA27" s="41"/>
      <c r="AB27" s="422"/>
      <c r="AC27" s="41"/>
      <c r="AD27" s="422"/>
      <c r="AE27" s="621"/>
      <c r="AF27" s="621"/>
      <c r="AG27" s="422"/>
      <c r="AH27" s="422"/>
      <c r="AI27" s="422"/>
      <c r="AJ27" s="38"/>
      <c r="AK27" s="989"/>
      <c r="AL27" s="985"/>
      <c r="AM27" s="990"/>
      <c r="AN27" s="362">
        <f>ROUND(O28*$AL$34,0)</f>
        <v>559</v>
      </c>
      <c r="AO27" s="6"/>
    </row>
    <row r="28" spans="1:41" ht="17.25" customHeight="1" x14ac:dyDescent="0.15">
      <c r="A28" s="436" t="s">
        <v>1254</v>
      </c>
      <c r="B28" s="433">
        <v>4024</v>
      </c>
      <c r="C28" s="120" t="s">
        <v>1547</v>
      </c>
      <c r="D28" s="981"/>
      <c r="E28" s="637"/>
      <c r="F28" s="637"/>
      <c r="G28" s="637"/>
      <c r="H28" s="637"/>
      <c r="I28" s="944" t="s">
        <v>73</v>
      </c>
      <c r="J28" s="693"/>
      <c r="K28" s="693"/>
      <c r="L28" s="693"/>
      <c r="M28" s="945"/>
      <c r="N28" s="57"/>
      <c r="O28" s="829">
        <f>予防短期入所療養ホ!S27</f>
        <v>798</v>
      </c>
      <c r="P28" s="829"/>
      <c r="Q28" s="417" t="s">
        <v>578</v>
      </c>
      <c r="R28" s="171"/>
      <c r="S28" s="691" t="s">
        <v>301</v>
      </c>
      <c r="T28" s="750"/>
      <c r="U28" s="750"/>
      <c r="V28" s="750"/>
      <c r="W28" s="750"/>
      <c r="X28" s="750"/>
      <c r="Y28" s="750"/>
      <c r="Z28" s="750"/>
      <c r="AA28" s="750"/>
      <c r="AB28" s="750"/>
      <c r="AC28" s="750"/>
      <c r="AD28" s="788"/>
      <c r="AE28" s="788"/>
      <c r="AF28" s="788"/>
      <c r="AG28" s="515" t="s">
        <v>806</v>
      </c>
      <c r="AH28" s="515">
        <f>$AH$6</f>
        <v>25</v>
      </c>
      <c r="AI28" s="621"/>
      <c r="AJ28" s="271" t="s">
        <v>578</v>
      </c>
      <c r="AK28" s="989"/>
      <c r="AL28" s="985"/>
      <c r="AM28" s="990"/>
      <c r="AN28" s="361">
        <f>ROUND(ROUND(O28-AH28,0)*$AL$34,0)</f>
        <v>541</v>
      </c>
      <c r="AO28" s="6"/>
    </row>
    <row r="29" spans="1:41" ht="17.25" customHeight="1" x14ac:dyDescent="0.15">
      <c r="A29" s="436" t="s">
        <v>1254</v>
      </c>
      <c r="B29" s="433">
        <v>4025</v>
      </c>
      <c r="C29" s="120" t="s">
        <v>1607</v>
      </c>
      <c r="D29" s="710" t="s">
        <v>1442</v>
      </c>
      <c r="E29" s="769" t="s">
        <v>1443</v>
      </c>
      <c r="F29" s="664"/>
      <c r="G29" s="664"/>
      <c r="H29" s="665"/>
      <c r="I29" s="769" t="s">
        <v>1444</v>
      </c>
      <c r="J29" s="664"/>
      <c r="K29" s="664"/>
      <c r="L29" s="664"/>
      <c r="M29" s="665"/>
      <c r="N29" s="246" t="s">
        <v>1563</v>
      </c>
      <c r="O29" s="276"/>
      <c r="P29" s="276"/>
      <c r="Q29" s="245"/>
      <c r="R29" s="638"/>
      <c r="S29" s="444"/>
      <c r="T29" s="422"/>
      <c r="U29" s="422"/>
      <c r="V29" s="422"/>
      <c r="W29" s="422"/>
      <c r="X29" s="422"/>
      <c r="Y29" s="41"/>
      <c r="Z29" s="41"/>
      <c r="AA29" s="41"/>
      <c r="AB29" s="422"/>
      <c r="AC29" s="41"/>
      <c r="AD29" s="422"/>
      <c r="AE29" s="621"/>
      <c r="AF29" s="621"/>
      <c r="AG29" s="417"/>
      <c r="AH29" s="417"/>
      <c r="AI29" s="417"/>
      <c r="AJ29" s="420"/>
      <c r="AK29" s="989"/>
      <c r="AL29" s="985"/>
      <c r="AM29" s="990"/>
      <c r="AN29" s="362">
        <f>ROUND(O30*$AL$34,0)</f>
        <v>402</v>
      </c>
      <c r="AO29" s="402"/>
    </row>
    <row r="30" spans="1:41" ht="17.25" customHeight="1" x14ac:dyDescent="0.15">
      <c r="A30" s="436" t="s">
        <v>1254</v>
      </c>
      <c r="B30" s="433">
        <v>4026</v>
      </c>
      <c r="C30" s="120" t="s">
        <v>1608</v>
      </c>
      <c r="D30" s="711"/>
      <c r="E30" s="666"/>
      <c r="F30" s="667"/>
      <c r="G30" s="667"/>
      <c r="H30" s="668"/>
      <c r="I30" s="666"/>
      <c r="J30" s="667"/>
      <c r="K30" s="667"/>
      <c r="L30" s="667"/>
      <c r="M30" s="668"/>
      <c r="N30" s="57"/>
      <c r="O30" s="829">
        <f>予防短期入所療養ホ!S29</f>
        <v>574</v>
      </c>
      <c r="P30" s="829"/>
      <c r="Q30" s="417" t="s">
        <v>578</v>
      </c>
      <c r="R30" s="104"/>
      <c r="S30" s="691" t="s">
        <v>301</v>
      </c>
      <c r="T30" s="750"/>
      <c r="U30" s="750"/>
      <c r="V30" s="750"/>
      <c r="W30" s="750"/>
      <c r="X30" s="750"/>
      <c r="Y30" s="750"/>
      <c r="Z30" s="750"/>
      <c r="AA30" s="750"/>
      <c r="AB30" s="750"/>
      <c r="AC30" s="750"/>
      <c r="AD30" s="788"/>
      <c r="AE30" s="788"/>
      <c r="AF30" s="788"/>
      <c r="AG30" s="515" t="s">
        <v>806</v>
      </c>
      <c r="AH30" s="515">
        <f>$AH$6</f>
        <v>25</v>
      </c>
      <c r="AI30" s="637"/>
      <c r="AJ30" s="271" t="s">
        <v>578</v>
      </c>
      <c r="AK30" s="989"/>
      <c r="AL30" s="985"/>
      <c r="AM30" s="990"/>
      <c r="AN30" s="361">
        <f>ROUND(ROUND(O30-AH30,0)*$AL$34,0)</f>
        <v>384</v>
      </c>
      <c r="AO30" s="6"/>
    </row>
    <row r="31" spans="1:41" ht="17.25" customHeight="1" x14ac:dyDescent="0.15">
      <c r="A31" s="436" t="s">
        <v>1254</v>
      </c>
      <c r="B31" s="433">
        <v>4027</v>
      </c>
      <c r="C31" s="120" t="s">
        <v>1609</v>
      </c>
      <c r="D31" s="711"/>
      <c r="E31" s="666"/>
      <c r="F31" s="667"/>
      <c r="G31" s="667"/>
      <c r="H31" s="668"/>
      <c r="I31" s="666"/>
      <c r="J31" s="667"/>
      <c r="K31" s="667"/>
      <c r="L31" s="667"/>
      <c r="M31" s="668"/>
      <c r="N31" s="453" t="s">
        <v>1564</v>
      </c>
      <c r="O31" s="173"/>
      <c r="P31" s="173"/>
      <c r="Q31" s="439"/>
      <c r="R31" s="634"/>
      <c r="S31" s="444"/>
      <c r="T31" s="422"/>
      <c r="U31" s="422"/>
      <c r="V31" s="422"/>
      <c r="W31" s="422"/>
      <c r="X31" s="422"/>
      <c r="Y31" s="41"/>
      <c r="Z31" s="41"/>
      <c r="AA31" s="41"/>
      <c r="AB31" s="422"/>
      <c r="AC31" s="41"/>
      <c r="AD31" s="422"/>
      <c r="AE31" s="621"/>
      <c r="AF31" s="621"/>
      <c r="AG31" s="422"/>
      <c r="AH31" s="422"/>
      <c r="AI31" s="422"/>
      <c r="AJ31" s="38"/>
      <c r="AK31" s="989"/>
      <c r="AL31" s="985"/>
      <c r="AM31" s="990"/>
      <c r="AN31" s="362">
        <f>ROUND(O32*$AL$34,0)</f>
        <v>492</v>
      </c>
      <c r="AO31" s="6"/>
    </row>
    <row r="32" spans="1:41" ht="17.25" customHeight="1" x14ac:dyDescent="0.15">
      <c r="A32" s="436" t="s">
        <v>1254</v>
      </c>
      <c r="B32" s="433">
        <v>4028</v>
      </c>
      <c r="C32" s="120" t="s">
        <v>1610</v>
      </c>
      <c r="D32" s="711"/>
      <c r="E32" s="666"/>
      <c r="F32" s="667"/>
      <c r="G32" s="667"/>
      <c r="H32" s="668"/>
      <c r="I32" s="944" t="s">
        <v>1250</v>
      </c>
      <c r="J32" s="693"/>
      <c r="K32" s="693"/>
      <c r="L32" s="693"/>
      <c r="M32" s="945"/>
      <c r="N32" s="57"/>
      <c r="O32" s="829">
        <f>予防短期入所療養ホ!S31</f>
        <v>703</v>
      </c>
      <c r="P32" s="829"/>
      <c r="Q32" s="417" t="s">
        <v>578</v>
      </c>
      <c r="R32" s="171"/>
      <c r="S32" s="691" t="s">
        <v>301</v>
      </c>
      <c r="T32" s="750"/>
      <c r="U32" s="750"/>
      <c r="V32" s="750"/>
      <c r="W32" s="750"/>
      <c r="X32" s="750"/>
      <c r="Y32" s="750"/>
      <c r="Z32" s="750"/>
      <c r="AA32" s="750"/>
      <c r="AB32" s="750"/>
      <c r="AC32" s="750"/>
      <c r="AD32" s="788"/>
      <c r="AE32" s="788"/>
      <c r="AF32" s="788"/>
      <c r="AG32" s="515" t="s">
        <v>806</v>
      </c>
      <c r="AH32" s="515">
        <f>$AH$6</f>
        <v>25</v>
      </c>
      <c r="AI32" s="637"/>
      <c r="AJ32" s="271" t="s">
        <v>578</v>
      </c>
      <c r="AK32" s="989"/>
      <c r="AL32" s="985"/>
      <c r="AM32" s="990"/>
      <c r="AN32" s="361">
        <f>ROUND(ROUND(O32-AH32,0)*$AL$34,0)</f>
        <v>475</v>
      </c>
      <c r="AO32" s="6"/>
    </row>
    <row r="33" spans="1:41" ht="17.25" customHeight="1" x14ac:dyDescent="0.15">
      <c r="A33" s="436" t="s">
        <v>1254</v>
      </c>
      <c r="B33" s="433">
        <v>4029</v>
      </c>
      <c r="C33" s="120" t="s">
        <v>1611</v>
      </c>
      <c r="D33" s="711"/>
      <c r="E33" s="135"/>
      <c r="F33" s="260"/>
      <c r="G33" s="260"/>
      <c r="H33" s="644"/>
      <c r="I33" s="769" t="s">
        <v>1445</v>
      </c>
      <c r="J33" s="664"/>
      <c r="K33" s="664"/>
      <c r="L33" s="664"/>
      <c r="M33" s="665"/>
      <c r="N33" s="453" t="s">
        <v>1563</v>
      </c>
      <c r="O33" s="173"/>
      <c r="P33" s="173"/>
      <c r="Q33" s="439"/>
      <c r="R33" s="634"/>
      <c r="S33" s="444"/>
      <c r="T33" s="422"/>
      <c r="U33" s="422"/>
      <c r="V33" s="422"/>
      <c r="W33" s="422"/>
      <c r="X33" s="422"/>
      <c r="Y33" s="41"/>
      <c r="Z33" s="41"/>
      <c r="AA33" s="41"/>
      <c r="AB33" s="422"/>
      <c r="AC33" s="41"/>
      <c r="AD33" s="422"/>
      <c r="AE33" s="621"/>
      <c r="AF33" s="621"/>
      <c r="AG33" s="422"/>
      <c r="AH33" s="422"/>
      <c r="AI33" s="422"/>
      <c r="AJ33" s="38"/>
      <c r="AK33" s="989"/>
      <c r="AL33" s="985"/>
      <c r="AM33" s="990"/>
      <c r="AN33" s="362">
        <f>ROUND(O34*$AL$34,0)</f>
        <v>446</v>
      </c>
      <c r="AO33" s="6"/>
    </row>
    <row r="34" spans="1:41" ht="17.25" customHeight="1" x14ac:dyDescent="0.15">
      <c r="A34" s="436" t="s">
        <v>1254</v>
      </c>
      <c r="B34" s="433">
        <v>4030</v>
      </c>
      <c r="C34" s="120" t="s">
        <v>1612</v>
      </c>
      <c r="D34" s="711"/>
      <c r="E34" s="135"/>
      <c r="F34" s="449"/>
      <c r="G34" s="449"/>
      <c r="H34" s="644"/>
      <c r="I34" s="666"/>
      <c r="J34" s="667"/>
      <c r="K34" s="667"/>
      <c r="L34" s="667"/>
      <c r="M34" s="668"/>
      <c r="N34" s="57"/>
      <c r="O34" s="829">
        <f>予防短期入所療養ホ!S33</f>
        <v>637</v>
      </c>
      <c r="P34" s="829"/>
      <c r="Q34" s="417" t="s">
        <v>578</v>
      </c>
      <c r="R34" s="104"/>
      <c r="S34" s="691" t="s">
        <v>301</v>
      </c>
      <c r="T34" s="750"/>
      <c r="U34" s="750"/>
      <c r="V34" s="750"/>
      <c r="W34" s="750"/>
      <c r="X34" s="750"/>
      <c r="Y34" s="750"/>
      <c r="Z34" s="750"/>
      <c r="AA34" s="750"/>
      <c r="AB34" s="750"/>
      <c r="AC34" s="750"/>
      <c r="AD34" s="788"/>
      <c r="AE34" s="788"/>
      <c r="AF34" s="788"/>
      <c r="AG34" s="515" t="s">
        <v>806</v>
      </c>
      <c r="AH34" s="515">
        <f>$AH$6</f>
        <v>25</v>
      </c>
      <c r="AI34" s="637"/>
      <c r="AJ34" s="271" t="s">
        <v>578</v>
      </c>
      <c r="AK34" s="521" t="s">
        <v>1154</v>
      </c>
      <c r="AL34" s="718">
        <v>0.7</v>
      </c>
      <c r="AM34" s="744"/>
      <c r="AN34" s="361">
        <f>ROUND(ROUND(O34-AH34,0)*$AL$34,0)</f>
        <v>428</v>
      </c>
      <c r="AO34" s="6"/>
    </row>
    <row r="35" spans="1:41" ht="17.25" customHeight="1" x14ac:dyDescent="0.15">
      <c r="A35" s="436" t="s">
        <v>1254</v>
      </c>
      <c r="B35" s="433">
        <v>4031</v>
      </c>
      <c r="C35" s="120" t="s">
        <v>1613</v>
      </c>
      <c r="D35" s="711"/>
      <c r="E35" s="135"/>
      <c r="F35" s="310"/>
      <c r="G35" s="310"/>
      <c r="H35" s="644"/>
      <c r="I35" s="666"/>
      <c r="J35" s="667"/>
      <c r="K35" s="667"/>
      <c r="L35" s="667"/>
      <c r="M35" s="668"/>
      <c r="N35" s="453" t="s">
        <v>1564</v>
      </c>
      <c r="O35" s="173"/>
      <c r="P35" s="173"/>
      <c r="Q35" s="439"/>
      <c r="R35" s="634"/>
      <c r="S35" s="444"/>
      <c r="T35" s="422"/>
      <c r="U35" s="422"/>
      <c r="V35" s="422"/>
      <c r="W35" s="422"/>
      <c r="X35" s="422"/>
      <c r="Y35" s="41"/>
      <c r="Z35" s="41"/>
      <c r="AA35" s="41"/>
      <c r="AB35" s="422"/>
      <c r="AC35" s="41"/>
      <c r="AD35" s="422"/>
      <c r="AE35" s="621"/>
      <c r="AF35" s="621"/>
      <c r="AG35" s="422"/>
      <c r="AH35" s="422"/>
      <c r="AI35" s="422"/>
      <c r="AJ35" s="38"/>
      <c r="AK35" s="290"/>
      <c r="AL35" s="290"/>
      <c r="AM35" s="644"/>
      <c r="AN35" s="362">
        <f>ROUND(O36*$AL$34,0)</f>
        <v>551</v>
      </c>
      <c r="AO35" s="6"/>
    </row>
    <row r="36" spans="1:41" ht="17.25" customHeight="1" x14ac:dyDescent="0.15">
      <c r="A36" s="436" t="s">
        <v>1254</v>
      </c>
      <c r="B36" s="433">
        <v>4032</v>
      </c>
      <c r="C36" s="120" t="s">
        <v>1614</v>
      </c>
      <c r="D36" s="711"/>
      <c r="E36" s="637"/>
      <c r="F36" s="637"/>
      <c r="G36" s="637"/>
      <c r="H36" s="637"/>
      <c r="I36" s="944" t="s">
        <v>73</v>
      </c>
      <c r="J36" s="693"/>
      <c r="K36" s="693"/>
      <c r="L36" s="693"/>
      <c r="M36" s="945"/>
      <c r="N36" s="57"/>
      <c r="O36" s="829">
        <f>予防短期入所療養ホ!S35</f>
        <v>787</v>
      </c>
      <c r="P36" s="829"/>
      <c r="Q36" s="417" t="s">
        <v>578</v>
      </c>
      <c r="R36" s="171"/>
      <c r="S36" s="691" t="s">
        <v>301</v>
      </c>
      <c r="T36" s="750"/>
      <c r="U36" s="750"/>
      <c r="V36" s="750"/>
      <c r="W36" s="750"/>
      <c r="X36" s="750"/>
      <c r="Y36" s="750"/>
      <c r="Z36" s="750"/>
      <c r="AA36" s="750"/>
      <c r="AB36" s="750"/>
      <c r="AC36" s="750"/>
      <c r="AD36" s="788"/>
      <c r="AE36" s="788"/>
      <c r="AF36" s="788"/>
      <c r="AG36" s="515" t="s">
        <v>806</v>
      </c>
      <c r="AH36" s="515">
        <f>$AH$6</f>
        <v>25</v>
      </c>
      <c r="AI36" s="621"/>
      <c r="AJ36" s="271" t="s">
        <v>578</v>
      </c>
      <c r="AK36" s="290"/>
      <c r="AL36" s="290"/>
      <c r="AM36" s="644"/>
      <c r="AN36" s="361">
        <f>ROUND(ROUND(O36-AH36,0)*$AL$34,0)</f>
        <v>533</v>
      </c>
      <c r="AO36" s="6"/>
    </row>
    <row r="37" spans="1:41" ht="17.25" customHeight="1" x14ac:dyDescent="0.15">
      <c r="A37" s="436" t="s">
        <v>1254</v>
      </c>
      <c r="B37" s="433">
        <v>4033</v>
      </c>
      <c r="C37" s="210" t="s">
        <v>1615</v>
      </c>
      <c r="D37" s="957"/>
      <c r="E37" s="769" t="s">
        <v>1446</v>
      </c>
      <c r="F37" s="664"/>
      <c r="G37" s="664"/>
      <c r="H37" s="665"/>
      <c r="I37" s="769" t="s">
        <v>1444</v>
      </c>
      <c r="J37" s="664"/>
      <c r="K37" s="664"/>
      <c r="L37" s="664"/>
      <c r="M37" s="665"/>
      <c r="N37" s="246" t="s">
        <v>1563</v>
      </c>
      <c r="O37" s="276"/>
      <c r="P37" s="276"/>
      <c r="Q37" s="245"/>
      <c r="R37" s="638"/>
      <c r="S37" s="444"/>
      <c r="T37" s="422"/>
      <c r="U37" s="422"/>
      <c r="V37" s="422"/>
      <c r="W37" s="422"/>
      <c r="X37" s="422"/>
      <c r="Y37" s="41"/>
      <c r="Z37" s="41"/>
      <c r="AA37" s="41"/>
      <c r="AB37" s="422"/>
      <c r="AC37" s="41"/>
      <c r="AD37" s="422"/>
      <c r="AE37" s="621"/>
      <c r="AF37" s="621"/>
      <c r="AG37" s="417"/>
      <c r="AH37" s="417"/>
      <c r="AI37" s="417"/>
      <c r="AJ37" s="420"/>
      <c r="AK37" s="290"/>
      <c r="AL37" s="290"/>
      <c r="AM37" s="644"/>
      <c r="AN37" s="362">
        <f>ROUND(O38*$AL$34,0)</f>
        <v>391</v>
      </c>
      <c r="AO37" s="6"/>
    </row>
    <row r="38" spans="1:41" ht="17.25" customHeight="1" x14ac:dyDescent="0.15">
      <c r="A38" s="436" t="s">
        <v>1254</v>
      </c>
      <c r="B38" s="433">
        <v>4034</v>
      </c>
      <c r="C38" s="120" t="s">
        <v>1616</v>
      </c>
      <c r="D38" s="957"/>
      <c r="E38" s="666"/>
      <c r="F38" s="667"/>
      <c r="G38" s="667"/>
      <c r="H38" s="668"/>
      <c r="I38" s="666"/>
      <c r="J38" s="667"/>
      <c r="K38" s="667"/>
      <c r="L38" s="667"/>
      <c r="M38" s="668"/>
      <c r="N38" s="57"/>
      <c r="O38" s="829">
        <f>予防短期入所療養ホ!S37</f>
        <v>558</v>
      </c>
      <c r="P38" s="829"/>
      <c r="Q38" s="417" t="s">
        <v>578</v>
      </c>
      <c r="R38" s="104"/>
      <c r="S38" s="691" t="s">
        <v>301</v>
      </c>
      <c r="T38" s="750"/>
      <c r="U38" s="750"/>
      <c r="V38" s="750"/>
      <c r="W38" s="750"/>
      <c r="X38" s="750"/>
      <c r="Y38" s="750"/>
      <c r="Z38" s="750"/>
      <c r="AA38" s="750"/>
      <c r="AB38" s="750"/>
      <c r="AC38" s="750"/>
      <c r="AD38" s="788"/>
      <c r="AE38" s="788"/>
      <c r="AF38" s="788"/>
      <c r="AG38" s="515" t="s">
        <v>806</v>
      </c>
      <c r="AH38" s="515">
        <f>$AH$6</f>
        <v>25</v>
      </c>
      <c r="AI38" s="637"/>
      <c r="AJ38" s="271" t="s">
        <v>578</v>
      </c>
      <c r="AK38" s="290"/>
      <c r="AL38" s="290"/>
      <c r="AM38" s="644"/>
      <c r="AN38" s="361">
        <f>ROUND(ROUND(O38-AH38,0)*$AL$34,0)</f>
        <v>373</v>
      </c>
      <c r="AO38" s="6"/>
    </row>
    <row r="39" spans="1:41" ht="17.25" customHeight="1" x14ac:dyDescent="0.15">
      <c r="A39" s="436" t="s">
        <v>1254</v>
      </c>
      <c r="B39" s="433">
        <v>4035</v>
      </c>
      <c r="C39" s="120" t="s">
        <v>1617</v>
      </c>
      <c r="D39" s="957"/>
      <c r="E39" s="666"/>
      <c r="F39" s="667"/>
      <c r="G39" s="667"/>
      <c r="H39" s="668"/>
      <c r="I39" s="666"/>
      <c r="J39" s="667"/>
      <c r="K39" s="667"/>
      <c r="L39" s="667"/>
      <c r="M39" s="668"/>
      <c r="N39" s="453" t="s">
        <v>1564</v>
      </c>
      <c r="O39" s="173"/>
      <c r="P39" s="173"/>
      <c r="Q39" s="439"/>
      <c r="R39" s="634"/>
      <c r="S39" s="444"/>
      <c r="T39" s="422"/>
      <c r="U39" s="422"/>
      <c r="V39" s="422"/>
      <c r="W39" s="422"/>
      <c r="X39" s="422"/>
      <c r="Y39" s="41"/>
      <c r="Z39" s="41"/>
      <c r="AA39" s="41"/>
      <c r="AB39" s="422"/>
      <c r="AC39" s="41"/>
      <c r="AD39" s="422"/>
      <c r="AE39" s="621"/>
      <c r="AF39" s="621"/>
      <c r="AG39" s="422"/>
      <c r="AH39" s="422"/>
      <c r="AI39" s="422"/>
      <c r="AJ39" s="38"/>
      <c r="AK39" s="290"/>
      <c r="AL39" s="290"/>
      <c r="AM39" s="644"/>
      <c r="AN39" s="362">
        <f>ROUND(O40*$AL$34,0)</f>
        <v>480</v>
      </c>
      <c r="AO39" s="6"/>
    </row>
    <row r="40" spans="1:41" ht="17.25" customHeight="1" x14ac:dyDescent="0.15">
      <c r="A40" s="436" t="s">
        <v>1254</v>
      </c>
      <c r="B40" s="433">
        <v>4036</v>
      </c>
      <c r="C40" s="120" t="s">
        <v>1618</v>
      </c>
      <c r="D40" s="957"/>
      <c r="E40" s="666"/>
      <c r="F40" s="667"/>
      <c r="G40" s="667"/>
      <c r="H40" s="668"/>
      <c r="I40" s="944" t="s">
        <v>1250</v>
      </c>
      <c r="J40" s="693"/>
      <c r="K40" s="693"/>
      <c r="L40" s="693"/>
      <c r="M40" s="945"/>
      <c r="N40" s="57"/>
      <c r="O40" s="829">
        <f>予防短期入所療養ホ!S39</f>
        <v>685</v>
      </c>
      <c r="P40" s="829"/>
      <c r="Q40" s="417" t="s">
        <v>578</v>
      </c>
      <c r="R40" s="171"/>
      <c r="S40" s="691" t="s">
        <v>301</v>
      </c>
      <c r="T40" s="750"/>
      <c r="U40" s="750"/>
      <c r="V40" s="750"/>
      <c r="W40" s="750"/>
      <c r="X40" s="750"/>
      <c r="Y40" s="750"/>
      <c r="Z40" s="750"/>
      <c r="AA40" s="750"/>
      <c r="AB40" s="750"/>
      <c r="AC40" s="750"/>
      <c r="AD40" s="788"/>
      <c r="AE40" s="788"/>
      <c r="AF40" s="788"/>
      <c r="AG40" s="515" t="s">
        <v>806</v>
      </c>
      <c r="AH40" s="515">
        <f>$AH$6</f>
        <v>25</v>
      </c>
      <c r="AI40" s="637"/>
      <c r="AJ40" s="271" t="s">
        <v>578</v>
      </c>
      <c r="AK40" s="290"/>
      <c r="AL40" s="290"/>
      <c r="AM40" s="644"/>
      <c r="AN40" s="361">
        <f>ROUND(ROUND(O40-AH40,0)*$AL$34,0)</f>
        <v>462</v>
      </c>
      <c r="AO40" s="6"/>
    </row>
    <row r="41" spans="1:41" ht="17.25" customHeight="1" x14ac:dyDescent="0.15">
      <c r="A41" s="436" t="s">
        <v>1254</v>
      </c>
      <c r="B41" s="433">
        <v>4037</v>
      </c>
      <c r="C41" s="120" t="s">
        <v>1619</v>
      </c>
      <c r="D41" s="957"/>
      <c r="E41" s="135"/>
      <c r="F41" s="260"/>
      <c r="G41" s="260"/>
      <c r="H41" s="644"/>
      <c r="I41" s="769" t="s">
        <v>1445</v>
      </c>
      <c r="J41" s="664"/>
      <c r="K41" s="664"/>
      <c r="L41" s="664"/>
      <c r="M41" s="665"/>
      <c r="N41" s="453" t="s">
        <v>1563</v>
      </c>
      <c r="O41" s="173"/>
      <c r="P41" s="173"/>
      <c r="Q41" s="439"/>
      <c r="R41" s="634"/>
      <c r="S41" s="444"/>
      <c r="T41" s="422"/>
      <c r="U41" s="422"/>
      <c r="V41" s="422"/>
      <c r="W41" s="422"/>
      <c r="X41" s="422"/>
      <c r="Y41" s="41"/>
      <c r="Z41" s="41"/>
      <c r="AA41" s="41"/>
      <c r="AB41" s="422"/>
      <c r="AC41" s="41"/>
      <c r="AD41" s="422"/>
      <c r="AE41" s="621"/>
      <c r="AF41" s="621"/>
      <c r="AG41" s="422"/>
      <c r="AH41" s="422"/>
      <c r="AI41" s="422"/>
      <c r="AJ41" s="38"/>
      <c r="AK41" s="290"/>
      <c r="AL41" s="290"/>
      <c r="AM41" s="644"/>
      <c r="AN41" s="362">
        <f>ROUND(O42*$AL$34,0)</f>
        <v>435</v>
      </c>
      <c r="AO41" s="6"/>
    </row>
    <row r="42" spans="1:41" ht="17.25" customHeight="1" x14ac:dyDescent="0.15">
      <c r="A42" s="436" t="s">
        <v>1254</v>
      </c>
      <c r="B42" s="433">
        <v>4038</v>
      </c>
      <c r="C42" s="120" t="s">
        <v>1620</v>
      </c>
      <c r="D42" s="957"/>
      <c r="E42" s="135"/>
      <c r="F42" s="449"/>
      <c r="G42" s="449"/>
      <c r="H42" s="644"/>
      <c r="I42" s="666"/>
      <c r="J42" s="667"/>
      <c r="K42" s="667"/>
      <c r="L42" s="667"/>
      <c r="M42" s="668"/>
      <c r="N42" s="57"/>
      <c r="O42" s="829">
        <f>予防短期入所療養ホ!S41</f>
        <v>621</v>
      </c>
      <c r="P42" s="829"/>
      <c r="Q42" s="417" t="s">
        <v>578</v>
      </c>
      <c r="R42" s="104"/>
      <c r="S42" s="691" t="s">
        <v>301</v>
      </c>
      <c r="T42" s="750"/>
      <c r="U42" s="750"/>
      <c r="V42" s="750"/>
      <c r="W42" s="750"/>
      <c r="X42" s="750"/>
      <c r="Y42" s="750"/>
      <c r="Z42" s="750"/>
      <c r="AA42" s="750"/>
      <c r="AB42" s="750"/>
      <c r="AC42" s="750"/>
      <c r="AD42" s="788"/>
      <c r="AE42" s="788"/>
      <c r="AF42" s="788"/>
      <c r="AG42" s="515" t="s">
        <v>806</v>
      </c>
      <c r="AH42" s="515">
        <f>$AH$6</f>
        <v>25</v>
      </c>
      <c r="AI42" s="637"/>
      <c r="AJ42" s="271" t="s">
        <v>578</v>
      </c>
      <c r="AK42" s="521"/>
      <c r="AL42" s="718"/>
      <c r="AM42" s="744"/>
      <c r="AN42" s="361">
        <f>ROUND(ROUND(O42-AH42,0)*$AL$34,0)</f>
        <v>417</v>
      </c>
      <c r="AO42" s="6"/>
    </row>
    <row r="43" spans="1:41" ht="17.25" customHeight="1" x14ac:dyDescent="0.15">
      <c r="A43" s="436" t="s">
        <v>1254</v>
      </c>
      <c r="B43" s="433">
        <v>4039</v>
      </c>
      <c r="C43" s="120" t="s">
        <v>1621</v>
      </c>
      <c r="D43" s="957"/>
      <c r="E43" s="135"/>
      <c r="F43" s="310"/>
      <c r="G43" s="310"/>
      <c r="H43" s="644"/>
      <c r="I43" s="666"/>
      <c r="J43" s="667"/>
      <c r="K43" s="667"/>
      <c r="L43" s="667"/>
      <c r="M43" s="668"/>
      <c r="N43" s="453" t="s">
        <v>1564</v>
      </c>
      <c r="O43" s="173"/>
      <c r="P43" s="173"/>
      <c r="Q43" s="439"/>
      <c r="R43" s="634"/>
      <c r="S43" s="444"/>
      <c r="T43" s="422"/>
      <c r="U43" s="422"/>
      <c r="V43" s="422"/>
      <c r="W43" s="422"/>
      <c r="X43" s="422"/>
      <c r="Y43" s="41"/>
      <c r="Z43" s="41"/>
      <c r="AA43" s="41"/>
      <c r="AB43" s="422"/>
      <c r="AC43" s="41"/>
      <c r="AD43" s="422"/>
      <c r="AE43" s="621"/>
      <c r="AF43" s="621"/>
      <c r="AG43" s="422"/>
      <c r="AH43" s="422"/>
      <c r="AI43" s="422"/>
      <c r="AJ43" s="38"/>
      <c r="AK43" s="637"/>
      <c r="AL43" s="637"/>
      <c r="AM43" s="637"/>
      <c r="AN43" s="362">
        <f>ROUND(O44*$AL$34,0)</f>
        <v>540</v>
      </c>
      <c r="AO43" s="6"/>
    </row>
    <row r="44" spans="1:41" ht="17.25" customHeight="1" x14ac:dyDescent="0.15">
      <c r="A44" s="436" t="s">
        <v>1254</v>
      </c>
      <c r="B44" s="433">
        <v>4040</v>
      </c>
      <c r="C44" s="120" t="s">
        <v>1622</v>
      </c>
      <c r="D44" s="957"/>
      <c r="E44" s="637"/>
      <c r="F44" s="637"/>
      <c r="G44" s="637"/>
      <c r="H44" s="637"/>
      <c r="I44" s="944" t="s">
        <v>73</v>
      </c>
      <c r="J44" s="693"/>
      <c r="K44" s="693"/>
      <c r="L44" s="693"/>
      <c r="M44" s="945"/>
      <c r="N44" s="57"/>
      <c r="O44" s="829">
        <f>予防短期入所療養ホ!S43</f>
        <v>771</v>
      </c>
      <c r="P44" s="829"/>
      <c r="Q44" s="417" t="s">
        <v>578</v>
      </c>
      <c r="R44" s="171"/>
      <c r="S44" s="691" t="s">
        <v>301</v>
      </c>
      <c r="T44" s="750"/>
      <c r="U44" s="750"/>
      <c r="V44" s="750"/>
      <c r="W44" s="750"/>
      <c r="X44" s="750"/>
      <c r="Y44" s="750"/>
      <c r="Z44" s="750"/>
      <c r="AA44" s="750"/>
      <c r="AB44" s="750"/>
      <c r="AC44" s="750"/>
      <c r="AD44" s="788"/>
      <c r="AE44" s="788"/>
      <c r="AF44" s="788"/>
      <c r="AG44" s="515" t="s">
        <v>806</v>
      </c>
      <c r="AH44" s="515">
        <f>$AH$6</f>
        <v>25</v>
      </c>
      <c r="AI44" s="637"/>
      <c r="AJ44" s="271" t="s">
        <v>578</v>
      </c>
      <c r="AK44" s="637"/>
      <c r="AL44" s="418"/>
      <c r="AM44" s="637"/>
      <c r="AN44" s="361">
        <f>ROUND(ROUND(O44-AH44,0)*$AL$34,0)</f>
        <v>522</v>
      </c>
      <c r="AO44" s="6"/>
    </row>
    <row r="45" spans="1:41" ht="17.25" customHeight="1" x14ac:dyDescent="0.15">
      <c r="A45" s="436" t="s">
        <v>1254</v>
      </c>
      <c r="B45" s="433">
        <v>4041</v>
      </c>
      <c r="C45" s="120" t="s">
        <v>1548</v>
      </c>
      <c r="D45" s="711"/>
      <c r="E45" s="769" t="s">
        <v>1447</v>
      </c>
      <c r="F45" s="664"/>
      <c r="G45" s="664"/>
      <c r="H45" s="665"/>
      <c r="I45" s="769" t="s">
        <v>1444</v>
      </c>
      <c r="J45" s="664"/>
      <c r="K45" s="664"/>
      <c r="L45" s="664"/>
      <c r="M45" s="665"/>
      <c r="N45" s="453" t="s">
        <v>1563</v>
      </c>
      <c r="O45" s="173"/>
      <c r="P45" s="173"/>
      <c r="Q45" s="439"/>
      <c r="R45" s="634"/>
      <c r="S45" s="444"/>
      <c r="T45" s="422"/>
      <c r="U45" s="422"/>
      <c r="V45" s="422"/>
      <c r="W45" s="422"/>
      <c r="X45" s="422"/>
      <c r="Y45" s="41"/>
      <c r="Z45" s="41"/>
      <c r="AA45" s="41"/>
      <c r="AB45" s="422"/>
      <c r="AC45" s="41"/>
      <c r="AD45" s="422"/>
      <c r="AE45" s="621"/>
      <c r="AF45" s="621"/>
      <c r="AG45" s="422"/>
      <c r="AH45" s="422"/>
      <c r="AI45" s="422"/>
      <c r="AJ45" s="38"/>
      <c r="AK45" s="243"/>
      <c r="AL45" s="243"/>
      <c r="AM45" s="418"/>
      <c r="AN45" s="362">
        <f>ROUND(O46*$AL$34,0)</f>
        <v>382</v>
      </c>
      <c r="AO45" s="402"/>
    </row>
    <row r="46" spans="1:41" ht="17.25" customHeight="1" x14ac:dyDescent="0.15">
      <c r="A46" s="436" t="s">
        <v>1254</v>
      </c>
      <c r="B46" s="433">
        <v>4042</v>
      </c>
      <c r="C46" s="120" t="s">
        <v>1549</v>
      </c>
      <c r="D46" s="711"/>
      <c r="E46" s="666"/>
      <c r="F46" s="667"/>
      <c r="G46" s="667"/>
      <c r="H46" s="668"/>
      <c r="I46" s="666"/>
      <c r="J46" s="667"/>
      <c r="K46" s="667"/>
      <c r="L46" s="667"/>
      <c r="M46" s="668"/>
      <c r="N46" s="57"/>
      <c r="O46" s="829">
        <f>予防短期入所療養ホ!S45</f>
        <v>546</v>
      </c>
      <c r="P46" s="829"/>
      <c r="Q46" s="417" t="s">
        <v>578</v>
      </c>
      <c r="R46" s="104"/>
      <c r="S46" s="691" t="s">
        <v>301</v>
      </c>
      <c r="T46" s="750"/>
      <c r="U46" s="750"/>
      <c r="V46" s="750"/>
      <c r="W46" s="750"/>
      <c r="X46" s="750"/>
      <c r="Y46" s="750"/>
      <c r="Z46" s="750"/>
      <c r="AA46" s="750"/>
      <c r="AB46" s="750"/>
      <c r="AC46" s="750"/>
      <c r="AD46" s="788"/>
      <c r="AE46" s="788"/>
      <c r="AF46" s="788"/>
      <c r="AG46" s="515" t="s">
        <v>806</v>
      </c>
      <c r="AH46" s="515">
        <f>$AH$6</f>
        <v>25</v>
      </c>
      <c r="AI46" s="637"/>
      <c r="AJ46" s="271" t="s">
        <v>578</v>
      </c>
      <c r="AK46" s="243"/>
      <c r="AL46" s="243"/>
      <c r="AM46" s="418"/>
      <c r="AN46" s="361">
        <f>ROUND(ROUND(O46-AH46,0)*$AL$34,0)</f>
        <v>365</v>
      </c>
      <c r="AO46" s="6"/>
    </row>
    <row r="47" spans="1:41" ht="17.25" customHeight="1" x14ac:dyDescent="0.15">
      <c r="A47" s="436" t="s">
        <v>1254</v>
      </c>
      <c r="B47" s="433">
        <v>4043</v>
      </c>
      <c r="C47" s="120" t="s">
        <v>1550</v>
      </c>
      <c r="D47" s="711"/>
      <c r="E47" s="666"/>
      <c r="F47" s="667"/>
      <c r="G47" s="667"/>
      <c r="H47" s="668"/>
      <c r="I47" s="666"/>
      <c r="J47" s="667"/>
      <c r="K47" s="667"/>
      <c r="L47" s="667"/>
      <c r="M47" s="668"/>
      <c r="N47" s="453" t="s">
        <v>1564</v>
      </c>
      <c r="O47" s="173"/>
      <c r="P47" s="173"/>
      <c r="Q47" s="439"/>
      <c r="R47" s="634"/>
      <c r="S47" s="444"/>
      <c r="T47" s="422"/>
      <c r="U47" s="422"/>
      <c r="V47" s="422"/>
      <c r="W47" s="422"/>
      <c r="X47" s="422"/>
      <c r="Y47" s="41"/>
      <c r="Z47" s="41"/>
      <c r="AA47" s="41"/>
      <c r="AB47" s="422"/>
      <c r="AC47" s="41"/>
      <c r="AD47" s="422"/>
      <c r="AE47" s="621"/>
      <c r="AF47" s="621"/>
      <c r="AG47" s="422"/>
      <c r="AH47" s="422"/>
      <c r="AI47" s="422"/>
      <c r="AJ47" s="38"/>
      <c r="AK47" s="243"/>
      <c r="AL47" s="243"/>
      <c r="AM47" s="418"/>
      <c r="AN47" s="362">
        <f>ROUND(O48*$AL$34,0)</f>
        <v>472</v>
      </c>
      <c r="AO47" s="6"/>
    </row>
    <row r="48" spans="1:41" ht="17.25" customHeight="1" x14ac:dyDescent="0.15">
      <c r="A48" s="436" t="s">
        <v>1254</v>
      </c>
      <c r="B48" s="433">
        <v>4044</v>
      </c>
      <c r="C48" s="120" t="s">
        <v>1551</v>
      </c>
      <c r="D48" s="711"/>
      <c r="E48" s="666"/>
      <c r="F48" s="667"/>
      <c r="G48" s="667"/>
      <c r="H48" s="668"/>
      <c r="I48" s="944" t="s">
        <v>1250</v>
      </c>
      <c r="J48" s="693"/>
      <c r="K48" s="693"/>
      <c r="L48" s="693"/>
      <c r="M48" s="945"/>
      <c r="N48" s="57"/>
      <c r="O48" s="829">
        <f>予防短期入所療養ホ!S47</f>
        <v>674</v>
      </c>
      <c r="P48" s="829"/>
      <c r="Q48" s="417" t="s">
        <v>578</v>
      </c>
      <c r="R48" s="171"/>
      <c r="S48" s="691" t="s">
        <v>301</v>
      </c>
      <c r="T48" s="750"/>
      <c r="U48" s="750"/>
      <c r="V48" s="750"/>
      <c r="W48" s="750"/>
      <c r="X48" s="750"/>
      <c r="Y48" s="750"/>
      <c r="Z48" s="750"/>
      <c r="AA48" s="750"/>
      <c r="AB48" s="750"/>
      <c r="AC48" s="750"/>
      <c r="AD48" s="788"/>
      <c r="AE48" s="788"/>
      <c r="AF48" s="788"/>
      <c r="AG48" s="515" t="s">
        <v>806</v>
      </c>
      <c r="AH48" s="515">
        <f>$AH$6</f>
        <v>25</v>
      </c>
      <c r="AI48" s="637"/>
      <c r="AJ48" s="271" t="s">
        <v>578</v>
      </c>
      <c r="AK48" s="243"/>
      <c r="AL48" s="243"/>
      <c r="AM48" s="418"/>
      <c r="AN48" s="361">
        <f>ROUND(ROUND(O48-AH48,0)*$AL$34,0)</f>
        <v>454</v>
      </c>
      <c r="AO48" s="6"/>
    </row>
    <row r="49" spans="1:41" ht="17.25" customHeight="1" x14ac:dyDescent="0.15">
      <c r="A49" s="436" t="s">
        <v>1254</v>
      </c>
      <c r="B49" s="433">
        <v>4045</v>
      </c>
      <c r="C49" s="120" t="s">
        <v>1552</v>
      </c>
      <c r="D49" s="711"/>
      <c r="E49" s="135"/>
      <c r="F49" s="260"/>
      <c r="G49" s="260"/>
      <c r="H49" s="644"/>
      <c r="I49" s="769" t="s">
        <v>1445</v>
      </c>
      <c r="J49" s="664"/>
      <c r="K49" s="664"/>
      <c r="L49" s="664"/>
      <c r="M49" s="665"/>
      <c r="N49" s="453" t="s">
        <v>1563</v>
      </c>
      <c r="O49" s="173"/>
      <c r="P49" s="173"/>
      <c r="Q49" s="439"/>
      <c r="R49" s="634"/>
      <c r="S49" s="444"/>
      <c r="T49" s="422"/>
      <c r="U49" s="422"/>
      <c r="V49" s="422"/>
      <c r="W49" s="422"/>
      <c r="X49" s="422"/>
      <c r="Y49" s="41"/>
      <c r="Z49" s="41"/>
      <c r="AA49" s="41"/>
      <c r="AB49" s="422"/>
      <c r="AC49" s="41"/>
      <c r="AD49" s="422"/>
      <c r="AE49" s="621"/>
      <c r="AF49" s="621"/>
      <c r="AG49" s="422"/>
      <c r="AH49" s="422"/>
      <c r="AI49" s="422"/>
      <c r="AJ49" s="38"/>
      <c r="AK49" s="243"/>
      <c r="AL49" s="243"/>
      <c r="AM49" s="418"/>
      <c r="AN49" s="362">
        <f>ROUND(O50*$AL$34,0)</f>
        <v>427</v>
      </c>
      <c r="AO49" s="6"/>
    </row>
    <row r="50" spans="1:41" ht="17.25" customHeight="1" x14ac:dyDescent="0.15">
      <c r="A50" s="436" t="s">
        <v>1254</v>
      </c>
      <c r="B50" s="433">
        <v>4046</v>
      </c>
      <c r="C50" s="120" t="s">
        <v>1553</v>
      </c>
      <c r="D50" s="711"/>
      <c r="E50" s="135"/>
      <c r="F50" s="449"/>
      <c r="G50" s="449"/>
      <c r="H50" s="644"/>
      <c r="I50" s="666"/>
      <c r="J50" s="667"/>
      <c r="K50" s="667"/>
      <c r="L50" s="667"/>
      <c r="M50" s="668"/>
      <c r="N50" s="57"/>
      <c r="O50" s="829">
        <f>予防短期入所療養ホ!S49</f>
        <v>610</v>
      </c>
      <c r="P50" s="829"/>
      <c r="Q50" s="417" t="s">
        <v>578</v>
      </c>
      <c r="R50" s="104"/>
      <c r="S50" s="691" t="s">
        <v>301</v>
      </c>
      <c r="T50" s="750"/>
      <c r="U50" s="750"/>
      <c r="V50" s="750"/>
      <c r="W50" s="750"/>
      <c r="X50" s="750"/>
      <c r="Y50" s="750"/>
      <c r="Z50" s="750"/>
      <c r="AA50" s="750"/>
      <c r="AB50" s="750"/>
      <c r="AC50" s="750"/>
      <c r="AD50" s="788"/>
      <c r="AE50" s="788"/>
      <c r="AF50" s="788"/>
      <c r="AG50" s="515" t="s">
        <v>806</v>
      </c>
      <c r="AH50" s="515">
        <f>$AH$6</f>
        <v>25</v>
      </c>
      <c r="AI50" s="637"/>
      <c r="AJ50" s="271" t="s">
        <v>578</v>
      </c>
      <c r="AK50" s="243"/>
      <c r="AL50" s="243"/>
      <c r="AM50" s="418"/>
      <c r="AN50" s="361">
        <f>ROUND(ROUND(O50-AH50,0)*$AL$34,0)</f>
        <v>410</v>
      </c>
      <c r="AO50" s="6"/>
    </row>
    <row r="51" spans="1:41" ht="17.25" customHeight="1" x14ac:dyDescent="0.15">
      <c r="A51" s="436" t="s">
        <v>1254</v>
      </c>
      <c r="B51" s="433">
        <v>4047</v>
      </c>
      <c r="C51" s="120" t="s">
        <v>1554</v>
      </c>
      <c r="D51" s="711"/>
      <c r="E51" s="135"/>
      <c r="F51" s="310"/>
      <c r="G51" s="310"/>
      <c r="H51" s="644"/>
      <c r="I51" s="666"/>
      <c r="J51" s="667"/>
      <c r="K51" s="667"/>
      <c r="L51" s="667"/>
      <c r="M51" s="668"/>
      <c r="N51" s="453" t="s">
        <v>1564</v>
      </c>
      <c r="O51" s="173"/>
      <c r="P51" s="173"/>
      <c r="Q51" s="439"/>
      <c r="R51" s="634"/>
      <c r="S51" s="444"/>
      <c r="T51" s="422"/>
      <c r="U51" s="422"/>
      <c r="V51" s="422"/>
      <c r="W51" s="422"/>
      <c r="X51" s="422"/>
      <c r="Y51" s="41"/>
      <c r="Z51" s="41"/>
      <c r="AA51" s="41"/>
      <c r="AB51" s="422"/>
      <c r="AC51" s="41"/>
      <c r="AD51" s="422"/>
      <c r="AE51" s="621"/>
      <c r="AF51" s="621"/>
      <c r="AG51" s="422"/>
      <c r="AH51" s="422"/>
      <c r="AI51" s="422"/>
      <c r="AJ51" s="38"/>
      <c r="AK51" s="243"/>
      <c r="AL51" s="243"/>
      <c r="AM51" s="418"/>
      <c r="AN51" s="362">
        <f>ROUND(O52*$AL$34,0)</f>
        <v>532</v>
      </c>
      <c r="AO51" s="6"/>
    </row>
    <row r="52" spans="1:41" ht="17.25" customHeight="1" x14ac:dyDescent="0.15">
      <c r="A52" s="436" t="s">
        <v>1254</v>
      </c>
      <c r="B52" s="433">
        <v>4048</v>
      </c>
      <c r="C52" s="120" t="s">
        <v>1555</v>
      </c>
      <c r="D52" s="839"/>
      <c r="E52" s="607"/>
      <c r="F52" s="607"/>
      <c r="G52" s="607"/>
      <c r="H52" s="607"/>
      <c r="I52" s="944" t="s">
        <v>73</v>
      </c>
      <c r="J52" s="693"/>
      <c r="K52" s="693"/>
      <c r="L52" s="693"/>
      <c r="M52" s="945"/>
      <c r="N52" s="57"/>
      <c r="O52" s="829">
        <f>予防短期入所療養ホ!S51</f>
        <v>760</v>
      </c>
      <c r="P52" s="829"/>
      <c r="Q52" s="417" t="s">
        <v>578</v>
      </c>
      <c r="R52" s="171"/>
      <c r="S52" s="691" t="s">
        <v>301</v>
      </c>
      <c r="T52" s="750"/>
      <c r="U52" s="750"/>
      <c r="V52" s="750"/>
      <c r="W52" s="750"/>
      <c r="X52" s="750"/>
      <c r="Y52" s="750"/>
      <c r="Z52" s="750"/>
      <c r="AA52" s="750"/>
      <c r="AB52" s="750"/>
      <c r="AC52" s="750"/>
      <c r="AD52" s="788"/>
      <c r="AE52" s="788"/>
      <c r="AF52" s="788"/>
      <c r="AG52" s="515" t="s">
        <v>806</v>
      </c>
      <c r="AH52" s="515">
        <f>$AH$6</f>
        <v>25</v>
      </c>
      <c r="AI52" s="607"/>
      <c r="AJ52" s="271" t="s">
        <v>578</v>
      </c>
      <c r="AK52" s="235"/>
      <c r="AL52" s="235"/>
      <c r="AM52" s="417"/>
      <c r="AN52" s="361">
        <f>ROUND(ROUND(O52-AH52,0)*$AL$34,0)</f>
        <v>515</v>
      </c>
      <c r="AO52" s="11"/>
    </row>
    <row r="53" spans="1:41" ht="17.25" customHeight="1" x14ac:dyDescent="0.15">
      <c r="A53" s="436" t="s">
        <v>1254</v>
      </c>
      <c r="B53" s="433">
        <v>4049</v>
      </c>
      <c r="C53" s="120" t="s">
        <v>1825</v>
      </c>
      <c r="D53" s="710" t="s">
        <v>1449</v>
      </c>
      <c r="E53" s="769" t="s">
        <v>1791</v>
      </c>
      <c r="F53" s="664"/>
      <c r="G53" s="664"/>
      <c r="H53" s="665"/>
      <c r="I53" s="769" t="s">
        <v>1463</v>
      </c>
      <c r="J53" s="664"/>
      <c r="K53" s="664"/>
      <c r="L53" s="664"/>
      <c r="M53" s="665"/>
      <c r="N53" s="453" t="s">
        <v>1563</v>
      </c>
      <c r="O53" s="173"/>
      <c r="P53" s="173"/>
      <c r="Q53" s="439"/>
      <c r="R53" s="634"/>
      <c r="S53" s="444"/>
      <c r="T53" s="422"/>
      <c r="U53" s="422"/>
      <c r="V53" s="422"/>
      <c r="W53" s="422"/>
      <c r="X53" s="422"/>
      <c r="Y53" s="41"/>
      <c r="Z53" s="41"/>
      <c r="AA53" s="41"/>
      <c r="AB53" s="422"/>
      <c r="AC53" s="41"/>
      <c r="AD53" s="422"/>
      <c r="AE53" s="621"/>
      <c r="AF53" s="621"/>
      <c r="AG53" s="422"/>
      <c r="AH53" s="422"/>
      <c r="AI53" s="422"/>
      <c r="AJ53" s="38"/>
      <c r="AK53" s="416"/>
      <c r="AL53" s="416"/>
      <c r="AM53" s="36"/>
      <c r="AN53" s="360">
        <f>ROUND(O54*$AL$72,0)</f>
        <v>383</v>
      </c>
      <c r="AO53" s="7" t="s">
        <v>0</v>
      </c>
    </row>
    <row r="54" spans="1:41" ht="17.25" customHeight="1" x14ac:dyDescent="0.15">
      <c r="A54" s="436" t="s">
        <v>1254</v>
      </c>
      <c r="B54" s="433">
        <v>4050</v>
      </c>
      <c r="C54" s="120" t="s">
        <v>1826</v>
      </c>
      <c r="D54" s="711"/>
      <c r="E54" s="666"/>
      <c r="F54" s="667"/>
      <c r="G54" s="667"/>
      <c r="H54" s="668"/>
      <c r="I54" s="666"/>
      <c r="J54" s="667"/>
      <c r="K54" s="667"/>
      <c r="L54" s="667"/>
      <c r="M54" s="668"/>
      <c r="N54" s="57"/>
      <c r="O54" s="829">
        <f>予防短期入所療養ホ!S53</f>
        <v>547</v>
      </c>
      <c r="P54" s="829"/>
      <c r="Q54" s="417" t="s">
        <v>578</v>
      </c>
      <c r="R54" s="104"/>
      <c r="S54" s="691" t="s">
        <v>301</v>
      </c>
      <c r="T54" s="750"/>
      <c r="U54" s="750"/>
      <c r="V54" s="750"/>
      <c r="W54" s="750"/>
      <c r="X54" s="750"/>
      <c r="Y54" s="750"/>
      <c r="Z54" s="750"/>
      <c r="AA54" s="750"/>
      <c r="AB54" s="750"/>
      <c r="AC54" s="750"/>
      <c r="AD54" s="788"/>
      <c r="AE54" s="788"/>
      <c r="AF54" s="788"/>
      <c r="AG54" s="515" t="s">
        <v>806</v>
      </c>
      <c r="AH54" s="515">
        <f>$AH$6</f>
        <v>25</v>
      </c>
      <c r="AI54" s="621"/>
      <c r="AJ54" s="271" t="s">
        <v>578</v>
      </c>
      <c r="AK54" s="989" t="s">
        <v>1766</v>
      </c>
      <c r="AL54" s="985"/>
      <c r="AM54" s="986"/>
      <c r="AN54" s="361">
        <f>ROUND(ROUND(O54-AH54,0)*$AL$72,0)</f>
        <v>365</v>
      </c>
      <c r="AO54" s="6"/>
    </row>
    <row r="55" spans="1:41" ht="17.25" customHeight="1" x14ac:dyDescent="0.15">
      <c r="A55" s="436" t="s">
        <v>1254</v>
      </c>
      <c r="B55" s="433">
        <v>4051</v>
      </c>
      <c r="C55" s="120" t="s">
        <v>1827</v>
      </c>
      <c r="D55" s="711"/>
      <c r="E55" s="666"/>
      <c r="F55" s="667"/>
      <c r="G55" s="667"/>
      <c r="H55" s="668"/>
      <c r="I55" s="666"/>
      <c r="J55" s="667"/>
      <c r="K55" s="667"/>
      <c r="L55" s="667"/>
      <c r="M55" s="668"/>
      <c r="N55" s="453" t="s">
        <v>1564</v>
      </c>
      <c r="O55" s="173"/>
      <c r="P55" s="173"/>
      <c r="Q55" s="439"/>
      <c r="R55" s="634"/>
      <c r="S55" s="444"/>
      <c r="T55" s="422"/>
      <c r="U55" s="422"/>
      <c r="V55" s="422"/>
      <c r="W55" s="422"/>
      <c r="X55" s="422"/>
      <c r="Y55" s="41"/>
      <c r="Z55" s="41"/>
      <c r="AA55" s="41"/>
      <c r="AB55" s="422"/>
      <c r="AC55" s="41"/>
      <c r="AD55" s="422"/>
      <c r="AE55" s="621"/>
      <c r="AF55" s="621"/>
      <c r="AG55" s="422"/>
      <c r="AH55" s="422"/>
      <c r="AI55" s="422"/>
      <c r="AJ55" s="38"/>
      <c r="AK55" s="989"/>
      <c r="AL55" s="985"/>
      <c r="AM55" s="986"/>
      <c r="AN55" s="362">
        <f>ROUND(O56*$AL$72,0)</f>
        <v>475</v>
      </c>
      <c r="AO55" s="6"/>
    </row>
    <row r="56" spans="1:41" ht="17.25" customHeight="1" x14ac:dyDescent="0.15">
      <c r="A56" s="436" t="s">
        <v>1254</v>
      </c>
      <c r="B56" s="433">
        <v>4052</v>
      </c>
      <c r="C56" s="120" t="s">
        <v>1828</v>
      </c>
      <c r="D56" s="711"/>
      <c r="E56" s="666"/>
      <c r="F56" s="667"/>
      <c r="G56" s="667"/>
      <c r="H56" s="668"/>
      <c r="I56" s="944" t="s">
        <v>1250</v>
      </c>
      <c r="J56" s="693"/>
      <c r="K56" s="693"/>
      <c r="L56" s="693"/>
      <c r="M56" s="945"/>
      <c r="N56" s="57"/>
      <c r="O56" s="829">
        <f>予防短期入所療養ホ!S55</f>
        <v>679</v>
      </c>
      <c r="P56" s="829"/>
      <c r="Q56" s="417" t="s">
        <v>578</v>
      </c>
      <c r="R56" s="171"/>
      <c r="S56" s="691" t="s">
        <v>301</v>
      </c>
      <c r="T56" s="750"/>
      <c r="U56" s="750"/>
      <c r="V56" s="750"/>
      <c r="W56" s="750"/>
      <c r="X56" s="750"/>
      <c r="Y56" s="750"/>
      <c r="Z56" s="750"/>
      <c r="AA56" s="750"/>
      <c r="AB56" s="750"/>
      <c r="AC56" s="750"/>
      <c r="AD56" s="788"/>
      <c r="AE56" s="788"/>
      <c r="AF56" s="788"/>
      <c r="AG56" s="515" t="s">
        <v>806</v>
      </c>
      <c r="AH56" s="515">
        <f>$AH$6</f>
        <v>25</v>
      </c>
      <c r="AI56" s="621"/>
      <c r="AJ56" s="271" t="s">
        <v>578</v>
      </c>
      <c r="AK56" s="989"/>
      <c r="AL56" s="985"/>
      <c r="AM56" s="986"/>
      <c r="AN56" s="361">
        <f>ROUND(ROUND(O56-AH56,0)*$AL$72,0)</f>
        <v>458</v>
      </c>
      <c r="AO56" s="6"/>
    </row>
    <row r="57" spans="1:41" ht="17.25" customHeight="1" x14ac:dyDescent="0.15">
      <c r="A57" s="436" t="s">
        <v>1254</v>
      </c>
      <c r="B57" s="433">
        <v>4053</v>
      </c>
      <c r="C57" s="120" t="s">
        <v>1829</v>
      </c>
      <c r="D57" s="711"/>
      <c r="E57" s="135"/>
      <c r="F57" s="260"/>
      <c r="G57" s="260"/>
      <c r="H57" s="644"/>
      <c r="I57" s="769" t="s">
        <v>1464</v>
      </c>
      <c r="J57" s="664"/>
      <c r="K57" s="664"/>
      <c r="L57" s="664"/>
      <c r="M57" s="665"/>
      <c r="N57" s="453" t="s">
        <v>1563</v>
      </c>
      <c r="O57" s="173"/>
      <c r="P57" s="173"/>
      <c r="Q57" s="439"/>
      <c r="R57" s="634"/>
      <c r="S57" s="444"/>
      <c r="T57" s="422"/>
      <c r="U57" s="422"/>
      <c r="V57" s="422"/>
      <c r="W57" s="422"/>
      <c r="X57" s="422"/>
      <c r="Y57" s="41"/>
      <c r="Z57" s="41"/>
      <c r="AA57" s="41"/>
      <c r="AB57" s="422"/>
      <c r="AC57" s="41"/>
      <c r="AD57" s="422"/>
      <c r="AE57" s="621"/>
      <c r="AF57" s="621"/>
      <c r="AG57" s="422"/>
      <c r="AH57" s="422"/>
      <c r="AI57" s="422"/>
      <c r="AJ57" s="38"/>
      <c r="AK57" s="989"/>
      <c r="AL57" s="985"/>
      <c r="AM57" s="986"/>
      <c r="AN57" s="362">
        <f>ROUND(O58*$AL$72,0)</f>
        <v>424</v>
      </c>
      <c r="AO57" s="6"/>
    </row>
    <row r="58" spans="1:41" ht="17.25" customHeight="1" x14ac:dyDescent="0.15">
      <c r="A58" s="436" t="s">
        <v>1254</v>
      </c>
      <c r="B58" s="433">
        <v>4054</v>
      </c>
      <c r="C58" s="120" t="s">
        <v>1830</v>
      </c>
      <c r="D58" s="711"/>
      <c r="E58" s="135"/>
      <c r="F58" s="449"/>
      <c r="G58" s="449"/>
      <c r="H58" s="644"/>
      <c r="I58" s="666"/>
      <c r="J58" s="667"/>
      <c r="K58" s="667"/>
      <c r="L58" s="667"/>
      <c r="M58" s="668"/>
      <c r="N58" s="57"/>
      <c r="O58" s="829">
        <f>予防短期入所療養ホ!S57</f>
        <v>606</v>
      </c>
      <c r="P58" s="829"/>
      <c r="Q58" s="417" t="s">
        <v>578</v>
      </c>
      <c r="R58" s="104"/>
      <c r="S58" s="691" t="s">
        <v>301</v>
      </c>
      <c r="T58" s="750"/>
      <c r="U58" s="750"/>
      <c r="V58" s="750"/>
      <c r="W58" s="750"/>
      <c r="X58" s="750"/>
      <c r="Y58" s="750"/>
      <c r="Z58" s="750"/>
      <c r="AA58" s="750"/>
      <c r="AB58" s="750"/>
      <c r="AC58" s="750"/>
      <c r="AD58" s="788"/>
      <c r="AE58" s="788"/>
      <c r="AF58" s="788"/>
      <c r="AG58" s="515" t="s">
        <v>806</v>
      </c>
      <c r="AH58" s="515">
        <f>$AH$6</f>
        <v>25</v>
      </c>
      <c r="AI58" s="621"/>
      <c r="AJ58" s="271" t="s">
        <v>578</v>
      </c>
      <c r="AK58" s="989"/>
      <c r="AL58" s="985"/>
      <c r="AM58" s="986"/>
      <c r="AN58" s="361">
        <f>ROUND(ROUND(O58-AH58,0)*$AL$72,0)</f>
        <v>407</v>
      </c>
      <c r="AO58" s="6"/>
    </row>
    <row r="59" spans="1:41" ht="17.25" customHeight="1" x14ac:dyDescent="0.15">
      <c r="A59" s="436" t="s">
        <v>1254</v>
      </c>
      <c r="B59" s="433">
        <v>4055</v>
      </c>
      <c r="C59" s="120" t="s">
        <v>1831</v>
      </c>
      <c r="D59" s="711"/>
      <c r="E59" s="135"/>
      <c r="F59" s="310"/>
      <c r="G59" s="310"/>
      <c r="H59" s="644"/>
      <c r="I59" s="666"/>
      <c r="J59" s="667"/>
      <c r="K59" s="667"/>
      <c r="L59" s="667"/>
      <c r="M59" s="668"/>
      <c r="N59" s="453" t="s">
        <v>1564</v>
      </c>
      <c r="O59" s="173"/>
      <c r="P59" s="173"/>
      <c r="Q59" s="439"/>
      <c r="R59" s="634"/>
      <c r="S59" s="444"/>
      <c r="T59" s="422"/>
      <c r="U59" s="422"/>
      <c r="V59" s="422"/>
      <c r="W59" s="422"/>
      <c r="X59" s="422"/>
      <c r="Y59" s="41"/>
      <c r="Z59" s="41"/>
      <c r="AA59" s="41"/>
      <c r="AB59" s="422"/>
      <c r="AC59" s="41"/>
      <c r="AD59" s="422"/>
      <c r="AE59" s="621"/>
      <c r="AF59" s="621"/>
      <c r="AG59" s="422"/>
      <c r="AH59" s="422"/>
      <c r="AI59" s="422"/>
      <c r="AJ59" s="38"/>
      <c r="AK59" s="989"/>
      <c r="AL59" s="985"/>
      <c r="AM59" s="986"/>
      <c r="AN59" s="362">
        <f>ROUND(O60*$AL$72,0)</f>
        <v>531</v>
      </c>
      <c r="AO59" s="6"/>
    </row>
    <row r="60" spans="1:41" ht="17.25" customHeight="1" x14ac:dyDescent="0.15">
      <c r="A60" s="436" t="s">
        <v>1254</v>
      </c>
      <c r="B60" s="433">
        <v>4056</v>
      </c>
      <c r="C60" s="120" t="s">
        <v>1832</v>
      </c>
      <c r="D60" s="711"/>
      <c r="E60" s="637"/>
      <c r="F60" s="637"/>
      <c r="G60" s="637"/>
      <c r="H60" s="637"/>
      <c r="I60" s="944" t="s">
        <v>73</v>
      </c>
      <c r="J60" s="693"/>
      <c r="K60" s="693"/>
      <c r="L60" s="693"/>
      <c r="M60" s="945"/>
      <c r="N60" s="57"/>
      <c r="O60" s="829">
        <f>予防短期入所療養ホ!S59</f>
        <v>759</v>
      </c>
      <c r="P60" s="829"/>
      <c r="Q60" s="417" t="s">
        <v>578</v>
      </c>
      <c r="R60" s="171"/>
      <c r="S60" s="691" t="s">
        <v>301</v>
      </c>
      <c r="T60" s="750"/>
      <c r="U60" s="750"/>
      <c r="V60" s="750"/>
      <c r="W60" s="750"/>
      <c r="X60" s="750"/>
      <c r="Y60" s="750"/>
      <c r="Z60" s="750"/>
      <c r="AA60" s="750"/>
      <c r="AB60" s="750"/>
      <c r="AC60" s="750"/>
      <c r="AD60" s="788"/>
      <c r="AE60" s="788"/>
      <c r="AF60" s="788"/>
      <c r="AG60" s="515" t="s">
        <v>806</v>
      </c>
      <c r="AH60" s="515">
        <f>$AH$6</f>
        <v>25</v>
      </c>
      <c r="AI60" s="621"/>
      <c r="AJ60" s="271" t="s">
        <v>578</v>
      </c>
      <c r="AK60" s="989"/>
      <c r="AL60" s="985"/>
      <c r="AM60" s="986"/>
      <c r="AN60" s="361">
        <f>ROUND(ROUND(O60-AH60,0)*$AL$72,0)</f>
        <v>514</v>
      </c>
      <c r="AO60" s="6"/>
    </row>
    <row r="61" spans="1:41" ht="17.25" customHeight="1" x14ac:dyDescent="0.15">
      <c r="A61" s="436" t="s">
        <v>1254</v>
      </c>
      <c r="B61" s="433">
        <v>4057</v>
      </c>
      <c r="C61" s="120" t="s">
        <v>1833</v>
      </c>
      <c r="D61" s="711"/>
      <c r="E61" s="769" t="s">
        <v>1792</v>
      </c>
      <c r="F61" s="664"/>
      <c r="G61" s="664"/>
      <c r="H61" s="665"/>
      <c r="I61" s="769" t="s">
        <v>1465</v>
      </c>
      <c r="J61" s="664"/>
      <c r="K61" s="664"/>
      <c r="L61" s="664"/>
      <c r="M61" s="665"/>
      <c r="N61" s="453" t="s">
        <v>1563</v>
      </c>
      <c r="O61" s="173"/>
      <c r="P61" s="173"/>
      <c r="Q61" s="439"/>
      <c r="R61" s="634"/>
      <c r="S61" s="444"/>
      <c r="T61" s="422"/>
      <c r="U61" s="422"/>
      <c r="V61" s="422"/>
      <c r="W61" s="422"/>
      <c r="X61" s="422"/>
      <c r="Y61" s="41"/>
      <c r="Z61" s="41"/>
      <c r="AA61" s="41"/>
      <c r="AB61" s="422"/>
      <c r="AC61" s="41"/>
      <c r="AD61" s="422"/>
      <c r="AE61" s="621"/>
      <c r="AF61" s="621"/>
      <c r="AG61" s="422"/>
      <c r="AH61" s="422"/>
      <c r="AI61" s="422"/>
      <c r="AJ61" s="38"/>
      <c r="AK61" s="989"/>
      <c r="AL61" s="985"/>
      <c r="AM61" s="986"/>
      <c r="AN61" s="362">
        <f>ROUND(O62*$AL$72,0)</f>
        <v>365</v>
      </c>
      <c r="AO61" s="6"/>
    </row>
    <row r="62" spans="1:41" ht="17.25" customHeight="1" x14ac:dyDescent="0.15">
      <c r="A62" s="436" t="s">
        <v>1254</v>
      </c>
      <c r="B62" s="433">
        <v>4058</v>
      </c>
      <c r="C62" s="120" t="s">
        <v>1834</v>
      </c>
      <c r="D62" s="711"/>
      <c r="E62" s="666"/>
      <c r="F62" s="667"/>
      <c r="G62" s="667"/>
      <c r="H62" s="668"/>
      <c r="I62" s="666"/>
      <c r="J62" s="667"/>
      <c r="K62" s="667"/>
      <c r="L62" s="667"/>
      <c r="M62" s="668"/>
      <c r="N62" s="57"/>
      <c r="O62" s="829">
        <f>予防短期入所療養ホ!S61</f>
        <v>521</v>
      </c>
      <c r="P62" s="829"/>
      <c r="Q62" s="417" t="s">
        <v>578</v>
      </c>
      <c r="R62" s="104"/>
      <c r="S62" s="691" t="s">
        <v>301</v>
      </c>
      <c r="T62" s="750"/>
      <c r="U62" s="750"/>
      <c r="V62" s="750"/>
      <c r="W62" s="750"/>
      <c r="X62" s="750"/>
      <c r="Y62" s="750"/>
      <c r="Z62" s="750"/>
      <c r="AA62" s="750"/>
      <c r="AB62" s="750"/>
      <c r="AC62" s="750"/>
      <c r="AD62" s="788"/>
      <c r="AE62" s="788"/>
      <c r="AF62" s="788"/>
      <c r="AG62" s="515" t="s">
        <v>806</v>
      </c>
      <c r="AH62" s="515">
        <f>$AH$6</f>
        <v>25</v>
      </c>
      <c r="AI62" s="621"/>
      <c r="AJ62" s="271" t="s">
        <v>578</v>
      </c>
      <c r="AK62" s="989"/>
      <c r="AL62" s="985"/>
      <c r="AM62" s="986"/>
      <c r="AN62" s="361">
        <f>ROUND(ROUND(O62-AH62,0)*$AL$72,0)</f>
        <v>347</v>
      </c>
      <c r="AO62" s="6"/>
    </row>
    <row r="63" spans="1:41" ht="17.25" customHeight="1" x14ac:dyDescent="0.15">
      <c r="A63" s="436" t="s">
        <v>1254</v>
      </c>
      <c r="B63" s="433">
        <v>4059</v>
      </c>
      <c r="C63" s="120" t="s">
        <v>1835</v>
      </c>
      <c r="D63" s="711"/>
      <c r="E63" s="666"/>
      <c r="F63" s="667"/>
      <c r="G63" s="667"/>
      <c r="H63" s="668"/>
      <c r="I63" s="666"/>
      <c r="J63" s="667"/>
      <c r="K63" s="667"/>
      <c r="L63" s="667"/>
      <c r="M63" s="668"/>
      <c r="N63" s="453" t="s">
        <v>1564</v>
      </c>
      <c r="O63" s="173"/>
      <c r="P63" s="173"/>
      <c r="Q63" s="439"/>
      <c r="R63" s="634"/>
      <c r="S63" s="444"/>
      <c r="T63" s="422"/>
      <c r="U63" s="422"/>
      <c r="V63" s="422"/>
      <c r="W63" s="422"/>
      <c r="X63" s="422"/>
      <c r="Y63" s="41"/>
      <c r="Z63" s="41"/>
      <c r="AA63" s="41"/>
      <c r="AB63" s="422"/>
      <c r="AC63" s="41"/>
      <c r="AD63" s="422"/>
      <c r="AE63" s="621"/>
      <c r="AF63" s="621"/>
      <c r="AG63" s="422"/>
      <c r="AH63" s="422"/>
      <c r="AI63" s="422"/>
      <c r="AJ63" s="38"/>
      <c r="AK63" s="989"/>
      <c r="AL63" s="985"/>
      <c r="AM63" s="986"/>
      <c r="AN63" s="362">
        <f>ROUND(O64*$AL$72,0)</f>
        <v>449</v>
      </c>
      <c r="AO63" s="6"/>
    </row>
    <row r="64" spans="1:41" ht="17.25" customHeight="1" x14ac:dyDescent="0.15">
      <c r="A64" s="436" t="s">
        <v>1254</v>
      </c>
      <c r="B64" s="433">
        <v>4060</v>
      </c>
      <c r="C64" s="120" t="s">
        <v>1836</v>
      </c>
      <c r="D64" s="711"/>
      <c r="E64" s="666"/>
      <c r="F64" s="667"/>
      <c r="G64" s="667"/>
      <c r="H64" s="668"/>
      <c r="I64" s="944" t="s">
        <v>1250</v>
      </c>
      <c r="J64" s="693"/>
      <c r="K64" s="693"/>
      <c r="L64" s="693"/>
      <c r="M64" s="945"/>
      <c r="N64" s="57"/>
      <c r="O64" s="829">
        <f>予防短期入所療養ホ!S63</f>
        <v>642</v>
      </c>
      <c r="P64" s="829"/>
      <c r="Q64" s="417" t="s">
        <v>578</v>
      </c>
      <c r="R64" s="171"/>
      <c r="S64" s="691" t="s">
        <v>301</v>
      </c>
      <c r="T64" s="750"/>
      <c r="U64" s="750"/>
      <c r="V64" s="750"/>
      <c r="W64" s="750"/>
      <c r="X64" s="750"/>
      <c r="Y64" s="750"/>
      <c r="Z64" s="750"/>
      <c r="AA64" s="750"/>
      <c r="AB64" s="750"/>
      <c r="AC64" s="750"/>
      <c r="AD64" s="788"/>
      <c r="AE64" s="788"/>
      <c r="AF64" s="788"/>
      <c r="AG64" s="515" t="s">
        <v>806</v>
      </c>
      <c r="AH64" s="515">
        <f>$AH$6</f>
        <v>25</v>
      </c>
      <c r="AI64" s="621"/>
      <c r="AJ64" s="271" t="s">
        <v>578</v>
      </c>
      <c r="AK64" s="989"/>
      <c r="AL64" s="985"/>
      <c r="AM64" s="986"/>
      <c r="AN64" s="361">
        <f>ROUND(ROUND(O64-AH64,0)*$AL$72,0)</f>
        <v>432</v>
      </c>
      <c r="AO64" s="6"/>
    </row>
    <row r="65" spans="1:41" ht="17.25" customHeight="1" x14ac:dyDescent="0.15">
      <c r="A65" s="436" t="s">
        <v>1254</v>
      </c>
      <c r="B65" s="433">
        <v>4061</v>
      </c>
      <c r="C65" s="120" t="s">
        <v>1837</v>
      </c>
      <c r="D65" s="711"/>
      <c r="E65" s="135"/>
      <c r="F65" s="260"/>
      <c r="G65" s="260"/>
      <c r="H65" s="644"/>
      <c r="I65" s="769" t="s">
        <v>1466</v>
      </c>
      <c r="J65" s="664"/>
      <c r="K65" s="664"/>
      <c r="L65" s="664"/>
      <c r="M65" s="665"/>
      <c r="N65" s="453" t="s">
        <v>1563</v>
      </c>
      <c r="O65" s="173"/>
      <c r="P65" s="173"/>
      <c r="Q65" s="439"/>
      <c r="R65" s="634"/>
      <c r="S65" s="444"/>
      <c r="T65" s="422"/>
      <c r="U65" s="422"/>
      <c r="V65" s="422"/>
      <c r="W65" s="422"/>
      <c r="X65" s="422"/>
      <c r="Y65" s="41"/>
      <c r="Z65" s="41"/>
      <c r="AA65" s="41"/>
      <c r="AB65" s="422"/>
      <c r="AC65" s="41"/>
      <c r="AD65" s="422"/>
      <c r="AE65" s="621"/>
      <c r="AF65" s="621"/>
      <c r="AG65" s="422"/>
      <c r="AH65" s="422"/>
      <c r="AI65" s="422"/>
      <c r="AJ65" s="38"/>
      <c r="AK65" s="989"/>
      <c r="AL65" s="985"/>
      <c r="AM65" s="986"/>
      <c r="AN65" s="362">
        <f>ROUND(O66*$AL$72,0)</f>
        <v>407</v>
      </c>
      <c r="AO65" s="6"/>
    </row>
    <row r="66" spans="1:41" ht="17.25" customHeight="1" x14ac:dyDescent="0.15">
      <c r="A66" s="436" t="s">
        <v>1254</v>
      </c>
      <c r="B66" s="433">
        <v>4062</v>
      </c>
      <c r="C66" s="120" t="s">
        <v>1838</v>
      </c>
      <c r="D66" s="711"/>
      <c r="E66" s="135"/>
      <c r="F66" s="449"/>
      <c r="G66" s="449"/>
      <c r="H66" s="644"/>
      <c r="I66" s="666"/>
      <c r="J66" s="667"/>
      <c r="K66" s="667"/>
      <c r="L66" s="667"/>
      <c r="M66" s="668"/>
      <c r="N66" s="57"/>
      <c r="O66" s="829">
        <f>予防短期入所療養ホ!S65</f>
        <v>581</v>
      </c>
      <c r="P66" s="829"/>
      <c r="Q66" s="417" t="s">
        <v>578</v>
      </c>
      <c r="R66" s="104"/>
      <c r="S66" s="691" t="s">
        <v>301</v>
      </c>
      <c r="T66" s="750"/>
      <c r="U66" s="750"/>
      <c r="V66" s="750"/>
      <c r="W66" s="750"/>
      <c r="X66" s="750"/>
      <c r="Y66" s="750"/>
      <c r="Z66" s="750"/>
      <c r="AA66" s="750"/>
      <c r="AB66" s="750"/>
      <c r="AC66" s="750"/>
      <c r="AD66" s="788"/>
      <c r="AE66" s="788"/>
      <c r="AF66" s="788"/>
      <c r="AG66" s="515" t="s">
        <v>806</v>
      </c>
      <c r="AH66" s="515">
        <f>$AH$6</f>
        <v>25</v>
      </c>
      <c r="AI66" s="621"/>
      <c r="AJ66" s="271" t="s">
        <v>578</v>
      </c>
      <c r="AK66" s="967"/>
      <c r="AL66" s="968"/>
      <c r="AM66" s="986"/>
      <c r="AN66" s="361">
        <f>ROUND(ROUND(O66-AH66,0)*$AL$72,0)</f>
        <v>389</v>
      </c>
      <c r="AO66" s="6"/>
    </row>
    <row r="67" spans="1:41" ht="17.25" customHeight="1" x14ac:dyDescent="0.15">
      <c r="A67" s="436" t="s">
        <v>1254</v>
      </c>
      <c r="B67" s="433">
        <v>4063</v>
      </c>
      <c r="C67" s="120" t="s">
        <v>1839</v>
      </c>
      <c r="D67" s="711"/>
      <c r="E67" s="135"/>
      <c r="F67" s="310"/>
      <c r="G67" s="310"/>
      <c r="H67" s="644"/>
      <c r="I67" s="666"/>
      <c r="J67" s="667"/>
      <c r="K67" s="667"/>
      <c r="L67" s="667"/>
      <c r="M67" s="668"/>
      <c r="N67" s="453" t="s">
        <v>1564</v>
      </c>
      <c r="O67" s="173"/>
      <c r="P67" s="173"/>
      <c r="Q67" s="439"/>
      <c r="R67" s="634"/>
      <c r="S67" s="444"/>
      <c r="T67" s="422"/>
      <c r="U67" s="422"/>
      <c r="V67" s="422"/>
      <c r="W67" s="422"/>
      <c r="X67" s="422"/>
      <c r="Y67" s="41"/>
      <c r="Z67" s="41"/>
      <c r="AA67" s="41"/>
      <c r="AB67" s="422"/>
      <c r="AC67" s="41"/>
      <c r="AD67" s="422"/>
      <c r="AE67" s="621"/>
      <c r="AF67" s="621"/>
      <c r="AG67" s="422"/>
      <c r="AH67" s="422"/>
      <c r="AI67" s="422"/>
      <c r="AJ67" s="38"/>
      <c r="AK67" s="967"/>
      <c r="AL67" s="968"/>
      <c r="AM67" s="986"/>
      <c r="AN67" s="362">
        <f>ROUND(O68*$AL$72,0)</f>
        <v>507</v>
      </c>
      <c r="AO67" s="6"/>
    </row>
    <row r="68" spans="1:41" ht="17.25" customHeight="1" x14ac:dyDescent="0.15">
      <c r="A68" s="436" t="s">
        <v>1254</v>
      </c>
      <c r="B68" s="433">
        <v>4064</v>
      </c>
      <c r="C68" s="120" t="s">
        <v>1840</v>
      </c>
      <c r="D68" s="980"/>
      <c r="E68" s="607"/>
      <c r="F68" s="607"/>
      <c r="G68" s="607"/>
      <c r="H68" s="607"/>
      <c r="I68" s="944" t="s">
        <v>73</v>
      </c>
      <c r="J68" s="693"/>
      <c r="K68" s="693"/>
      <c r="L68" s="693"/>
      <c r="M68" s="945"/>
      <c r="N68" s="57"/>
      <c r="O68" s="829">
        <f>予防短期入所療養ホ!S67</f>
        <v>724</v>
      </c>
      <c r="P68" s="829"/>
      <c r="Q68" s="417" t="s">
        <v>578</v>
      </c>
      <c r="R68" s="171"/>
      <c r="S68" s="691" t="s">
        <v>301</v>
      </c>
      <c r="T68" s="750"/>
      <c r="U68" s="750"/>
      <c r="V68" s="750"/>
      <c r="W68" s="750"/>
      <c r="X68" s="750"/>
      <c r="Y68" s="750"/>
      <c r="Z68" s="750"/>
      <c r="AA68" s="750"/>
      <c r="AB68" s="750"/>
      <c r="AC68" s="750"/>
      <c r="AD68" s="788"/>
      <c r="AE68" s="788"/>
      <c r="AF68" s="788"/>
      <c r="AG68" s="515" t="s">
        <v>806</v>
      </c>
      <c r="AH68" s="515">
        <f>$AH$6</f>
        <v>25</v>
      </c>
      <c r="AI68" s="621"/>
      <c r="AJ68" s="271" t="s">
        <v>578</v>
      </c>
      <c r="AK68" s="967"/>
      <c r="AL68" s="968"/>
      <c r="AM68" s="986"/>
      <c r="AN68" s="361">
        <f>ROUND(ROUND(O68-AH68,0)*$AL$72,0)</f>
        <v>489</v>
      </c>
      <c r="AO68" s="6"/>
    </row>
    <row r="69" spans="1:41" ht="17.25" customHeight="1" x14ac:dyDescent="0.15">
      <c r="A69" s="62" t="s">
        <v>1254</v>
      </c>
      <c r="B69" s="433">
        <v>4065</v>
      </c>
      <c r="C69" s="210" t="s">
        <v>2407</v>
      </c>
      <c r="D69" s="710" t="s">
        <v>1450</v>
      </c>
      <c r="E69" s="770" t="s">
        <v>1451</v>
      </c>
      <c r="F69" s="667"/>
      <c r="G69" s="667"/>
      <c r="H69" s="668"/>
      <c r="I69" s="971" t="s">
        <v>2331</v>
      </c>
      <c r="J69" s="745"/>
      <c r="K69" s="745"/>
      <c r="L69" s="745"/>
      <c r="M69" s="746"/>
      <c r="N69" s="246" t="s">
        <v>1563</v>
      </c>
      <c r="O69" s="276"/>
      <c r="P69" s="276"/>
      <c r="Q69" s="245"/>
      <c r="R69" s="638"/>
      <c r="S69" s="57"/>
      <c r="T69" s="417"/>
      <c r="U69" s="417"/>
      <c r="V69" s="417"/>
      <c r="W69" s="417"/>
      <c r="X69" s="417"/>
      <c r="Y69" s="46"/>
      <c r="Z69" s="46"/>
      <c r="AA69" s="46"/>
      <c r="AB69" s="417"/>
      <c r="AC69" s="46"/>
      <c r="AD69" s="417"/>
      <c r="AE69" s="607"/>
      <c r="AF69" s="607"/>
      <c r="AG69" s="417"/>
      <c r="AH69" s="417"/>
      <c r="AI69" s="417"/>
      <c r="AJ69" s="420"/>
      <c r="AK69" s="967"/>
      <c r="AL69" s="968"/>
      <c r="AM69" s="986"/>
      <c r="AN69" s="362">
        <f>ROUND(O70*$AL$72,0)</f>
        <v>481</v>
      </c>
      <c r="AO69" s="6"/>
    </row>
    <row r="70" spans="1:41" ht="17.25" customHeight="1" x14ac:dyDescent="0.15">
      <c r="A70" s="436" t="s">
        <v>1254</v>
      </c>
      <c r="B70" s="433">
        <v>4066</v>
      </c>
      <c r="C70" s="120" t="s">
        <v>2408</v>
      </c>
      <c r="D70" s="711"/>
      <c r="E70" s="666"/>
      <c r="F70" s="667"/>
      <c r="G70" s="667"/>
      <c r="H70" s="668"/>
      <c r="I70" s="972"/>
      <c r="J70" s="973"/>
      <c r="K70" s="973"/>
      <c r="L70" s="973"/>
      <c r="M70" s="974"/>
      <c r="N70" s="57"/>
      <c r="O70" s="829">
        <f>予防短期入所療養ホ!S69</f>
        <v>687</v>
      </c>
      <c r="P70" s="829"/>
      <c r="Q70" s="417" t="s">
        <v>578</v>
      </c>
      <c r="R70" s="104"/>
      <c r="S70" s="691" t="s">
        <v>301</v>
      </c>
      <c r="T70" s="750"/>
      <c r="U70" s="750"/>
      <c r="V70" s="750"/>
      <c r="W70" s="750"/>
      <c r="X70" s="750"/>
      <c r="Y70" s="750"/>
      <c r="Z70" s="750"/>
      <c r="AA70" s="750"/>
      <c r="AB70" s="750"/>
      <c r="AC70" s="750"/>
      <c r="AD70" s="788"/>
      <c r="AE70" s="788"/>
      <c r="AF70" s="788"/>
      <c r="AG70" s="515" t="s">
        <v>806</v>
      </c>
      <c r="AH70" s="515">
        <f>$AH$6</f>
        <v>25</v>
      </c>
      <c r="AI70" s="621"/>
      <c r="AJ70" s="271" t="s">
        <v>578</v>
      </c>
      <c r="AK70" s="967"/>
      <c r="AL70" s="968"/>
      <c r="AM70" s="986"/>
      <c r="AN70" s="361">
        <f>ROUND(ROUND(O70-AH70,0)*$AL$72,0)</f>
        <v>463</v>
      </c>
      <c r="AO70" s="6"/>
    </row>
    <row r="71" spans="1:41" ht="17.25" customHeight="1" x14ac:dyDescent="0.15">
      <c r="A71" s="436" t="s">
        <v>1254</v>
      </c>
      <c r="B71" s="433">
        <v>4067</v>
      </c>
      <c r="C71" s="120" t="s">
        <v>2409</v>
      </c>
      <c r="D71" s="711"/>
      <c r="E71" s="666"/>
      <c r="F71" s="667"/>
      <c r="G71" s="667"/>
      <c r="H71" s="668"/>
      <c r="I71" s="972"/>
      <c r="J71" s="973"/>
      <c r="K71" s="973"/>
      <c r="L71" s="973"/>
      <c r="M71" s="974"/>
      <c r="N71" s="453" t="s">
        <v>1564</v>
      </c>
      <c r="O71" s="173"/>
      <c r="P71" s="173"/>
      <c r="Q71" s="439"/>
      <c r="R71" s="634"/>
      <c r="S71" s="444"/>
      <c r="T71" s="422"/>
      <c r="U71" s="422"/>
      <c r="V71" s="422"/>
      <c r="W71" s="422"/>
      <c r="X71" s="422"/>
      <c r="Y71" s="41"/>
      <c r="Z71" s="41"/>
      <c r="AA71" s="41"/>
      <c r="AB71" s="422"/>
      <c r="AC71" s="41"/>
      <c r="AD71" s="422"/>
      <c r="AE71" s="621"/>
      <c r="AF71" s="621"/>
      <c r="AG71" s="422"/>
      <c r="AH71" s="422"/>
      <c r="AI71" s="422"/>
      <c r="AJ71" s="38"/>
      <c r="AK71" s="643"/>
      <c r="AL71" s="643"/>
      <c r="AM71" s="644"/>
      <c r="AN71" s="362">
        <f>ROUND(O72*$AL$72,0)</f>
        <v>596</v>
      </c>
      <c r="AO71" s="6"/>
    </row>
    <row r="72" spans="1:41" ht="17.25" customHeight="1" x14ac:dyDescent="0.15">
      <c r="A72" s="436" t="s">
        <v>1254</v>
      </c>
      <c r="B72" s="433">
        <v>4068</v>
      </c>
      <c r="C72" s="120" t="s">
        <v>2410</v>
      </c>
      <c r="D72" s="711"/>
      <c r="E72" s="666"/>
      <c r="F72" s="667"/>
      <c r="G72" s="667"/>
      <c r="H72" s="668"/>
      <c r="I72" s="944" t="s">
        <v>875</v>
      </c>
      <c r="J72" s="693"/>
      <c r="K72" s="693"/>
      <c r="L72" s="693"/>
      <c r="M72" s="945"/>
      <c r="N72" s="57"/>
      <c r="O72" s="829">
        <f>予防短期入所療養ホ!S71</f>
        <v>852</v>
      </c>
      <c r="P72" s="829"/>
      <c r="Q72" s="417" t="s">
        <v>578</v>
      </c>
      <c r="R72" s="171"/>
      <c r="S72" s="691" t="s">
        <v>301</v>
      </c>
      <c r="T72" s="750"/>
      <c r="U72" s="750"/>
      <c r="V72" s="750"/>
      <c r="W72" s="750"/>
      <c r="X72" s="750"/>
      <c r="Y72" s="750"/>
      <c r="Z72" s="750"/>
      <c r="AA72" s="750"/>
      <c r="AB72" s="750"/>
      <c r="AC72" s="750"/>
      <c r="AD72" s="788"/>
      <c r="AE72" s="788"/>
      <c r="AF72" s="788"/>
      <c r="AG72" s="515" t="s">
        <v>806</v>
      </c>
      <c r="AH72" s="515">
        <f>$AH$6</f>
        <v>25</v>
      </c>
      <c r="AI72" s="621"/>
      <c r="AJ72" s="271" t="s">
        <v>578</v>
      </c>
      <c r="AK72" s="521" t="s">
        <v>1154</v>
      </c>
      <c r="AL72" s="718">
        <f>$AL$34</f>
        <v>0.7</v>
      </c>
      <c r="AM72" s="744"/>
      <c r="AN72" s="361">
        <f>ROUND(ROUND(O72-AH72,0)*$AL$72,0)</f>
        <v>579</v>
      </c>
      <c r="AO72" s="6"/>
    </row>
    <row r="73" spans="1:41" ht="17.25" customHeight="1" x14ac:dyDescent="0.15">
      <c r="A73" s="436" t="s">
        <v>1254</v>
      </c>
      <c r="B73" s="433">
        <v>4069</v>
      </c>
      <c r="C73" s="120" t="s">
        <v>3010</v>
      </c>
      <c r="D73" s="711"/>
      <c r="E73" s="135"/>
      <c r="F73" s="260"/>
      <c r="G73" s="260"/>
      <c r="H73" s="644"/>
      <c r="I73" s="938" t="s">
        <v>2332</v>
      </c>
      <c r="J73" s="975"/>
      <c r="K73" s="975"/>
      <c r="L73" s="975"/>
      <c r="M73" s="976"/>
      <c r="N73" s="453" t="s">
        <v>1563</v>
      </c>
      <c r="O73" s="173"/>
      <c r="P73" s="173"/>
      <c r="Q73" s="439"/>
      <c r="R73" s="634"/>
      <c r="S73" s="444"/>
      <c r="T73" s="422"/>
      <c r="U73" s="422"/>
      <c r="V73" s="422"/>
      <c r="W73" s="422"/>
      <c r="X73" s="422"/>
      <c r="Y73" s="41"/>
      <c r="Z73" s="41"/>
      <c r="AA73" s="41"/>
      <c r="AB73" s="422"/>
      <c r="AC73" s="41"/>
      <c r="AD73" s="422"/>
      <c r="AE73" s="621"/>
      <c r="AF73" s="621"/>
      <c r="AG73" s="422"/>
      <c r="AH73" s="422"/>
      <c r="AI73" s="422"/>
      <c r="AJ73" s="38"/>
      <c r="AK73" s="643"/>
      <c r="AL73" s="643"/>
      <c r="AM73" s="644"/>
      <c r="AN73" s="362">
        <f>ROUND(O74*$AL$72,0)</f>
        <v>481</v>
      </c>
      <c r="AO73" s="6"/>
    </row>
    <row r="74" spans="1:41" ht="17.25" customHeight="1" x14ac:dyDescent="0.15">
      <c r="A74" s="436" t="s">
        <v>1254</v>
      </c>
      <c r="B74" s="433">
        <v>4070</v>
      </c>
      <c r="C74" s="120" t="s">
        <v>3011</v>
      </c>
      <c r="D74" s="711"/>
      <c r="E74" s="135"/>
      <c r="F74" s="449"/>
      <c r="G74" s="449"/>
      <c r="H74" s="644"/>
      <c r="I74" s="977"/>
      <c r="J74" s="978"/>
      <c r="K74" s="978"/>
      <c r="L74" s="978"/>
      <c r="M74" s="979"/>
      <c r="N74" s="57"/>
      <c r="O74" s="829">
        <f>予防短期入所療養ホ!S73</f>
        <v>687</v>
      </c>
      <c r="P74" s="829"/>
      <c r="Q74" s="417" t="s">
        <v>578</v>
      </c>
      <c r="R74" s="104"/>
      <c r="S74" s="691" t="s">
        <v>301</v>
      </c>
      <c r="T74" s="750"/>
      <c r="U74" s="750"/>
      <c r="V74" s="750"/>
      <c r="W74" s="750"/>
      <c r="X74" s="750"/>
      <c r="Y74" s="750"/>
      <c r="Z74" s="750"/>
      <c r="AA74" s="750"/>
      <c r="AB74" s="750"/>
      <c r="AC74" s="750"/>
      <c r="AD74" s="788"/>
      <c r="AE74" s="788"/>
      <c r="AF74" s="788"/>
      <c r="AG74" s="515" t="s">
        <v>806</v>
      </c>
      <c r="AH74" s="515">
        <f>$AH$6</f>
        <v>25</v>
      </c>
      <c r="AI74" s="621"/>
      <c r="AJ74" s="271" t="s">
        <v>578</v>
      </c>
      <c r="AK74" s="643"/>
      <c r="AL74" s="643"/>
      <c r="AM74" s="644"/>
      <c r="AN74" s="361">
        <f>ROUND(ROUND(O74-AH74,0)*$AL$72,0)</f>
        <v>463</v>
      </c>
      <c r="AO74" s="6"/>
    </row>
    <row r="75" spans="1:41" ht="17.25" customHeight="1" x14ac:dyDescent="0.15">
      <c r="A75" s="436" t="s">
        <v>1254</v>
      </c>
      <c r="B75" s="433">
        <v>4071</v>
      </c>
      <c r="C75" s="120" t="s">
        <v>3012</v>
      </c>
      <c r="D75" s="711"/>
      <c r="E75" s="135"/>
      <c r="F75" s="310"/>
      <c r="G75" s="310"/>
      <c r="H75" s="644"/>
      <c r="I75" s="977"/>
      <c r="J75" s="978"/>
      <c r="K75" s="978"/>
      <c r="L75" s="978"/>
      <c r="M75" s="979"/>
      <c r="N75" s="453" t="s">
        <v>1564</v>
      </c>
      <c r="O75" s="173"/>
      <c r="P75" s="173"/>
      <c r="Q75" s="439"/>
      <c r="R75" s="634"/>
      <c r="S75" s="444"/>
      <c r="T75" s="422"/>
      <c r="U75" s="422"/>
      <c r="V75" s="422"/>
      <c r="W75" s="422"/>
      <c r="X75" s="422"/>
      <c r="Y75" s="41"/>
      <c r="Z75" s="41"/>
      <c r="AA75" s="41"/>
      <c r="AB75" s="422"/>
      <c r="AC75" s="41"/>
      <c r="AD75" s="422"/>
      <c r="AE75" s="621"/>
      <c r="AF75" s="621"/>
      <c r="AG75" s="422"/>
      <c r="AH75" s="422"/>
      <c r="AI75" s="422"/>
      <c r="AJ75" s="38"/>
      <c r="AK75" s="643"/>
      <c r="AL75" s="643"/>
      <c r="AM75" s="644"/>
      <c r="AN75" s="362">
        <f>ROUND(O76*$AL$72,0)</f>
        <v>596</v>
      </c>
      <c r="AO75" s="6"/>
    </row>
    <row r="76" spans="1:41" ht="17.25" customHeight="1" x14ac:dyDescent="0.15">
      <c r="A76" s="436" t="s">
        <v>1254</v>
      </c>
      <c r="B76" s="433">
        <v>4072</v>
      </c>
      <c r="C76" s="120" t="s">
        <v>3013</v>
      </c>
      <c r="D76" s="711"/>
      <c r="E76" s="637"/>
      <c r="F76" s="637"/>
      <c r="G76" s="637"/>
      <c r="H76" s="637"/>
      <c r="I76" s="944" t="s">
        <v>1854</v>
      </c>
      <c r="J76" s="693"/>
      <c r="K76" s="693"/>
      <c r="L76" s="693"/>
      <c r="M76" s="945"/>
      <c r="N76" s="57"/>
      <c r="O76" s="829">
        <f>予防短期入所療養ホ!S75</f>
        <v>852</v>
      </c>
      <c r="P76" s="829"/>
      <c r="Q76" s="417" t="s">
        <v>578</v>
      </c>
      <c r="R76" s="171"/>
      <c r="S76" s="691" t="s">
        <v>301</v>
      </c>
      <c r="T76" s="750"/>
      <c r="U76" s="750"/>
      <c r="V76" s="750"/>
      <c r="W76" s="750"/>
      <c r="X76" s="750"/>
      <c r="Y76" s="750"/>
      <c r="Z76" s="750"/>
      <c r="AA76" s="750"/>
      <c r="AB76" s="750"/>
      <c r="AC76" s="750"/>
      <c r="AD76" s="788"/>
      <c r="AE76" s="788"/>
      <c r="AF76" s="788"/>
      <c r="AG76" s="515" t="s">
        <v>806</v>
      </c>
      <c r="AH76" s="515">
        <f>$AH$6</f>
        <v>25</v>
      </c>
      <c r="AI76" s="621"/>
      <c r="AJ76" s="271" t="s">
        <v>578</v>
      </c>
      <c r="AK76" s="643"/>
      <c r="AL76" s="643"/>
      <c r="AM76" s="644"/>
      <c r="AN76" s="361">
        <f>ROUND(ROUND(O76-AH76,0)*$AL$72,0)</f>
        <v>579</v>
      </c>
      <c r="AO76" s="6"/>
    </row>
    <row r="77" spans="1:41" ht="17.25" customHeight="1" x14ac:dyDescent="0.15">
      <c r="A77" s="436" t="s">
        <v>1254</v>
      </c>
      <c r="B77" s="433">
        <v>4073</v>
      </c>
      <c r="C77" s="120" t="s">
        <v>2411</v>
      </c>
      <c r="D77" s="711"/>
      <c r="E77" s="769" t="s">
        <v>1452</v>
      </c>
      <c r="F77" s="664"/>
      <c r="G77" s="664"/>
      <c r="H77" s="665"/>
      <c r="I77" s="938" t="s">
        <v>2331</v>
      </c>
      <c r="J77" s="939"/>
      <c r="K77" s="939"/>
      <c r="L77" s="939"/>
      <c r="M77" s="940"/>
      <c r="N77" s="453" t="s">
        <v>1563</v>
      </c>
      <c r="O77" s="173"/>
      <c r="P77" s="173"/>
      <c r="Q77" s="439"/>
      <c r="R77" s="634"/>
      <c r="S77" s="444"/>
      <c r="T77" s="422"/>
      <c r="U77" s="422"/>
      <c r="V77" s="422"/>
      <c r="W77" s="422"/>
      <c r="X77" s="422"/>
      <c r="Y77" s="41"/>
      <c r="Z77" s="41"/>
      <c r="AA77" s="41"/>
      <c r="AB77" s="422"/>
      <c r="AC77" s="41"/>
      <c r="AD77" s="422"/>
      <c r="AE77" s="621"/>
      <c r="AF77" s="621"/>
      <c r="AG77" s="422"/>
      <c r="AH77" s="422"/>
      <c r="AI77" s="422"/>
      <c r="AJ77" s="38"/>
      <c r="AK77" s="643"/>
      <c r="AL77" s="643"/>
      <c r="AM77" s="644"/>
      <c r="AN77" s="362">
        <f>ROUND(O78*$AL$72,0)</f>
        <v>474</v>
      </c>
      <c r="AO77" s="6"/>
    </row>
    <row r="78" spans="1:41" ht="17.25" customHeight="1" x14ac:dyDescent="0.15">
      <c r="A78" s="436" t="s">
        <v>1254</v>
      </c>
      <c r="B78" s="433">
        <v>4074</v>
      </c>
      <c r="C78" s="120" t="s">
        <v>2412</v>
      </c>
      <c r="D78" s="711"/>
      <c r="E78" s="666"/>
      <c r="F78" s="667"/>
      <c r="G78" s="667"/>
      <c r="H78" s="668"/>
      <c r="I78" s="941"/>
      <c r="J78" s="942"/>
      <c r="K78" s="942"/>
      <c r="L78" s="942"/>
      <c r="M78" s="943"/>
      <c r="N78" s="57"/>
      <c r="O78" s="829">
        <f>予防短期入所療養ホ!S77</f>
        <v>677</v>
      </c>
      <c r="P78" s="829"/>
      <c r="Q78" s="417" t="s">
        <v>578</v>
      </c>
      <c r="R78" s="104"/>
      <c r="S78" s="691" t="s">
        <v>301</v>
      </c>
      <c r="T78" s="750"/>
      <c r="U78" s="750"/>
      <c r="V78" s="750"/>
      <c r="W78" s="750"/>
      <c r="X78" s="750"/>
      <c r="Y78" s="750"/>
      <c r="Z78" s="750"/>
      <c r="AA78" s="750"/>
      <c r="AB78" s="750"/>
      <c r="AC78" s="750"/>
      <c r="AD78" s="788"/>
      <c r="AE78" s="788"/>
      <c r="AF78" s="788"/>
      <c r="AG78" s="515" t="s">
        <v>806</v>
      </c>
      <c r="AH78" s="515">
        <f>$AH$6</f>
        <v>25</v>
      </c>
      <c r="AI78" s="621"/>
      <c r="AJ78" s="271" t="s">
        <v>578</v>
      </c>
      <c r="AK78" s="643"/>
      <c r="AL78" s="643"/>
      <c r="AM78" s="644"/>
      <c r="AN78" s="361">
        <f>ROUND(ROUND(O78-AH78,0)*$AL$72,0)</f>
        <v>456</v>
      </c>
      <c r="AO78" s="6"/>
    </row>
    <row r="79" spans="1:41" ht="17.25" customHeight="1" x14ac:dyDescent="0.15">
      <c r="A79" s="436" t="s">
        <v>1254</v>
      </c>
      <c r="B79" s="433">
        <v>4075</v>
      </c>
      <c r="C79" s="120" t="s">
        <v>2413</v>
      </c>
      <c r="D79" s="711"/>
      <c r="E79" s="666"/>
      <c r="F79" s="667"/>
      <c r="G79" s="667"/>
      <c r="H79" s="668"/>
      <c r="I79" s="941"/>
      <c r="J79" s="942"/>
      <c r="K79" s="942"/>
      <c r="L79" s="942"/>
      <c r="M79" s="943"/>
      <c r="N79" s="453" t="s">
        <v>1564</v>
      </c>
      <c r="O79" s="173"/>
      <c r="P79" s="173"/>
      <c r="Q79" s="439"/>
      <c r="R79" s="634"/>
      <c r="S79" s="444"/>
      <c r="T79" s="422"/>
      <c r="U79" s="422"/>
      <c r="V79" s="422"/>
      <c r="W79" s="422"/>
      <c r="X79" s="422"/>
      <c r="Y79" s="41"/>
      <c r="Z79" s="41"/>
      <c r="AA79" s="41"/>
      <c r="AB79" s="422"/>
      <c r="AC79" s="41"/>
      <c r="AD79" s="422"/>
      <c r="AE79" s="621"/>
      <c r="AF79" s="621"/>
      <c r="AG79" s="422"/>
      <c r="AH79" s="422"/>
      <c r="AI79" s="422"/>
      <c r="AJ79" s="38"/>
      <c r="AK79" s="643"/>
      <c r="AL79" s="643"/>
      <c r="AM79" s="644"/>
      <c r="AN79" s="362">
        <f>ROUND(O80*$AL$72,0)</f>
        <v>589</v>
      </c>
      <c r="AO79" s="6"/>
    </row>
    <row r="80" spans="1:41" ht="17.25" customHeight="1" x14ac:dyDescent="0.15">
      <c r="A80" s="436" t="s">
        <v>1254</v>
      </c>
      <c r="B80" s="433">
        <v>4076</v>
      </c>
      <c r="C80" s="120" t="s">
        <v>2414</v>
      </c>
      <c r="D80" s="711"/>
      <c r="E80" s="666"/>
      <c r="F80" s="667"/>
      <c r="G80" s="667"/>
      <c r="H80" s="668"/>
      <c r="I80" s="944" t="s">
        <v>875</v>
      </c>
      <c r="J80" s="693"/>
      <c r="K80" s="693"/>
      <c r="L80" s="693"/>
      <c r="M80" s="945"/>
      <c r="N80" s="57"/>
      <c r="O80" s="829">
        <f>予防短期入所療養ホ!S79</f>
        <v>841</v>
      </c>
      <c r="P80" s="829"/>
      <c r="Q80" s="417" t="s">
        <v>578</v>
      </c>
      <c r="R80" s="171"/>
      <c r="S80" s="691" t="s">
        <v>301</v>
      </c>
      <c r="T80" s="750"/>
      <c r="U80" s="750"/>
      <c r="V80" s="750"/>
      <c r="W80" s="750"/>
      <c r="X80" s="750"/>
      <c r="Y80" s="750"/>
      <c r="Z80" s="750"/>
      <c r="AA80" s="750"/>
      <c r="AB80" s="750"/>
      <c r="AC80" s="750"/>
      <c r="AD80" s="788"/>
      <c r="AE80" s="788"/>
      <c r="AF80" s="788"/>
      <c r="AG80" s="515" t="s">
        <v>806</v>
      </c>
      <c r="AH80" s="515">
        <f>$AH$6</f>
        <v>25</v>
      </c>
      <c r="AI80" s="621"/>
      <c r="AJ80" s="271" t="s">
        <v>578</v>
      </c>
      <c r="AK80" s="643"/>
      <c r="AL80" s="643"/>
      <c r="AM80" s="644"/>
      <c r="AN80" s="361">
        <f>ROUND(ROUND(O80-AH80,0)*$AL$72,0)</f>
        <v>571</v>
      </c>
      <c r="AO80" s="6"/>
    </row>
    <row r="81" spans="1:41" ht="17.25" customHeight="1" x14ac:dyDescent="0.15">
      <c r="A81" s="436" t="s">
        <v>1254</v>
      </c>
      <c r="B81" s="433">
        <v>4077</v>
      </c>
      <c r="C81" s="120" t="s">
        <v>3014</v>
      </c>
      <c r="D81" s="711"/>
      <c r="E81" s="135"/>
      <c r="F81" s="260"/>
      <c r="G81" s="260"/>
      <c r="H81" s="644"/>
      <c r="I81" s="938" t="s">
        <v>2332</v>
      </c>
      <c r="J81" s="939"/>
      <c r="K81" s="939"/>
      <c r="L81" s="939"/>
      <c r="M81" s="940"/>
      <c r="N81" s="453" t="s">
        <v>1563</v>
      </c>
      <c r="O81" s="173"/>
      <c r="P81" s="173"/>
      <c r="Q81" s="439"/>
      <c r="R81" s="634"/>
      <c r="S81" s="444"/>
      <c r="T81" s="422"/>
      <c r="U81" s="422"/>
      <c r="V81" s="422"/>
      <c r="W81" s="422"/>
      <c r="X81" s="422"/>
      <c r="Y81" s="41"/>
      <c r="Z81" s="41"/>
      <c r="AA81" s="41"/>
      <c r="AB81" s="422"/>
      <c r="AC81" s="41"/>
      <c r="AD81" s="422"/>
      <c r="AE81" s="621"/>
      <c r="AF81" s="621"/>
      <c r="AG81" s="422"/>
      <c r="AH81" s="422"/>
      <c r="AI81" s="422"/>
      <c r="AJ81" s="38"/>
      <c r="AK81" s="643"/>
      <c r="AL81" s="643"/>
      <c r="AM81" s="644"/>
      <c r="AN81" s="362">
        <f>ROUND(O82*$AL$72,0)</f>
        <v>474</v>
      </c>
      <c r="AO81" s="6"/>
    </row>
    <row r="82" spans="1:41" ht="17.25" customHeight="1" x14ac:dyDescent="0.15">
      <c r="A82" s="436" t="s">
        <v>1254</v>
      </c>
      <c r="B82" s="433">
        <v>4078</v>
      </c>
      <c r="C82" s="120" t="s">
        <v>3015</v>
      </c>
      <c r="D82" s="711"/>
      <c r="E82" s="135"/>
      <c r="F82" s="449"/>
      <c r="G82" s="449"/>
      <c r="H82" s="644"/>
      <c r="I82" s="941"/>
      <c r="J82" s="942"/>
      <c r="K82" s="942"/>
      <c r="L82" s="942"/>
      <c r="M82" s="943"/>
      <c r="N82" s="57"/>
      <c r="O82" s="829">
        <f>予防短期入所療養ホ!S81</f>
        <v>677</v>
      </c>
      <c r="P82" s="829"/>
      <c r="Q82" s="417" t="s">
        <v>578</v>
      </c>
      <c r="R82" s="104"/>
      <c r="S82" s="691" t="s">
        <v>301</v>
      </c>
      <c r="T82" s="750"/>
      <c r="U82" s="750"/>
      <c r="V82" s="750"/>
      <c r="W82" s="750"/>
      <c r="X82" s="750"/>
      <c r="Y82" s="750"/>
      <c r="Z82" s="750"/>
      <c r="AA82" s="750"/>
      <c r="AB82" s="750"/>
      <c r="AC82" s="750"/>
      <c r="AD82" s="788"/>
      <c r="AE82" s="788"/>
      <c r="AF82" s="788"/>
      <c r="AG82" s="515" t="s">
        <v>806</v>
      </c>
      <c r="AH82" s="515">
        <f>$AH$6</f>
        <v>25</v>
      </c>
      <c r="AI82" s="621"/>
      <c r="AJ82" s="271" t="s">
        <v>578</v>
      </c>
      <c r="AK82" s="521"/>
      <c r="AL82" s="718"/>
      <c r="AM82" s="719"/>
      <c r="AN82" s="361">
        <f>ROUND(ROUND(O82-AH82,0)*$AL$72,0)</f>
        <v>456</v>
      </c>
      <c r="AO82" s="6"/>
    </row>
    <row r="83" spans="1:41" ht="17.25" customHeight="1" x14ac:dyDescent="0.15">
      <c r="A83" s="436" t="s">
        <v>1254</v>
      </c>
      <c r="B83" s="433">
        <v>4079</v>
      </c>
      <c r="C83" s="120" t="s">
        <v>3016</v>
      </c>
      <c r="D83" s="711"/>
      <c r="E83" s="135"/>
      <c r="F83" s="310"/>
      <c r="G83" s="310"/>
      <c r="H83" s="644"/>
      <c r="I83" s="941"/>
      <c r="J83" s="942"/>
      <c r="K83" s="942"/>
      <c r="L83" s="942"/>
      <c r="M83" s="943"/>
      <c r="N83" s="453" t="s">
        <v>1564</v>
      </c>
      <c r="O83" s="173"/>
      <c r="P83" s="173"/>
      <c r="Q83" s="439"/>
      <c r="R83" s="634"/>
      <c r="S83" s="444"/>
      <c r="T83" s="422"/>
      <c r="U83" s="422"/>
      <c r="V83" s="422"/>
      <c r="W83" s="422"/>
      <c r="X83" s="422"/>
      <c r="Y83" s="41"/>
      <c r="Z83" s="41"/>
      <c r="AA83" s="41"/>
      <c r="AB83" s="422"/>
      <c r="AC83" s="41"/>
      <c r="AD83" s="422"/>
      <c r="AE83" s="621"/>
      <c r="AF83" s="621"/>
      <c r="AG83" s="422"/>
      <c r="AH83" s="422"/>
      <c r="AI83" s="422"/>
      <c r="AJ83" s="38"/>
      <c r="AK83" s="243"/>
      <c r="AL83" s="243"/>
      <c r="AM83" s="418"/>
      <c r="AN83" s="362">
        <f>ROUND(O84*$AL$72,0)</f>
        <v>589</v>
      </c>
      <c r="AO83" s="6"/>
    </row>
    <row r="84" spans="1:41" ht="17.25" customHeight="1" x14ac:dyDescent="0.15">
      <c r="A84" s="436" t="s">
        <v>1254</v>
      </c>
      <c r="B84" s="433">
        <v>4080</v>
      </c>
      <c r="C84" s="120" t="s">
        <v>3017</v>
      </c>
      <c r="D84" s="956"/>
      <c r="E84" s="607"/>
      <c r="F84" s="607"/>
      <c r="G84" s="607"/>
      <c r="H84" s="607"/>
      <c r="I84" s="944" t="s">
        <v>1854</v>
      </c>
      <c r="J84" s="693"/>
      <c r="K84" s="693"/>
      <c r="L84" s="693"/>
      <c r="M84" s="945"/>
      <c r="N84" s="57"/>
      <c r="O84" s="829">
        <f>予防短期入所療養ホ!S83</f>
        <v>841</v>
      </c>
      <c r="P84" s="829"/>
      <c r="Q84" s="417" t="s">
        <v>578</v>
      </c>
      <c r="R84" s="171"/>
      <c r="S84" s="691" t="s">
        <v>301</v>
      </c>
      <c r="T84" s="750"/>
      <c r="U84" s="750"/>
      <c r="V84" s="750"/>
      <c r="W84" s="750"/>
      <c r="X84" s="750"/>
      <c r="Y84" s="750"/>
      <c r="Z84" s="750"/>
      <c r="AA84" s="750"/>
      <c r="AB84" s="750"/>
      <c r="AC84" s="750"/>
      <c r="AD84" s="788"/>
      <c r="AE84" s="788"/>
      <c r="AF84" s="788"/>
      <c r="AG84" s="515" t="s">
        <v>806</v>
      </c>
      <c r="AH84" s="515">
        <f>$AH$6</f>
        <v>25</v>
      </c>
      <c r="AI84" s="621"/>
      <c r="AJ84" s="271" t="s">
        <v>578</v>
      </c>
      <c r="AK84" s="243"/>
      <c r="AL84" s="243"/>
      <c r="AM84" s="418"/>
      <c r="AN84" s="361">
        <f>ROUND(ROUND(O84-AH84,0)*$AL$72,0)</f>
        <v>571</v>
      </c>
      <c r="AO84" s="6"/>
    </row>
    <row r="85" spans="1:41" ht="17.25" customHeight="1" x14ac:dyDescent="0.15">
      <c r="A85" s="436" t="s">
        <v>1254</v>
      </c>
      <c r="B85" s="433">
        <v>4081</v>
      </c>
      <c r="C85" s="120" t="s">
        <v>2415</v>
      </c>
      <c r="D85" s="957"/>
      <c r="E85" s="769" t="s">
        <v>1451</v>
      </c>
      <c r="F85" s="664"/>
      <c r="G85" s="664"/>
      <c r="H85" s="665"/>
      <c r="I85" s="971" t="s">
        <v>2331</v>
      </c>
      <c r="J85" s="745"/>
      <c r="K85" s="745"/>
      <c r="L85" s="745"/>
      <c r="M85" s="746"/>
      <c r="N85" s="453" t="s">
        <v>1563</v>
      </c>
      <c r="O85" s="173"/>
      <c r="P85" s="173"/>
      <c r="Q85" s="439"/>
      <c r="R85" s="634"/>
      <c r="S85" s="140"/>
      <c r="T85" s="73"/>
      <c r="U85" s="73"/>
      <c r="V85" s="73"/>
      <c r="W85" s="422"/>
      <c r="X85" s="422"/>
      <c r="Y85" s="41"/>
      <c r="Z85" s="41"/>
      <c r="AA85" s="41"/>
      <c r="AB85" s="422"/>
      <c r="AC85" s="41"/>
      <c r="AD85" s="41"/>
      <c r="AE85" s="422"/>
      <c r="AF85" s="41"/>
      <c r="AG85" s="38"/>
      <c r="AH85" s="427"/>
      <c r="AI85" s="416"/>
      <c r="AJ85" s="36"/>
      <c r="AK85" s="110"/>
      <c r="AL85" s="110"/>
      <c r="AM85" s="416"/>
      <c r="AN85" s="12">
        <f>ROUND(ROUND(O86*$AI$98,0)*$AL$98,0)</f>
        <v>467</v>
      </c>
      <c r="AO85" s="6"/>
    </row>
    <row r="86" spans="1:41" ht="17.25" customHeight="1" x14ac:dyDescent="0.15">
      <c r="A86" s="436" t="s">
        <v>1254</v>
      </c>
      <c r="B86" s="433">
        <v>4082</v>
      </c>
      <c r="C86" s="120" t="s">
        <v>2416</v>
      </c>
      <c r="D86" s="957"/>
      <c r="E86" s="666"/>
      <c r="F86" s="667"/>
      <c r="G86" s="667"/>
      <c r="H86" s="668"/>
      <c r="I86" s="972"/>
      <c r="J86" s="973"/>
      <c r="K86" s="973"/>
      <c r="L86" s="973"/>
      <c r="M86" s="974"/>
      <c r="N86" s="57"/>
      <c r="O86" s="829">
        <f>O70</f>
        <v>687</v>
      </c>
      <c r="P86" s="829"/>
      <c r="Q86" s="417" t="s">
        <v>578</v>
      </c>
      <c r="R86" s="104"/>
      <c r="S86" s="691" t="s">
        <v>1251</v>
      </c>
      <c r="T86" s="692"/>
      <c r="U86" s="692"/>
      <c r="V86" s="692"/>
      <c r="W86" s="692"/>
      <c r="X86" s="692"/>
      <c r="Y86" s="692"/>
      <c r="Z86" s="692"/>
      <c r="AA86" s="692"/>
      <c r="AB86" s="692"/>
      <c r="AC86" s="692"/>
      <c r="AD86" s="515" t="s">
        <v>806</v>
      </c>
      <c r="AE86" s="515">
        <f>$AH$6</f>
        <v>25</v>
      </c>
      <c r="AF86" s="637"/>
      <c r="AG86" s="271" t="s">
        <v>578</v>
      </c>
      <c r="AH86" s="823" t="s">
        <v>1766</v>
      </c>
      <c r="AI86" s="823"/>
      <c r="AJ86" s="957"/>
      <c r="AK86" s="823" t="s">
        <v>267</v>
      </c>
      <c r="AL86" s="823"/>
      <c r="AM86" s="957"/>
      <c r="AN86" s="12">
        <f>ROUND(ROUND(ROUND(O86-AE86,0)*$AI$98,0)*$AL$98,0)</f>
        <v>449</v>
      </c>
      <c r="AO86" s="6"/>
    </row>
    <row r="87" spans="1:41" ht="17.25" customHeight="1" x14ac:dyDescent="0.15">
      <c r="A87" s="436" t="s">
        <v>1254</v>
      </c>
      <c r="B87" s="433">
        <v>4083</v>
      </c>
      <c r="C87" s="120" t="s">
        <v>2417</v>
      </c>
      <c r="D87" s="957"/>
      <c r="E87" s="666"/>
      <c r="F87" s="667"/>
      <c r="G87" s="667"/>
      <c r="H87" s="668"/>
      <c r="I87" s="972"/>
      <c r="J87" s="973"/>
      <c r="K87" s="973"/>
      <c r="L87" s="973"/>
      <c r="M87" s="974"/>
      <c r="N87" s="453" t="s">
        <v>1564</v>
      </c>
      <c r="O87" s="173"/>
      <c r="P87" s="173"/>
      <c r="Q87" s="439"/>
      <c r="R87" s="634"/>
      <c r="S87" s="140"/>
      <c r="T87" s="73"/>
      <c r="U87" s="73"/>
      <c r="V87" s="73"/>
      <c r="W87" s="422"/>
      <c r="X87" s="422"/>
      <c r="Y87" s="41"/>
      <c r="Z87" s="41"/>
      <c r="AA87" s="41"/>
      <c r="AB87" s="422"/>
      <c r="AC87" s="41"/>
      <c r="AD87" s="41"/>
      <c r="AE87" s="422"/>
      <c r="AF87" s="41"/>
      <c r="AG87" s="38"/>
      <c r="AH87" s="823"/>
      <c r="AI87" s="823"/>
      <c r="AJ87" s="957"/>
      <c r="AK87" s="823"/>
      <c r="AL87" s="823"/>
      <c r="AM87" s="957"/>
      <c r="AN87" s="12">
        <f>ROUND(ROUND(O88*$AI$98,0)*$AL$98,0)</f>
        <v>578</v>
      </c>
      <c r="AO87" s="6"/>
    </row>
    <row r="88" spans="1:41" ht="17.25" customHeight="1" x14ac:dyDescent="0.15">
      <c r="A88" s="436" t="s">
        <v>1254</v>
      </c>
      <c r="B88" s="433">
        <v>4084</v>
      </c>
      <c r="C88" s="120" t="s">
        <v>2418</v>
      </c>
      <c r="D88" s="957"/>
      <c r="E88" s="666"/>
      <c r="F88" s="667"/>
      <c r="G88" s="667"/>
      <c r="H88" s="668"/>
      <c r="I88" s="944" t="s">
        <v>875</v>
      </c>
      <c r="J88" s="693"/>
      <c r="K88" s="693"/>
      <c r="L88" s="693"/>
      <c r="M88" s="945"/>
      <c r="N88" s="57"/>
      <c r="O88" s="829">
        <f>O72</f>
        <v>852</v>
      </c>
      <c r="P88" s="829"/>
      <c r="Q88" s="417" t="s">
        <v>578</v>
      </c>
      <c r="R88" s="171"/>
      <c r="S88" s="691" t="s">
        <v>1251</v>
      </c>
      <c r="T88" s="692"/>
      <c r="U88" s="692"/>
      <c r="V88" s="692"/>
      <c r="W88" s="692"/>
      <c r="X88" s="692"/>
      <c r="Y88" s="692"/>
      <c r="Z88" s="692"/>
      <c r="AA88" s="692"/>
      <c r="AB88" s="692"/>
      <c r="AC88" s="692"/>
      <c r="AD88" s="515" t="s">
        <v>806</v>
      </c>
      <c r="AE88" s="515">
        <f>$AH$6</f>
        <v>25</v>
      </c>
      <c r="AF88" s="637"/>
      <c r="AG88" s="271" t="s">
        <v>578</v>
      </c>
      <c r="AH88" s="823"/>
      <c r="AI88" s="823"/>
      <c r="AJ88" s="957"/>
      <c r="AK88" s="823"/>
      <c r="AL88" s="823"/>
      <c r="AM88" s="957"/>
      <c r="AN88" s="12">
        <f>ROUND(ROUND(ROUND(O88-AE88,0)*$AI$98,0)*$AL$98,0)</f>
        <v>562</v>
      </c>
      <c r="AO88" s="6"/>
    </row>
    <row r="89" spans="1:41" ht="17.25" customHeight="1" x14ac:dyDescent="0.15">
      <c r="A89" s="436" t="s">
        <v>1254</v>
      </c>
      <c r="B89" s="433">
        <v>4085</v>
      </c>
      <c r="C89" s="120" t="s">
        <v>3018</v>
      </c>
      <c r="D89" s="957"/>
      <c r="E89" s="135"/>
      <c r="F89" s="260"/>
      <c r="G89" s="260"/>
      <c r="H89" s="644"/>
      <c r="I89" s="938" t="s">
        <v>2332</v>
      </c>
      <c r="J89" s="975"/>
      <c r="K89" s="975"/>
      <c r="L89" s="975"/>
      <c r="M89" s="976"/>
      <c r="N89" s="453" t="s">
        <v>1563</v>
      </c>
      <c r="O89" s="173"/>
      <c r="P89" s="173"/>
      <c r="Q89" s="439"/>
      <c r="R89" s="634"/>
      <c r="S89" s="140"/>
      <c r="T89" s="73"/>
      <c r="U89" s="73"/>
      <c r="V89" s="73"/>
      <c r="W89" s="422"/>
      <c r="X89" s="422"/>
      <c r="Y89" s="41"/>
      <c r="Z89" s="41"/>
      <c r="AA89" s="41"/>
      <c r="AB89" s="422"/>
      <c r="AC89" s="41"/>
      <c r="AD89" s="41"/>
      <c r="AE89" s="422"/>
      <c r="AF89" s="41"/>
      <c r="AG89" s="38"/>
      <c r="AH89" s="823"/>
      <c r="AI89" s="823"/>
      <c r="AJ89" s="957"/>
      <c r="AK89" s="823"/>
      <c r="AL89" s="823"/>
      <c r="AM89" s="957"/>
      <c r="AN89" s="12">
        <f>ROUND(ROUND(O90*$AI$98,0)*$AL$98,0)</f>
        <v>467</v>
      </c>
      <c r="AO89" s="6"/>
    </row>
    <row r="90" spans="1:41" ht="17.25" customHeight="1" x14ac:dyDescent="0.15">
      <c r="A90" s="436" t="s">
        <v>1254</v>
      </c>
      <c r="B90" s="433">
        <v>4086</v>
      </c>
      <c r="C90" s="120" t="s">
        <v>3019</v>
      </c>
      <c r="D90" s="957"/>
      <c r="E90" s="135"/>
      <c r="F90" s="449"/>
      <c r="G90" s="449"/>
      <c r="H90" s="644"/>
      <c r="I90" s="977"/>
      <c r="J90" s="978"/>
      <c r="K90" s="978"/>
      <c r="L90" s="978"/>
      <c r="M90" s="979"/>
      <c r="N90" s="57"/>
      <c r="O90" s="829">
        <f>O74</f>
        <v>687</v>
      </c>
      <c r="P90" s="829"/>
      <c r="Q90" s="417" t="s">
        <v>578</v>
      </c>
      <c r="R90" s="104"/>
      <c r="S90" s="691" t="s">
        <v>1251</v>
      </c>
      <c r="T90" s="692"/>
      <c r="U90" s="692"/>
      <c r="V90" s="692"/>
      <c r="W90" s="692"/>
      <c r="X90" s="692"/>
      <c r="Y90" s="692"/>
      <c r="Z90" s="692"/>
      <c r="AA90" s="692"/>
      <c r="AB90" s="692"/>
      <c r="AC90" s="692"/>
      <c r="AD90" s="515" t="s">
        <v>806</v>
      </c>
      <c r="AE90" s="515">
        <f>$AH$6</f>
        <v>25</v>
      </c>
      <c r="AF90" s="637"/>
      <c r="AG90" s="271" t="s">
        <v>578</v>
      </c>
      <c r="AH90" s="823"/>
      <c r="AI90" s="823"/>
      <c r="AJ90" s="957"/>
      <c r="AK90" s="823"/>
      <c r="AL90" s="823"/>
      <c r="AM90" s="957"/>
      <c r="AN90" s="12">
        <f>ROUND(ROUND(ROUND(O90-AE90,0)*$AI$98,0)*$AL$98,0)</f>
        <v>449</v>
      </c>
      <c r="AO90" s="6"/>
    </row>
    <row r="91" spans="1:41" ht="17.25" customHeight="1" x14ac:dyDescent="0.15">
      <c r="A91" s="436" t="s">
        <v>1254</v>
      </c>
      <c r="B91" s="433">
        <v>4087</v>
      </c>
      <c r="C91" s="120" t="s">
        <v>3020</v>
      </c>
      <c r="D91" s="957"/>
      <c r="E91" s="135"/>
      <c r="F91" s="310"/>
      <c r="G91" s="310"/>
      <c r="H91" s="644"/>
      <c r="I91" s="977"/>
      <c r="J91" s="978"/>
      <c r="K91" s="978"/>
      <c r="L91" s="978"/>
      <c r="M91" s="979"/>
      <c r="N91" s="453" t="s">
        <v>1564</v>
      </c>
      <c r="O91" s="173"/>
      <c r="P91" s="173"/>
      <c r="Q91" s="439"/>
      <c r="R91" s="634"/>
      <c r="S91" s="140"/>
      <c r="T91" s="73"/>
      <c r="U91" s="73"/>
      <c r="V91" s="73"/>
      <c r="W91" s="422"/>
      <c r="X91" s="422"/>
      <c r="Y91" s="41"/>
      <c r="Z91" s="41"/>
      <c r="AA91" s="41"/>
      <c r="AB91" s="422"/>
      <c r="AC91" s="41"/>
      <c r="AD91" s="41"/>
      <c r="AE91" s="422"/>
      <c r="AF91" s="41"/>
      <c r="AG91" s="38"/>
      <c r="AH91" s="823"/>
      <c r="AI91" s="823"/>
      <c r="AJ91" s="957"/>
      <c r="AK91" s="823"/>
      <c r="AL91" s="823"/>
      <c r="AM91" s="957"/>
      <c r="AN91" s="12">
        <f>ROUND(ROUND(O92*$AI$98,0)*$AL$98,0)</f>
        <v>578</v>
      </c>
      <c r="AO91" s="6"/>
    </row>
    <row r="92" spans="1:41" ht="17.25" customHeight="1" x14ac:dyDescent="0.15">
      <c r="A92" s="436" t="s">
        <v>1254</v>
      </c>
      <c r="B92" s="433">
        <v>4088</v>
      </c>
      <c r="C92" s="120" t="s">
        <v>3021</v>
      </c>
      <c r="D92" s="957"/>
      <c r="E92" s="637"/>
      <c r="F92" s="637"/>
      <c r="G92" s="637"/>
      <c r="H92" s="637"/>
      <c r="I92" s="944" t="s">
        <v>1854</v>
      </c>
      <c r="J92" s="693"/>
      <c r="K92" s="693"/>
      <c r="L92" s="693"/>
      <c r="M92" s="945"/>
      <c r="N92" s="57"/>
      <c r="O92" s="829">
        <f>O76</f>
        <v>852</v>
      </c>
      <c r="P92" s="829"/>
      <c r="Q92" s="417" t="s">
        <v>578</v>
      </c>
      <c r="R92" s="171"/>
      <c r="S92" s="691" t="s">
        <v>1251</v>
      </c>
      <c r="T92" s="692"/>
      <c r="U92" s="692"/>
      <c r="V92" s="692"/>
      <c r="W92" s="692"/>
      <c r="X92" s="692"/>
      <c r="Y92" s="692"/>
      <c r="Z92" s="692"/>
      <c r="AA92" s="692"/>
      <c r="AB92" s="692"/>
      <c r="AC92" s="692"/>
      <c r="AD92" s="515" t="s">
        <v>806</v>
      </c>
      <c r="AE92" s="515">
        <f>$AH$6</f>
        <v>25</v>
      </c>
      <c r="AF92" s="637"/>
      <c r="AG92" s="271" t="s">
        <v>578</v>
      </c>
      <c r="AH92" s="957"/>
      <c r="AI92" s="957"/>
      <c r="AJ92" s="957"/>
      <c r="AK92" s="983"/>
      <c r="AL92" s="983"/>
      <c r="AM92" s="983"/>
      <c r="AN92" s="12">
        <f>ROUND(ROUND(ROUND(O92-AE92,0)*$AI$98,0)*$AL$98,0)</f>
        <v>562</v>
      </c>
      <c r="AO92" s="6"/>
    </row>
    <row r="93" spans="1:41" ht="17.25" customHeight="1" x14ac:dyDescent="0.15">
      <c r="A93" s="436" t="s">
        <v>1254</v>
      </c>
      <c r="B93" s="433">
        <v>4089</v>
      </c>
      <c r="C93" s="120" t="s">
        <v>2419</v>
      </c>
      <c r="D93" s="6"/>
      <c r="E93" s="769" t="s">
        <v>1455</v>
      </c>
      <c r="F93" s="664"/>
      <c r="G93" s="664"/>
      <c r="H93" s="665"/>
      <c r="I93" s="938" t="s">
        <v>2331</v>
      </c>
      <c r="J93" s="939"/>
      <c r="K93" s="939"/>
      <c r="L93" s="939"/>
      <c r="M93" s="940"/>
      <c r="N93" s="453" t="s">
        <v>1563</v>
      </c>
      <c r="O93" s="173"/>
      <c r="P93" s="173"/>
      <c r="Q93" s="439"/>
      <c r="R93" s="634"/>
      <c r="S93" s="140"/>
      <c r="T93" s="73"/>
      <c r="U93" s="73"/>
      <c r="V93" s="73"/>
      <c r="W93" s="422"/>
      <c r="X93" s="422"/>
      <c r="Y93" s="41"/>
      <c r="Z93" s="41"/>
      <c r="AA93" s="41"/>
      <c r="AB93" s="422"/>
      <c r="AC93" s="41"/>
      <c r="AD93" s="41"/>
      <c r="AE93" s="422"/>
      <c r="AF93" s="41"/>
      <c r="AG93" s="38"/>
      <c r="AH93" s="957"/>
      <c r="AI93" s="957"/>
      <c r="AJ93" s="957"/>
      <c r="AK93" s="983"/>
      <c r="AL93" s="983"/>
      <c r="AM93" s="983"/>
      <c r="AN93" s="12">
        <f>ROUND(ROUND(O94*$AI$98,0)*$AL$98,0)</f>
        <v>460</v>
      </c>
      <c r="AO93" s="402"/>
    </row>
    <row r="94" spans="1:41" ht="17.25" customHeight="1" x14ac:dyDescent="0.15">
      <c r="A94" s="436" t="s">
        <v>1254</v>
      </c>
      <c r="B94" s="433">
        <v>4090</v>
      </c>
      <c r="C94" s="120" t="s">
        <v>2420</v>
      </c>
      <c r="D94" s="6"/>
      <c r="E94" s="666"/>
      <c r="F94" s="667"/>
      <c r="G94" s="667"/>
      <c r="H94" s="668"/>
      <c r="I94" s="941"/>
      <c r="J94" s="942"/>
      <c r="K94" s="942"/>
      <c r="L94" s="942"/>
      <c r="M94" s="943"/>
      <c r="N94" s="57"/>
      <c r="O94" s="829">
        <f>O78</f>
        <v>677</v>
      </c>
      <c r="P94" s="829"/>
      <c r="Q94" s="417" t="s">
        <v>578</v>
      </c>
      <c r="R94" s="104"/>
      <c r="S94" s="691" t="s">
        <v>1251</v>
      </c>
      <c r="T94" s="692"/>
      <c r="U94" s="692"/>
      <c r="V94" s="692"/>
      <c r="W94" s="692"/>
      <c r="X94" s="692"/>
      <c r="Y94" s="692"/>
      <c r="Z94" s="692"/>
      <c r="AA94" s="692"/>
      <c r="AB94" s="692"/>
      <c r="AC94" s="692"/>
      <c r="AD94" s="515" t="s">
        <v>806</v>
      </c>
      <c r="AE94" s="515">
        <f>$AH$6</f>
        <v>25</v>
      </c>
      <c r="AF94" s="637"/>
      <c r="AG94" s="271" t="s">
        <v>578</v>
      </c>
      <c r="AH94" s="957"/>
      <c r="AI94" s="957"/>
      <c r="AJ94" s="957"/>
      <c r="AK94" s="983"/>
      <c r="AL94" s="983"/>
      <c r="AM94" s="983"/>
      <c r="AN94" s="12">
        <f t="shared" ref="AN94" si="0">ROUND(ROUND(ROUND(O94-AE94,0)*$AI$98,0)*$AL$98,0)</f>
        <v>442</v>
      </c>
      <c r="AO94" s="6"/>
    </row>
    <row r="95" spans="1:41" ht="17.25" customHeight="1" x14ac:dyDescent="0.15">
      <c r="A95" s="436" t="s">
        <v>1254</v>
      </c>
      <c r="B95" s="433">
        <v>4091</v>
      </c>
      <c r="C95" s="120" t="s">
        <v>2421</v>
      </c>
      <c r="D95" s="6"/>
      <c r="E95" s="666"/>
      <c r="F95" s="667"/>
      <c r="G95" s="667"/>
      <c r="H95" s="668"/>
      <c r="I95" s="941"/>
      <c r="J95" s="942"/>
      <c r="K95" s="942"/>
      <c r="L95" s="942"/>
      <c r="M95" s="943"/>
      <c r="N95" s="453" t="s">
        <v>1564</v>
      </c>
      <c r="O95" s="173"/>
      <c r="P95" s="173"/>
      <c r="Q95" s="439"/>
      <c r="R95" s="634"/>
      <c r="S95" s="140"/>
      <c r="T95" s="73"/>
      <c r="U95" s="73"/>
      <c r="V95" s="73"/>
      <c r="W95" s="422"/>
      <c r="X95" s="422"/>
      <c r="Y95" s="41"/>
      <c r="Z95" s="41"/>
      <c r="AA95" s="41"/>
      <c r="AB95" s="422"/>
      <c r="AC95" s="41"/>
      <c r="AD95" s="41"/>
      <c r="AE95" s="422"/>
      <c r="AF95" s="41"/>
      <c r="AG95" s="38"/>
      <c r="AH95" s="957"/>
      <c r="AI95" s="957"/>
      <c r="AJ95" s="957"/>
      <c r="AK95" s="983"/>
      <c r="AL95" s="983"/>
      <c r="AM95" s="983"/>
      <c r="AN95" s="12">
        <f>ROUND(ROUND(O96*$AI$98,0)*$AL$98,0)</f>
        <v>571</v>
      </c>
      <c r="AO95" s="6"/>
    </row>
    <row r="96" spans="1:41" ht="17.25" customHeight="1" x14ac:dyDescent="0.15">
      <c r="A96" s="436" t="s">
        <v>1254</v>
      </c>
      <c r="B96" s="433">
        <v>4092</v>
      </c>
      <c r="C96" s="120" t="s">
        <v>2422</v>
      </c>
      <c r="D96" s="6"/>
      <c r="E96" s="666"/>
      <c r="F96" s="667"/>
      <c r="G96" s="667"/>
      <c r="H96" s="668"/>
      <c r="I96" s="944" t="s">
        <v>875</v>
      </c>
      <c r="J96" s="693"/>
      <c r="K96" s="693"/>
      <c r="L96" s="693"/>
      <c r="M96" s="945"/>
      <c r="N96" s="57"/>
      <c r="O96" s="829">
        <f>O80</f>
        <v>841</v>
      </c>
      <c r="P96" s="829"/>
      <c r="Q96" s="417" t="s">
        <v>578</v>
      </c>
      <c r="R96" s="171"/>
      <c r="S96" s="691" t="s">
        <v>1251</v>
      </c>
      <c r="T96" s="692"/>
      <c r="U96" s="692"/>
      <c r="V96" s="692"/>
      <c r="W96" s="692"/>
      <c r="X96" s="692"/>
      <c r="Y96" s="692"/>
      <c r="Z96" s="692"/>
      <c r="AA96" s="692"/>
      <c r="AB96" s="692"/>
      <c r="AC96" s="692"/>
      <c r="AD96" s="515" t="s">
        <v>806</v>
      </c>
      <c r="AE96" s="515">
        <f>$AH$6</f>
        <v>25</v>
      </c>
      <c r="AF96" s="637"/>
      <c r="AG96" s="271" t="s">
        <v>578</v>
      </c>
      <c r="AH96" s="957"/>
      <c r="AI96" s="957"/>
      <c r="AJ96" s="957"/>
      <c r="AK96" s="983"/>
      <c r="AL96" s="983"/>
      <c r="AM96" s="983"/>
      <c r="AN96" s="12">
        <f t="shared" ref="AN96" si="1">ROUND(ROUND(ROUND(O96-AE96,0)*$AI$98,0)*$AL$98,0)</f>
        <v>554</v>
      </c>
      <c r="AO96" s="6"/>
    </row>
    <row r="97" spans="1:41" ht="17.25" customHeight="1" x14ac:dyDescent="0.15">
      <c r="A97" s="436" t="s">
        <v>1254</v>
      </c>
      <c r="B97" s="433">
        <v>4093</v>
      </c>
      <c r="C97" s="120" t="s">
        <v>3022</v>
      </c>
      <c r="D97" s="6"/>
      <c r="E97" s="135"/>
      <c r="F97" s="260"/>
      <c r="G97" s="260"/>
      <c r="H97" s="644"/>
      <c r="I97" s="938" t="s">
        <v>2332</v>
      </c>
      <c r="J97" s="939"/>
      <c r="K97" s="939"/>
      <c r="L97" s="939"/>
      <c r="M97" s="940"/>
      <c r="N97" s="453" t="s">
        <v>1563</v>
      </c>
      <c r="O97" s="173"/>
      <c r="P97" s="173"/>
      <c r="Q97" s="439"/>
      <c r="R97" s="634"/>
      <c r="S97" s="140"/>
      <c r="T97" s="73"/>
      <c r="U97" s="73"/>
      <c r="V97" s="73"/>
      <c r="W97" s="422"/>
      <c r="X97" s="422"/>
      <c r="Y97" s="41"/>
      <c r="Z97" s="41"/>
      <c r="AA97" s="41"/>
      <c r="AB97" s="422"/>
      <c r="AC97" s="41"/>
      <c r="AD97" s="41"/>
      <c r="AE97" s="422"/>
      <c r="AF97" s="41"/>
      <c r="AG97" s="38"/>
      <c r="AH97" s="957"/>
      <c r="AI97" s="957"/>
      <c r="AJ97" s="957"/>
      <c r="AK97" s="983"/>
      <c r="AL97" s="983"/>
      <c r="AM97" s="983"/>
      <c r="AN97" s="12">
        <f>ROUND(ROUND(O98*$AI$98,0)*$AL$98,0)</f>
        <v>460</v>
      </c>
      <c r="AO97" s="6"/>
    </row>
    <row r="98" spans="1:41" ht="17.25" customHeight="1" x14ac:dyDescent="0.15">
      <c r="A98" s="436" t="s">
        <v>1254</v>
      </c>
      <c r="B98" s="433">
        <v>4094</v>
      </c>
      <c r="C98" s="120" t="s">
        <v>3023</v>
      </c>
      <c r="D98" s="6"/>
      <c r="E98" s="135"/>
      <c r="F98" s="449"/>
      <c r="G98" s="449"/>
      <c r="H98" s="644"/>
      <c r="I98" s="941"/>
      <c r="J98" s="942"/>
      <c r="K98" s="942"/>
      <c r="L98" s="942"/>
      <c r="M98" s="943"/>
      <c r="N98" s="57"/>
      <c r="O98" s="829">
        <f>O82</f>
        <v>677</v>
      </c>
      <c r="P98" s="829"/>
      <c r="Q98" s="417" t="s">
        <v>578</v>
      </c>
      <c r="R98" s="104"/>
      <c r="S98" s="691" t="s">
        <v>1251</v>
      </c>
      <c r="T98" s="692"/>
      <c r="U98" s="692"/>
      <c r="V98" s="692"/>
      <c r="W98" s="692"/>
      <c r="X98" s="692"/>
      <c r="Y98" s="692"/>
      <c r="Z98" s="692"/>
      <c r="AA98" s="692"/>
      <c r="AB98" s="692"/>
      <c r="AC98" s="692"/>
      <c r="AD98" s="515" t="s">
        <v>806</v>
      </c>
      <c r="AE98" s="515">
        <f>$AH$6</f>
        <v>25</v>
      </c>
      <c r="AF98" s="637"/>
      <c r="AG98" s="271" t="s">
        <v>578</v>
      </c>
      <c r="AH98" s="70" t="s">
        <v>1154</v>
      </c>
      <c r="AI98" s="718">
        <f>$AL$34</f>
        <v>0.7</v>
      </c>
      <c r="AJ98" s="719"/>
      <c r="AK98" s="521" t="s">
        <v>1154</v>
      </c>
      <c r="AL98" s="718">
        <f>予防短期入所療養ホ!AL98</f>
        <v>0.97</v>
      </c>
      <c r="AM98" s="718"/>
      <c r="AN98" s="12">
        <f t="shared" ref="AN98" si="2">ROUND(ROUND(ROUND(O98-AE98,0)*$AI$98,0)*$AL$98,0)</f>
        <v>442</v>
      </c>
      <c r="AO98" s="6"/>
    </row>
    <row r="99" spans="1:41" ht="17.25" customHeight="1" x14ac:dyDescent="0.15">
      <c r="A99" s="436" t="s">
        <v>1254</v>
      </c>
      <c r="B99" s="433">
        <v>4095</v>
      </c>
      <c r="C99" s="120" t="s">
        <v>3024</v>
      </c>
      <c r="D99" s="6"/>
      <c r="E99" s="135"/>
      <c r="F99" s="310"/>
      <c r="G99" s="310"/>
      <c r="H99" s="644"/>
      <c r="I99" s="941"/>
      <c r="J99" s="942"/>
      <c r="K99" s="942"/>
      <c r="L99" s="942"/>
      <c r="M99" s="943"/>
      <c r="N99" s="453" t="s">
        <v>1564</v>
      </c>
      <c r="O99" s="173"/>
      <c r="P99" s="173"/>
      <c r="Q99" s="439"/>
      <c r="R99" s="634"/>
      <c r="S99" s="140"/>
      <c r="T99" s="73"/>
      <c r="U99" s="73"/>
      <c r="V99" s="73"/>
      <c r="W99" s="422"/>
      <c r="X99" s="422"/>
      <c r="Y99" s="41"/>
      <c r="Z99" s="41"/>
      <c r="AA99" s="41"/>
      <c r="AB99" s="422"/>
      <c r="AC99" s="41"/>
      <c r="AD99" s="41"/>
      <c r="AE99" s="422"/>
      <c r="AF99" s="41"/>
      <c r="AG99" s="38"/>
      <c r="AH99" s="647"/>
      <c r="AI99" s="643"/>
      <c r="AJ99" s="644"/>
      <c r="AK99" s="643"/>
      <c r="AL99" s="643"/>
      <c r="AM99" s="245"/>
      <c r="AN99" s="12">
        <f>ROUND(ROUND(O100*$AI$98,0)*$AL$98,0)</f>
        <v>571</v>
      </c>
      <c r="AO99" s="6"/>
    </row>
    <row r="100" spans="1:41" ht="17.25" customHeight="1" x14ac:dyDescent="0.15">
      <c r="A100" s="436" t="s">
        <v>1254</v>
      </c>
      <c r="B100" s="433">
        <v>4096</v>
      </c>
      <c r="C100" s="120" t="s">
        <v>3025</v>
      </c>
      <c r="D100" s="11"/>
      <c r="E100" s="607"/>
      <c r="F100" s="607"/>
      <c r="G100" s="607"/>
      <c r="H100" s="607"/>
      <c r="I100" s="944" t="s">
        <v>1854</v>
      </c>
      <c r="J100" s="693"/>
      <c r="K100" s="693"/>
      <c r="L100" s="693"/>
      <c r="M100" s="945"/>
      <c r="N100" s="57"/>
      <c r="O100" s="829">
        <f>O84</f>
        <v>841</v>
      </c>
      <c r="P100" s="829"/>
      <c r="Q100" s="417" t="s">
        <v>578</v>
      </c>
      <c r="R100" s="171"/>
      <c r="S100" s="691" t="s">
        <v>1251</v>
      </c>
      <c r="T100" s="692"/>
      <c r="U100" s="692"/>
      <c r="V100" s="692"/>
      <c r="W100" s="692"/>
      <c r="X100" s="692"/>
      <c r="Y100" s="692"/>
      <c r="Z100" s="692"/>
      <c r="AA100" s="692"/>
      <c r="AB100" s="692"/>
      <c r="AC100" s="692"/>
      <c r="AD100" s="515" t="s">
        <v>806</v>
      </c>
      <c r="AE100" s="515">
        <f>$AH$6</f>
        <v>25</v>
      </c>
      <c r="AF100" s="607"/>
      <c r="AG100" s="271" t="s">
        <v>578</v>
      </c>
      <c r="AH100" s="278"/>
      <c r="AI100" s="611"/>
      <c r="AJ100" s="646"/>
      <c r="AK100" s="523"/>
      <c r="AL100" s="611"/>
      <c r="AM100" s="279"/>
      <c r="AN100" s="12">
        <f t="shared" ref="AN100" si="3">ROUND(ROUND(ROUND(O100-AE100,0)*$AI$98,0)*$AL$98,0)</f>
        <v>554</v>
      </c>
      <c r="AO100" s="11"/>
    </row>
    <row r="101" spans="1:41" ht="17.25" customHeight="1" x14ac:dyDescent="0.15">
      <c r="A101" s="436" t="s">
        <v>1254</v>
      </c>
      <c r="B101" s="433">
        <v>4097</v>
      </c>
      <c r="C101" s="120" t="s">
        <v>2423</v>
      </c>
      <c r="D101" s="958" t="s">
        <v>1456</v>
      </c>
      <c r="E101" s="769" t="s">
        <v>2345</v>
      </c>
      <c r="F101" s="664"/>
      <c r="G101" s="664"/>
      <c r="H101" s="664"/>
      <c r="I101" s="664"/>
      <c r="J101" s="664"/>
      <c r="K101" s="664"/>
      <c r="L101" s="664"/>
      <c r="M101" s="665"/>
      <c r="N101" s="453" t="s">
        <v>1563</v>
      </c>
      <c r="O101" s="173"/>
      <c r="P101" s="173"/>
      <c r="Q101" s="439"/>
      <c r="R101" s="634"/>
      <c r="S101" s="444"/>
      <c r="T101" s="422"/>
      <c r="U101" s="422"/>
      <c r="V101" s="422"/>
      <c r="W101" s="422"/>
      <c r="X101" s="422"/>
      <c r="Y101" s="41"/>
      <c r="Z101" s="41"/>
      <c r="AA101" s="41"/>
      <c r="AB101" s="422"/>
      <c r="AC101" s="41"/>
      <c r="AD101" s="422"/>
      <c r="AE101" s="621"/>
      <c r="AF101" s="621"/>
      <c r="AG101" s="41"/>
      <c r="AH101" s="422"/>
      <c r="AI101" s="422"/>
      <c r="AJ101" s="38"/>
      <c r="AK101" s="991" t="s">
        <v>1768</v>
      </c>
      <c r="AL101" s="909"/>
      <c r="AM101" s="910"/>
      <c r="AN101" s="360">
        <f>ROUND(O102*$AL$108,0)</f>
        <v>492</v>
      </c>
      <c r="AO101" s="7" t="s">
        <v>0</v>
      </c>
    </row>
    <row r="102" spans="1:41" ht="17.25" customHeight="1" x14ac:dyDescent="0.15">
      <c r="A102" s="436" t="s">
        <v>1254</v>
      </c>
      <c r="B102" s="433">
        <v>4098</v>
      </c>
      <c r="C102" s="120" t="s">
        <v>2424</v>
      </c>
      <c r="D102" s="959"/>
      <c r="E102" s="666"/>
      <c r="F102" s="667"/>
      <c r="G102" s="667"/>
      <c r="H102" s="667"/>
      <c r="I102" s="667"/>
      <c r="J102" s="667"/>
      <c r="K102" s="667"/>
      <c r="L102" s="667"/>
      <c r="M102" s="668"/>
      <c r="N102" s="57"/>
      <c r="O102" s="829">
        <f>予防短期入所療養ホ!S101</f>
        <v>703</v>
      </c>
      <c r="P102" s="829"/>
      <c r="Q102" s="417" t="s">
        <v>578</v>
      </c>
      <c r="R102" s="104"/>
      <c r="S102" s="691" t="s">
        <v>301</v>
      </c>
      <c r="T102" s="750"/>
      <c r="U102" s="750"/>
      <c r="V102" s="750"/>
      <c r="W102" s="750"/>
      <c r="X102" s="750"/>
      <c r="Y102" s="750"/>
      <c r="Z102" s="750"/>
      <c r="AA102" s="750"/>
      <c r="AB102" s="750"/>
      <c r="AC102" s="750"/>
      <c r="AD102" s="788"/>
      <c r="AE102" s="788"/>
      <c r="AF102" s="788"/>
      <c r="AG102" s="515" t="s">
        <v>806</v>
      </c>
      <c r="AH102" s="515">
        <f t="shared" ref="AH102" si="4">$AH$6</f>
        <v>25</v>
      </c>
      <c r="AI102" s="621"/>
      <c r="AJ102" s="271" t="s">
        <v>578</v>
      </c>
      <c r="AK102" s="899"/>
      <c r="AL102" s="895"/>
      <c r="AM102" s="902"/>
      <c r="AN102" s="361">
        <f>ROUND(ROUND(O102-AH102,0)*$AL$108,0)</f>
        <v>475</v>
      </c>
      <c r="AO102" s="6"/>
    </row>
    <row r="103" spans="1:41" ht="17.25" customHeight="1" x14ac:dyDescent="0.15">
      <c r="A103" s="436" t="s">
        <v>1254</v>
      </c>
      <c r="B103" s="433">
        <v>4099</v>
      </c>
      <c r="C103" s="120" t="s">
        <v>2425</v>
      </c>
      <c r="D103" s="959"/>
      <c r="E103" s="947" t="s">
        <v>875</v>
      </c>
      <c r="F103" s="948"/>
      <c r="G103" s="948"/>
      <c r="H103" s="948"/>
      <c r="I103" s="948"/>
      <c r="J103" s="948"/>
      <c r="K103" s="948"/>
      <c r="L103" s="948"/>
      <c r="M103" s="949"/>
      <c r="N103" s="453" t="s">
        <v>1564</v>
      </c>
      <c r="O103" s="173"/>
      <c r="P103" s="173"/>
      <c r="Q103" s="439"/>
      <c r="R103" s="634"/>
      <c r="S103" s="444"/>
      <c r="T103" s="422"/>
      <c r="U103" s="422"/>
      <c r="V103" s="422"/>
      <c r="W103" s="422"/>
      <c r="X103" s="422"/>
      <c r="Y103" s="41"/>
      <c r="Z103" s="41"/>
      <c r="AA103" s="41"/>
      <c r="AB103" s="422"/>
      <c r="AC103" s="41"/>
      <c r="AD103" s="422"/>
      <c r="AE103" s="621"/>
      <c r="AF103" s="621"/>
      <c r="AG103" s="41"/>
      <c r="AH103" s="422"/>
      <c r="AI103" s="422"/>
      <c r="AJ103" s="38"/>
      <c r="AK103" s="899"/>
      <c r="AL103" s="895"/>
      <c r="AM103" s="902"/>
      <c r="AN103" s="360">
        <f t="shared" ref="AN103" si="5">ROUND(O104*$AL$108,0)</f>
        <v>599</v>
      </c>
      <c r="AO103" s="6"/>
    </row>
    <row r="104" spans="1:41" ht="17.25" customHeight="1" x14ac:dyDescent="0.15">
      <c r="A104" s="436" t="s">
        <v>1254</v>
      </c>
      <c r="B104" s="433">
        <v>4100</v>
      </c>
      <c r="C104" s="120" t="s">
        <v>2426</v>
      </c>
      <c r="D104" s="959"/>
      <c r="E104" s="451"/>
      <c r="F104" s="181"/>
      <c r="G104" s="181"/>
      <c r="H104" s="181"/>
      <c r="I104" s="639"/>
      <c r="J104" s="524"/>
      <c r="K104" s="524"/>
      <c r="L104" s="524"/>
      <c r="M104" s="629"/>
      <c r="N104" s="57"/>
      <c r="O104" s="829">
        <f>予防短期入所療養ホ!S103</f>
        <v>856</v>
      </c>
      <c r="P104" s="829"/>
      <c r="Q104" s="417" t="s">
        <v>578</v>
      </c>
      <c r="R104" s="171"/>
      <c r="S104" s="691" t="s">
        <v>301</v>
      </c>
      <c r="T104" s="750"/>
      <c r="U104" s="750"/>
      <c r="V104" s="750"/>
      <c r="W104" s="750"/>
      <c r="X104" s="750"/>
      <c r="Y104" s="750"/>
      <c r="Z104" s="750"/>
      <c r="AA104" s="750"/>
      <c r="AB104" s="750"/>
      <c r="AC104" s="750"/>
      <c r="AD104" s="788"/>
      <c r="AE104" s="788"/>
      <c r="AF104" s="788"/>
      <c r="AG104" s="515" t="s">
        <v>806</v>
      </c>
      <c r="AH104" s="515">
        <f t="shared" ref="AH104" si="6">$AH$6</f>
        <v>25</v>
      </c>
      <c r="AI104" s="621"/>
      <c r="AJ104" s="271" t="s">
        <v>578</v>
      </c>
      <c r="AK104" s="899"/>
      <c r="AL104" s="895"/>
      <c r="AM104" s="902"/>
      <c r="AN104" s="361">
        <f t="shared" ref="AN104" si="7">ROUND(ROUND(O104-AH104,0)*$AL$108,0)</f>
        <v>582</v>
      </c>
      <c r="AO104" s="6"/>
    </row>
    <row r="105" spans="1:41" ht="17.25" customHeight="1" x14ac:dyDescent="0.15">
      <c r="A105" s="436" t="s">
        <v>1254</v>
      </c>
      <c r="B105" s="433">
        <v>4101</v>
      </c>
      <c r="C105" s="120" t="s">
        <v>3026</v>
      </c>
      <c r="D105" s="959"/>
      <c r="E105" s="769" t="s">
        <v>2346</v>
      </c>
      <c r="F105" s="664"/>
      <c r="G105" s="664"/>
      <c r="H105" s="664"/>
      <c r="I105" s="664"/>
      <c r="J105" s="664"/>
      <c r="K105" s="664"/>
      <c r="L105" s="664"/>
      <c r="M105" s="665"/>
      <c r="N105" s="453" t="s">
        <v>1563</v>
      </c>
      <c r="O105" s="173"/>
      <c r="P105" s="173"/>
      <c r="Q105" s="439"/>
      <c r="R105" s="634"/>
      <c r="S105" s="444"/>
      <c r="T105" s="422"/>
      <c r="U105" s="422"/>
      <c r="V105" s="422"/>
      <c r="W105" s="422"/>
      <c r="X105" s="422"/>
      <c r="Y105" s="41"/>
      <c r="Z105" s="41"/>
      <c r="AA105" s="41"/>
      <c r="AB105" s="422"/>
      <c r="AC105" s="41"/>
      <c r="AD105" s="422"/>
      <c r="AE105" s="621"/>
      <c r="AF105" s="621"/>
      <c r="AG105" s="41"/>
      <c r="AH105" s="422"/>
      <c r="AI105" s="422"/>
      <c r="AJ105" s="38"/>
      <c r="AK105" s="899"/>
      <c r="AL105" s="895"/>
      <c r="AM105" s="902"/>
      <c r="AN105" s="360">
        <f t="shared" ref="AN105" si="8">ROUND(O106*$AL$108,0)</f>
        <v>492</v>
      </c>
      <c r="AO105" s="6"/>
    </row>
    <row r="106" spans="1:41" ht="17.25" customHeight="1" x14ac:dyDescent="0.15">
      <c r="A106" s="436" t="s">
        <v>1254</v>
      </c>
      <c r="B106" s="433">
        <v>4102</v>
      </c>
      <c r="C106" s="120" t="s">
        <v>3027</v>
      </c>
      <c r="D106" s="959"/>
      <c r="E106" s="666"/>
      <c r="F106" s="667"/>
      <c r="G106" s="667"/>
      <c r="H106" s="667"/>
      <c r="I106" s="667"/>
      <c r="J106" s="667"/>
      <c r="K106" s="667"/>
      <c r="L106" s="667"/>
      <c r="M106" s="668"/>
      <c r="N106" s="57"/>
      <c r="O106" s="829">
        <f>予防短期入所療養ホ!S105</f>
        <v>703</v>
      </c>
      <c r="P106" s="829"/>
      <c r="Q106" s="417" t="s">
        <v>578</v>
      </c>
      <c r="R106" s="104"/>
      <c r="S106" s="691" t="s">
        <v>301</v>
      </c>
      <c r="T106" s="750"/>
      <c r="U106" s="750"/>
      <c r="V106" s="750"/>
      <c r="W106" s="750"/>
      <c r="X106" s="750"/>
      <c r="Y106" s="750"/>
      <c r="Z106" s="750"/>
      <c r="AA106" s="750"/>
      <c r="AB106" s="750"/>
      <c r="AC106" s="750"/>
      <c r="AD106" s="788"/>
      <c r="AE106" s="788"/>
      <c r="AF106" s="788"/>
      <c r="AG106" s="515" t="s">
        <v>806</v>
      </c>
      <c r="AH106" s="515">
        <f t="shared" ref="AH106" si="9">$AH$6</f>
        <v>25</v>
      </c>
      <c r="AI106" s="621"/>
      <c r="AJ106" s="271" t="s">
        <v>578</v>
      </c>
      <c r="AK106" s="899"/>
      <c r="AL106" s="895"/>
      <c r="AM106" s="902"/>
      <c r="AN106" s="361">
        <f t="shared" ref="AN106" si="10">ROUND(ROUND(O106-AH106,0)*$AL$108,0)</f>
        <v>475</v>
      </c>
      <c r="AO106" s="6"/>
    </row>
    <row r="107" spans="1:41" ht="17.25" customHeight="1" x14ac:dyDescent="0.15">
      <c r="A107" s="436" t="s">
        <v>1254</v>
      </c>
      <c r="B107" s="433">
        <v>4103</v>
      </c>
      <c r="C107" s="120" t="s">
        <v>3028</v>
      </c>
      <c r="D107" s="959"/>
      <c r="E107" s="947" t="s">
        <v>1854</v>
      </c>
      <c r="F107" s="948"/>
      <c r="G107" s="948"/>
      <c r="H107" s="948"/>
      <c r="I107" s="948"/>
      <c r="J107" s="948"/>
      <c r="K107" s="948"/>
      <c r="L107" s="948"/>
      <c r="M107" s="949"/>
      <c r="N107" s="453" t="s">
        <v>1564</v>
      </c>
      <c r="O107" s="173"/>
      <c r="P107" s="173"/>
      <c r="Q107" s="439"/>
      <c r="R107" s="634"/>
      <c r="S107" s="444"/>
      <c r="T107" s="422"/>
      <c r="U107" s="422"/>
      <c r="V107" s="422"/>
      <c r="W107" s="422"/>
      <c r="X107" s="422"/>
      <c r="Y107" s="41"/>
      <c r="Z107" s="41"/>
      <c r="AA107" s="41"/>
      <c r="AB107" s="422"/>
      <c r="AC107" s="41"/>
      <c r="AD107" s="422"/>
      <c r="AE107" s="621"/>
      <c r="AF107" s="621"/>
      <c r="AG107" s="41"/>
      <c r="AH107" s="422"/>
      <c r="AI107" s="422"/>
      <c r="AJ107" s="38"/>
      <c r="AK107" s="899"/>
      <c r="AL107" s="895"/>
      <c r="AM107" s="902"/>
      <c r="AN107" s="360">
        <f>ROUND(O108*$AL$108,0)</f>
        <v>599</v>
      </c>
      <c r="AO107" s="6"/>
    </row>
    <row r="108" spans="1:41" ht="17.25" customHeight="1" x14ac:dyDescent="0.15">
      <c r="A108" s="436" t="s">
        <v>1254</v>
      </c>
      <c r="B108" s="433">
        <v>4104</v>
      </c>
      <c r="C108" s="120" t="s">
        <v>3029</v>
      </c>
      <c r="D108" s="959"/>
      <c r="E108" s="451"/>
      <c r="F108" s="181"/>
      <c r="G108" s="181"/>
      <c r="H108" s="181"/>
      <c r="I108" s="639"/>
      <c r="J108" s="524"/>
      <c r="K108" s="524"/>
      <c r="L108" s="524"/>
      <c r="M108" s="629"/>
      <c r="N108" s="57"/>
      <c r="O108" s="829">
        <f>予防短期入所療養ホ!S107</f>
        <v>856</v>
      </c>
      <c r="P108" s="829"/>
      <c r="Q108" s="417" t="s">
        <v>578</v>
      </c>
      <c r="R108" s="171"/>
      <c r="S108" s="691" t="s">
        <v>301</v>
      </c>
      <c r="T108" s="750"/>
      <c r="U108" s="750"/>
      <c r="V108" s="750"/>
      <c r="W108" s="750"/>
      <c r="X108" s="750"/>
      <c r="Y108" s="750"/>
      <c r="Z108" s="750"/>
      <c r="AA108" s="750"/>
      <c r="AB108" s="750"/>
      <c r="AC108" s="750"/>
      <c r="AD108" s="788"/>
      <c r="AE108" s="788"/>
      <c r="AF108" s="788"/>
      <c r="AG108" s="515" t="s">
        <v>806</v>
      </c>
      <c r="AH108" s="515">
        <f t="shared" ref="AH108" si="11">$AH$6</f>
        <v>25</v>
      </c>
      <c r="AI108" s="621"/>
      <c r="AJ108" s="271" t="s">
        <v>578</v>
      </c>
      <c r="AK108" s="521" t="s">
        <v>1154</v>
      </c>
      <c r="AL108" s="718">
        <f>$AL$34</f>
        <v>0.7</v>
      </c>
      <c r="AM108" s="719"/>
      <c r="AN108" s="361">
        <f>ROUND(ROUND(O108-AH108,0)*$AL$108,0)</f>
        <v>582</v>
      </c>
      <c r="AO108" s="6"/>
    </row>
    <row r="109" spans="1:41" ht="17.25" customHeight="1" x14ac:dyDescent="0.15">
      <c r="A109" s="436" t="s">
        <v>1254</v>
      </c>
      <c r="B109" s="433">
        <v>4105</v>
      </c>
      <c r="C109" s="120" t="s">
        <v>2427</v>
      </c>
      <c r="D109" s="960"/>
      <c r="E109" s="769" t="s">
        <v>2345</v>
      </c>
      <c r="F109" s="664"/>
      <c r="G109" s="664"/>
      <c r="H109" s="664"/>
      <c r="I109" s="664"/>
      <c r="J109" s="664"/>
      <c r="K109" s="664"/>
      <c r="L109" s="664"/>
      <c r="M109" s="665"/>
      <c r="N109" s="453" t="s">
        <v>1563</v>
      </c>
      <c r="O109" s="173"/>
      <c r="P109" s="173"/>
      <c r="Q109" s="439"/>
      <c r="R109" s="634"/>
      <c r="S109" s="140"/>
      <c r="T109" s="73"/>
      <c r="U109" s="73"/>
      <c r="V109" s="73"/>
      <c r="W109" s="422"/>
      <c r="X109" s="422"/>
      <c r="Y109" s="41"/>
      <c r="Z109" s="41"/>
      <c r="AA109" s="41"/>
      <c r="AB109" s="422"/>
      <c r="AC109" s="41"/>
      <c r="AD109" s="41"/>
      <c r="AE109" s="422"/>
      <c r="AF109" s="41"/>
      <c r="AG109" s="38"/>
      <c r="AH109" s="991" t="s">
        <v>1768</v>
      </c>
      <c r="AI109" s="798"/>
      <c r="AJ109" s="799"/>
      <c r="AK109" s="275"/>
      <c r="AL109" s="632"/>
      <c r="AM109" s="190"/>
      <c r="AN109" s="12">
        <f>ROUND(ROUND(O110*$AI$116,0)*$AL$116,0)</f>
        <v>477</v>
      </c>
      <c r="AO109" s="6"/>
    </row>
    <row r="110" spans="1:41" ht="17.25" customHeight="1" x14ac:dyDescent="0.15">
      <c r="A110" s="436" t="s">
        <v>1254</v>
      </c>
      <c r="B110" s="433">
        <v>4106</v>
      </c>
      <c r="C110" s="120" t="s">
        <v>2428</v>
      </c>
      <c r="D110" s="960"/>
      <c r="E110" s="666"/>
      <c r="F110" s="667"/>
      <c r="G110" s="667"/>
      <c r="H110" s="667"/>
      <c r="I110" s="667"/>
      <c r="J110" s="667"/>
      <c r="K110" s="667"/>
      <c r="L110" s="667"/>
      <c r="M110" s="668"/>
      <c r="N110" s="57"/>
      <c r="O110" s="829">
        <f>O102</f>
        <v>703</v>
      </c>
      <c r="P110" s="829"/>
      <c r="Q110" s="417" t="s">
        <v>578</v>
      </c>
      <c r="R110" s="104"/>
      <c r="S110" s="691" t="s">
        <v>1251</v>
      </c>
      <c r="T110" s="692"/>
      <c r="U110" s="692"/>
      <c r="V110" s="692"/>
      <c r="W110" s="692"/>
      <c r="X110" s="692"/>
      <c r="Y110" s="692"/>
      <c r="Z110" s="692"/>
      <c r="AA110" s="692"/>
      <c r="AB110" s="692"/>
      <c r="AC110" s="692"/>
      <c r="AD110" s="515" t="s">
        <v>806</v>
      </c>
      <c r="AE110" s="515">
        <f t="shared" ref="AE110" si="12">$AH$6</f>
        <v>25</v>
      </c>
      <c r="AF110" s="637"/>
      <c r="AG110" s="271" t="s">
        <v>578</v>
      </c>
      <c r="AH110" s="901"/>
      <c r="AI110" s="896"/>
      <c r="AJ110" s="900"/>
      <c r="AK110" s="962" t="s">
        <v>1041</v>
      </c>
      <c r="AL110" s="963"/>
      <c r="AM110" s="987"/>
      <c r="AN110" s="12">
        <f>ROUND(ROUND(ROUND(O110-AE110,0)*$AI$116,0)*$AL$116,0)</f>
        <v>461</v>
      </c>
      <c r="AO110" s="6"/>
    </row>
    <row r="111" spans="1:41" ht="17.25" customHeight="1" x14ac:dyDescent="0.15">
      <c r="A111" s="436" t="s">
        <v>1254</v>
      </c>
      <c r="B111" s="433">
        <v>4107</v>
      </c>
      <c r="C111" s="120" t="s">
        <v>2429</v>
      </c>
      <c r="D111" s="960"/>
      <c r="E111" s="947" t="s">
        <v>875</v>
      </c>
      <c r="F111" s="948"/>
      <c r="G111" s="948"/>
      <c r="H111" s="948"/>
      <c r="I111" s="948"/>
      <c r="J111" s="948"/>
      <c r="K111" s="948"/>
      <c r="L111" s="948"/>
      <c r="M111" s="949"/>
      <c r="N111" s="453" t="s">
        <v>1564</v>
      </c>
      <c r="O111" s="173"/>
      <c r="P111" s="173"/>
      <c r="Q111" s="439"/>
      <c r="R111" s="634"/>
      <c r="S111" s="140"/>
      <c r="T111" s="73"/>
      <c r="U111" s="73"/>
      <c r="V111" s="73"/>
      <c r="W111" s="422"/>
      <c r="X111" s="422"/>
      <c r="Y111" s="41"/>
      <c r="Z111" s="41"/>
      <c r="AA111" s="41"/>
      <c r="AB111" s="422"/>
      <c r="AC111" s="41"/>
      <c r="AD111" s="41"/>
      <c r="AE111" s="422"/>
      <c r="AF111" s="41"/>
      <c r="AG111" s="38"/>
      <c r="AH111" s="901"/>
      <c r="AI111" s="896"/>
      <c r="AJ111" s="900"/>
      <c r="AK111" s="962"/>
      <c r="AL111" s="963"/>
      <c r="AM111" s="987"/>
      <c r="AN111" s="12">
        <f>ROUND(ROUND(O112*$AI$116,0)*$AL$116,0)</f>
        <v>581</v>
      </c>
      <c r="AO111" s="6"/>
    </row>
    <row r="112" spans="1:41" ht="17.25" customHeight="1" x14ac:dyDescent="0.15">
      <c r="A112" s="436" t="s">
        <v>1254</v>
      </c>
      <c r="B112" s="433">
        <v>4108</v>
      </c>
      <c r="C112" s="120" t="s">
        <v>2430</v>
      </c>
      <c r="D112" s="960"/>
      <c r="E112" s="451"/>
      <c r="F112" s="181"/>
      <c r="G112" s="181"/>
      <c r="H112" s="181"/>
      <c r="I112" s="639"/>
      <c r="J112" s="524"/>
      <c r="K112" s="524"/>
      <c r="L112" s="524"/>
      <c r="M112" s="629"/>
      <c r="N112" s="57"/>
      <c r="O112" s="829">
        <f>O104</f>
        <v>856</v>
      </c>
      <c r="P112" s="829"/>
      <c r="Q112" s="417" t="s">
        <v>578</v>
      </c>
      <c r="R112" s="171"/>
      <c r="S112" s="691" t="s">
        <v>1251</v>
      </c>
      <c r="T112" s="692"/>
      <c r="U112" s="692"/>
      <c r="V112" s="692"/>
      <c r="W112" s="692"/>
      <c r="X112" s="692"/>
      <c r="Y112" s="692"/>
      <c r="Z112" s="692"/>
      <c r="AA112" s="692"/>
      <c r="AB112" s="692"/>
      <c r="AC112" s="692"/>
      <c r="AD112" s="515" t="s">
        <v>806</v>
      </c>
      <c r="AE112" s="515">
        <f t="shared" ref="AE112" si="13">$AH$6</f>
        <v>25</v>
      </c>
      <c r="AF112" s="637"/>
      <c r="AG112" s="271" t="s">
        <v>578</v>
      </c>
      <c r="AH112" s="901"/>
      <c r="AI112" s="896"/>
      <c r="AJ112" s="900"/>
      <c r="AK112" s="962"/>
      <c r="AL112" s="963"/>
      <c r="AM112" s="987"/>
      <c r="AN112" s="12">
        <f t="shared" ref="AN112" si="14">ROUND(ROUND(ROUND(O112-AE112,0)*$AI$116,0)*$AL$116,0)</f>
        <v>565</v>
      </c>
      <c r="AO112" s="6"/>
    </row>
    <row r="113" spans="1:41" ht="17.25" customHeight="1" x14ac:dyDescent="0.15">
      <c r="A113" s="436" t="s">
        <v>1254</v>
      </c>
      <c r="B113" s="433">
        <v>4109</v>
      </c>
      <c r="C113" s="120" t="s">
        <v>3030</v>
      </c>
      <c r="D113" s="960"/>
      <c r="E113" s="769" t="s">
        <v>2346</v>
      </c>
      <c r="F113" s="664"/>
      <c r="G113" s="664"/>
      <c r="H113" s="664"/>
      <c r="I113" s="664"/>
      <c r="J113" s="664"/>
      <c r="K113" s="664"/>
      <c r="L113" s="664"/>
      <c r="M113" s="665"/>
      <c r="N113" s="453" t="s">
        <v>1563</v>
      </c>
      <c r="O113" s="173"/>
      <c r="P113" s="173"/>
      <c r="Q113" s="439"/>
      <c r="R113" s="634"/>
      <c r="S113" s="140"/>
      <c r="T113" s="73"/>
      <c r="U113" s="73"/>
      <c r="V113" s="73"/>
      <c r="W113" s="422"/>
      <c r="X113" s="422"/>
      <c r="Y113" s="41"/>
      <c r="Z113" s="41"/>
      <c r="AA113" s="41"/>
      <c r="AB113" s="422"/>
      <c r="AC113" s="41"/>
      <c r="AD113" s="41"/>
      <c r="AE113" s="422"/>
      <c r="AF113" s="41"/>
      <c r="AG113" s="38"/>
      <c r="AH113" s="901"/>
      <c r="AI113" s="896"/>
      <c r="AJ113" s="900"/>
      <c r="AK113" s="962"/>
      <c r="AL113" s="963"/>
      <c r="AM113" s="987"/>
      <c r="AN113" s="12">
        <f>ROUND(ROUND(O114*$AI$116,0)*$AL$116,0)</f>
        <v>477</v>
      </c>
      <c r="AO113" s="6"/>
    </row>
    <row r="114" spans="1:41" ht="17.25" customHeight="1" x14ac:dyDescent="0.15">
      <c r="A114" s="436" t="s">
        <v>1254</v>
      </c>
      <c r="B114" s="433">
        <v>4110</v>
      </c>
      <c r="C114" s="120" t="s">
        <v>3031</v>
      </c>
      <c r="D114" s="960"/>
      <c r="E114" s="666"/>
      <c r="F114" s="667"/>
      <c r="G114" s="667"/>
      <c r="H114" s="667"/>
      <c r="I114" s="667"/>
      <c r="J114" s="667"/>
      <c r="K114" s="667"/>
      <c r="L114" s="667"/>
      <c r="M114" s="668"/>
      <c r="N114" s="57"/>
      <c r="O114" s="829">
        <f>O106</f>
        <v>703</v>
      </c>
      <c r="P114" s="829"/>
      <c r="Q114" s="417" t="s">
        <v>578</v>
      </c>
      <c r="R114" s="104"/>
      <c r="S114" s="691" t="s">
        <v>1251</v>
      </c>
      <c r="T114" s="692"/>
      <c r="U114" s="692"/>
      <c r="V114" s="692"/>
      <c r="W114" s="692"/>
      <c r="X114" s="692"/>
      <c r="Y114" s="692"/>
      <c r="Z114" s="692"/>
      <c r="AA114" s="692"/>
      <c r="AB114" s="692"/>
      <c r="AC114" s="692"/>
      <c r="AD114" s="515" t="s">
        <v>806</v>
      </c>
      <c r="AE114" s="515">
        <f t="shared" ref="AE114" si="15">$AH$6</f>
        <v>25</v>
      </c>
      <c r="AF114" s="637"/>
      <c r="AG114" s="271" t="s">
        <v>578</v>
      </c>
      <c r="AH114" s="901"/>
      <c r="AI114" s="896"/>
      <c r="AJ114" s="900"/>
      <c r="AK114" s="962"/>
      <c r="AL114" s="963"/>
      <c r="AM114" s="987"/>
      <c r="AN114" s="12">
        <f t="shared" ref="AN114" si="16">ROUND(ROUND(ROUND(O114-AE114,0)*$AI$116,0)*$AL$116,0)</f>
        <v>461</v>
      </c>
      <c r="AO114" s="6"/>
    </row>
    <row r="115" spans="1:41" ht="17.25" customHeight="1" x14ac:dyDescent="0.15">
      <c r="A115" s="436" t="s">
        <v>1254</v>
      </c>
      <c r="B115" s="433">
        <v>4111</v>
      </c>
      <c r="C115" s="120" t="s">
        <v>3032</v>
      </c>
      <c r="D115" s="960"/>
      <c r="E115" s="947" t="s">
        <v>1854</v>
      </c>
      <c r="F115" s="948"/>
      <c r="G115" s="948"/>
      <c r="H115" s="948"/>
      <c r="I115" s="948"/>
      <c r="J115" s="948"/>
      <c r="K115" s="948"/>
      <c r="L115" s="948"/>
      <c r="M115" s="949"/>
      <c r="N115" s="453" t="s">
        <v>1564</v>
      </c>
      <c r="O115" s="173"/>
      <c r="P115" s="173"/>
      <c r="Q115" s="439"/>
      <c r="R115" s="634"/>
      <c r="S115" s="140"/>
      <c r="T115" s="73"/>
      <c r="U115" s="73"/>
      <c r="V115" s="73"/>
      <c r="W115" s="422"/>
      <c r="X115" s="422"/>
      <c r="Y115" s="41"/>
      <c r="Z115" s="41"/>
      <c r="AA115" s="41"/>
      <c r="AB115" s="422"/>
      <c r="AC115" s="41"/>
      <c r="AD115" s="41"/>
      <c r="AE115" s="422"/>
      <c r="AF115" s="41"/>
      <c r="AG115" s="38"/>
      <c r="AH115" s="901"/>
      <c r="AI115" s="896"/>
      <c r="AJ115" s="900"/>
      <c r="AK115" s="962"/>
      <c r="AL115" s="963"/>
      <c r="AM115" s="987"/>
      <c r="AN115" s="12">
        <f>ROUND(ROUND(O116*$AI$116,0)*$AL$116,0)</f>
        <v>581</v>
      </c>
      <c r="AO115" s="6"/>
    </row>
    <row r="116" spans="1:41" ht="17.25" customHeight="1" x14ac:dyDescent="0.15">
      <c r="A116" s="436" t="s">
        <v>1254</v>
      </c>
      <c r="B116" s="433">
        <v>4112</v>
      </c>
      <c r="C116" s="120" t="s">
        <v>3033</v>
      </c>
      <c r="D116" s="961"/>
      <c r="E116" s="451"/>
      <c r="F116" s="181"/>
      <c r="G116" s="181"/>
      <c r="H116" s="181"/>
      <c r="I116" s="639"/>
      <c r="J116" s="524"/>
      <c r="K116" s="524"/>
      <c r="L116" s="524"/>
      <c r="M116" s="629"/>
      <c r="N116" s="57"/>
      <c r="O116" s="829">
        <f>O108</f>
        <v>856</v>
      </c>
      <c r="P116" s="829"/>
      <c r="Q116" s="417" t="s">
        <v>578</v>
      </c>
      <c r="R116" s="171"/>
      <c r="S116" s="691" t="s">
        <v>1251</v>
      </c>
      <c r="T116" s="692"/>
      <c r="U116" s="692"/>
      <c r="V116" s="692"/>
      <c r="W116" s="692"/>
      <c r="X116" s="692"/>
      <c r="Y116" s="692"/>
      <c r="Z116" s="692"/>
      <c r="AA116" s="692"/>
      <c r="AB116" s="692"/>
      <c r="AC116" s="692"/>
      <c r="AD116" s="515" t="s">
        <v>806</v>
      </c>
      <c r="AE116" s="515">
        <f t="shared" ref="AE116" si="17">$AH$6</f>
        <v>25</v>
      </c>
      <c r="AF116" s="637"/>
      <c r="AG116" s="271" t="s">
        <v>578</v>
      </c>
      <c r="AH116" s="278" t="s">
        <v>1154</v>
      </c>
      <c r="AI116" s="894">
        <f>$AL$34</f>
        <v>0.7</v>
      </c>
      <c r="AJ116" s="988"/>
      <c r="AK116" s="523" t="s">
        <v>1154</v>
      </c>
      <c r="AL116" s="894">
        <f>$AL$98</f>
        <v>0.97</v>
      </c>
      <c r="AM116" s="984"/>
      <c r="AN116" s="12">
        <f>ROUND(ROUND(ROUND(O116-AE116,0)*$AI$116,0)*$AL$116,0)</f>
        <v>565</v>
      </c>
      <c r="AO116" s="6"/>
    </row>
    <row r="117" spans="1:41" ht="17.25" customHeight="1" x14ac:dyDescent="0.15">
      <c r="A117" s="436" t="s">
        <v>1254</v>
      </c>
      <c r="B117" s="433">
        <v>4113</v>
      </c>
      <c r="C117" s="120" t="s">
        <v>2431</v>
      </c>
      <c r="D117" s="710" t="s">
        <v>1457</v>
      </c>
      <c r="E117" s="769" t="s">
        <v>1849</v>
      </c>
      <c r="F117" s="664"/>
      <c r="G117" s="664"/>
      <c r="H117" s="665"/>
      <c r="I117" s="938" t="s">
        <v>2351</v>
      </c>
      <c r="J117" s="939"/>
      <c r="K117" s="939"/>
      <c r="L117" s="939"/>
      <c r="M117" s="940"/>
      <c r="N117" s="246" t="s">
        <v>1563</v>
      </c>
      <c r="O117" s="276"/>
      <c r="P117" s="276"/>
      <c r="Q117" s="245"/>
      <c r="R117" s="638"/>
      <c r="S117" s="444"/>
      <c r="T117" s="422"/>
      <c r="U117" s="422"/>
      <c r="V117" s="422"/>
      <c r="W117" s="422"/>
      <c r="X117" s="422"/>
      <c r="Y117" s="41"/>
      <c r="Z117" s="41"/>
      <c r="AA117" s="41"/>
      <c r="AB117" s="422"/>
      <c r="AC117" s="41"/>
      <c r="AD117" s="422"/>
      <c r="AE117" s="621"/>
      <c r="AF117" s="621"/>
      <c r="AG117" s="41"/>
      <c r="AH117" s="417"/>
      <c r="AI117" s="417"/>
      <c r="AJ117" s="420"/>
      <c r="AK117" s="418"/>
      <c r="AL117" s="418"/>
      <c r="AM117" s="419"/>
      <c r="AN117" s="360">
        <f>ROUND(O118*$AL$130,0)</f>
        <v>450</v>
      </c>
      <c r="AO117" s="6"/>
    </row>
    <row r="118" spans="1:41" ht="17.25" customHeight="1" x14ac:dyDescent="0.15">
      <c r="A118" s="436" t="s">
        <v>1254</v>
      </c>
      <c r="B118" s="433">
        <v>4114</v>
      </c>
      <c r="C118" s="120" t="s">
        <v>2432</v>
      </c>
      <c r="D118" s="711"/>
      <c r="E118" s="666"/>
      <c r="F118" s="667"/>
      <c r="G118" s="667"/>
      <c r="H118" s="668"/>
      <c r="I118" s="941"/>
      <c r="J118" s="942"/>
      <c r="K118" s="942"/>
      <c r="L118" s="942"/>
      <c r="M118" s="943"/>
      <c r="N118" s="57"/>
      <c r="O118" s="829">
        <f>予防短期入所療養ホ!S117</f>
        <v>643</v>
      </c>
      <c r="P118" s="829"/>
      <c r="Q118" s="417" t="s">
        <v>578</v>
      </c>
      <c r="R118" s="104"/>
      <c r="S118" s="691" t="s">
        <v>301</v>
      </c>
      <c r="T118" s="750"/>
      <c r="U118" s="750"/>
      <c r="V118" s="750"/>
      <c r="W118" s="750"/>
      <c r="X118" s="750"/>
      <c r="Y118" s="750"/>
      <c r="Z118" s="750"/>
      <c r="AA118" s="750"/>
      <c r="AB118" s="750"/>
      <c r="AC118" s="750"/>
      <c r="AD118" s="788"/>
      <c r="AE118" s="788"/>
      <c r="AF118" s="788"/>
      <c r="AG118" s="515" t="s">
        <v>806</v>
      </c>
      <c r="AH118" s="515">
        <f t="shared" ref="AH118" si="18">$AH$6</f>
        <v>25</v>
      </c>
      <c r="AI118" s="621"/>
      <c r="AJ118" s="271" t="s">
        <v>578</v>
      </c>
      <c r="AK118" s="823" t="s">
        <v>1766</v>
      </c>
      <c r="AL118" s="823"/>
      <c r="AM118" s="957"/>
      <c r="AN118" s="361">
        <f>ROUND(ROUND(O118-AH118,0)*$AL$130,0)</f>
        <v>433</v>
      </c>
      <c r="AO118" s="6"/>
    </row>
    <row r="119" spans="1:41" ht="17.25" customHeight="1" x14ac:dyDescent="0.15">
      <c r="A119" s="436" t="s">
        <v>1254</v>
      </c>
      <c r="B119" s="433">
        <v>4115</v>
      </c>
      <c r="C119" s="120" t="s">
        <v>2433</v>
      </c>
      <c r="D119" s="711"/>
      <c r="E119" s="666"/>
      <c r="F119" s="667"/>
      <c r="G119" s="667"/>
      <c r="H119" s="668"/>
      <c r="I119" s="941"/>
      <c r="J119" s="942"/>
      <c r="K119" s="942"/>
      <c r="L119" s="942"/>
      <c r="M119" s="943"/>
      <c r="N119" s="453" t="s">
        <v>1564</v>
      </c>
      <c r="O119" s="173"/>
      <c r="P119" s="173"/>
      <c r="Q119" s="439"/>
      <c r="R119" s="634"/>
      <c r="S119" s="444"/>
      <c r="T119" s="422"/>
      <c r="U119" s="422"/>
      <c r="V119" s="422"/>
      <c r="W119" s="422"/>
      <c r="X119" s="422"/>
      <c r="Y119" s="41"/>
      <c r="Z119" s="41"/>
      <c r="AA119" s="41"/>
      <c r="AB119" s="422"/>
      <c r="AC119" s="41"/>
      <c r="AD119" s="422"/>
      <c r="AE119" s="621"/>
      <c r="AF119" s="621"/>
      <c r="AG119" s="41"/>
      <c r="AH119" s="422"/>
      <c r="AI119" s="422"/>
      <c r="AJ119" s="38"/>
      <c r="AK119" s="823"/>
      <c r="AL119" s="823"/>
      <c r="AM119" s="957"/>
      <c r="AN119" s="360">
        <f t="shared" ref="AN119" si="19">ROUND(O120*$AL$130,0)</f>
        <v>559</v>
      </c>
      <c r="AO119" s="6"/>
    </row>
    <row r="120" spans="1:41" ht="17.25" customHeight="1" x14ac:dyDescent="0.15">
      <c r="A120" s="436" t="s">
        <v>1254</v>
      </c>
      <c r="B120" s="433">
        <v>4116</v>
      </c>
      <c r="C120" s="120" t="s">
        <v>2434</v>
      </c>
      <c r="D120" s="711"/>
      <c r="E120" s="666"/>
      <c r="F120" s="667"/>
      <c r="G120" s="667"/>
      <c r="H120" s="668"/>
      <c r="I120" s="944" t="s">
        <v>875</v>
      </c>
      <c r="J120" s="693"/>
      <c r="K120" s="693"/>
      <c r="L120" s="693"/>
      <c r="M120" s="945"/>
      <c r="N120" s="57"/>
      <c r="O120" s="829">
        <f>予防短期入所療養ホ!S119</f>
        <v>799</v>
      </c>
      <c r="P120" s="829"/>
      <c r="Q120" s="417" t="s">
        <v>578</v>
      </c>
      <c r="R120" s="171"/>
      <c r="S120" s="691" t="s">
        <v>301</v>
      </c>
      <c r="T120" s="750"/>
      <c r="U120" s="750"/>
      <c r="V120" s="750"/>
      <c r="W120" s="750"/>
      <c r="X120" s="750"/>
      <c r="Y120" s="750"/>
      <c r="Z120" s="750"/>
      <c r="AA120" s="750"/>
      <c r="AB120" s="750"/>
      <c r="AC120" s="750"/>
      <c r="AD120" s="788"/>
      <c r="AE120" s="788"/>
      <c r="AF120" s="788"/>
      <c r="AG120" s="515" t="s">
        <v>806</v>
      </c>
      <c r="AH120" s="515">
        <f t="shared" ref="AH120" si="20">$AH$6</f>
        <v>25</v>
      </c>
      <c r="AI120" s="621"/>
      <c r="AJ120" s="271" t="s">
        <v>578</v>
      </c>
      <c r="AK120" s="823"/>
      <c r="AL120" s="823"/>
      <c r="AM120" s="957"/>
      <c r="AN120" s="361">
        <f t="shared" ref="AN120" si="21">ROUND(ROUND(O120-AH120,0)*$AL$130,0)</f>
        <v>542</v>
      </c>
      <c r="AO120" s="6"/>
    </row>
    <row r="121" spans="1:41" ht="17.25" customHeight="1" x14ac:dyDescent="0.15">
      <c r="A121" s="436" t="s">
        <v>1254</v>
      </c>
      <c r="B121" s="433">
        <v>4117</v>
      </c>
      <c r="C121" s="120" t="s">
        <v>3034</v>
      </c>
      <c r="D121" s="711"/>
      <c r="E121" s="135"/>
      <c r="F121" s="260"/>
      <c r="G121" s="260"/>
      <c r="H121" s="644"/>
      <c r="I121" s="938" t="s">
        <v>2352</v>
      </c>
      <c r="J121" s="939"/>
      <c r="K121" s="939"/>
      <c r="L121" s="939"/>
      <c r="M121" s="940"/>
      <c r="N121" s="453" t="s">
        <v>1563</v>
      </c>
      <c r="O121" s="173"/>
      <c r="P121" s="173"/>
      <c r="Q121" s="439"/>
      <c r="R121" s="634"/>
      <c r="S121" s="444"/>
      <c r="T121" s="422"/>
      <c r="U121" s="422"/>
      <c r="V121" s="422"/>
      <c r="W121" s="422"/>
      <c r="X121" s="422"/>
      <c r="Y121" s="41"/>
      <c r="Z121" s="41"/>
      <c r="AA121" s="41"/>
      <c r="AB121" s="422"/>
      <c r="AC121" s="41"/>
      <c r="AD121" s="422"/>
      <c r="AE121" s="621"/>
      <c r="AF121" s="621"/>
      <c r="AG121" s="41"/>
      <c r="AH121" s="422"/>
      <c r="AI121" s="422"/>
      <c r="AJ121" s="38"/>
      <c r="AK121" s="823"/>
      <c r="AL121" s="823"/>
      <c r="AM121" s="957"/>
      <c r="AN121" s="360">
        <f t="shared" ref="AN121" si="22">ROUND(O122*$AL$130,0)</f>
        <v>450</v>
      </c>
      <c r="AO121" s="6"/>
    </row>
    <row r="122" spans="1:41" ht="17.25" customHeight="1" x14ac:dyDescent="0.15">
      <c r="A122" s="436" t="s">
        <v>1254</v>
      </c>
      <c r="B122" s="433">
        <v>4118</v>
      </c>
      <c r="C122" s="120" t="s">
        <v>3035</v>
      </c>
      <c r="D122" s="711"/>
      <c r="E122" s="135"/>
      <c r="F122" s="449"/>
      <c r="G122" s="449"/>
      <c r="H122" s="644"/>
      <c r="I122" s="941"/>
      <c r="J122" s="942"/>
      <c r="K122" s="942"/>
      <c r="L122" s="942"/>
      <c r="M122" s="943"/>
      <c r="N122" s="57"/>
      <c r="O122" s="829">
        <f>予防短期入所療養ホ!S121</f>
        <v>643</v>
      </c>
      <c r="P122" s="829"/>
      <c r="Q122" s="417" t="s">
        <v>578</v>
      </c>
      <c r="R122" s="104"/>
      <c r="S122" s="691" t="s">
        <v>301</v>
      </c>
      <c r="T122" s="750"/>
      <c r="U122" s="750"/>
      <c r="V122" s="750"/>
      <c r="W122" s="750"/>
      <c r="X122" s="750"/>
      <c r="Y122" s="750"/>
      <c r="Z122" s="750"/>
      <c r="AA122" s="750"/>
      <c r="AB122" s="750"/>
      <c r="AC122" s="750"/>
      <c r="AD122" s="788"/>
      <c r="AE122" s="788"/>
      <c r="AF122" s="788"/>
      <c r="AG122" s="515" t="s">
        <v>806</v>
      </c>
      <c r="AH122" s="515">
        <f t="shared" ref="AH122" si="23">$AH$6</f>
        <v>25</v>
      </c>
      <c r="AI122" s="621"/>
      <c r="AJ122" s="271" t="s">
        <v>578</v>
      </c>
      <c r="AK122" s="823"/>
      <c r="AL122" s="823"/>
      <c r="AM122" s="957"/>
      <c r="AN122" s="361">
        <f t="shared" ref="AN122" si="24">ROUND(ROUND(O122-AH122,0)*$AL$130,0)</f>
        <v>433</v>
      </c>
      <c r="AO122" s="6"/>
    </row>
    <row r="123" spans="1:41" ht="17.25" customHeight="1" x14ac:dyDescent="0.15">
      <c r="A123" s="436" t="s">
        <v>1254</v>
      </c>
      <c r="B123" s="433">
        <v>4119</v>
      </c>
      <c r="C123" s="120" t="s">
        <v>3036</v>
      </c>
      <c r="D123" s="711"/>
      <c r="E123" s="135"/>
      <c r="F123" s="310"/>
      <c r="G123" s="310"/>
      <c r="H123" s="644"/>
      <c r="I123" s="941"/>
      <c r="J123" s="942"/>
      <c r="K123" s="942"/>
      <c r="L123" s="942"/>
      <c r="M123" s="943"/>
      <c r="N123" s="453" t="s">
        <v>1564</v>
      </c>
      <c r="O123" s="173"/>
      <c r="P123" s="173"/>
      <c r="Q123" s="439"/>
      <c r="R123" s="634"/>
      <c r="S123" s="444"/>
      <c r="T123" s="422"/>
      <c r="U123" s="422"/>
      <c r="V123" s="422"/>
      <c r="W123" s="422"/>
      <c r="X123" s="422"/>
      <c r="Y123" s="41"/>
      <c r="Z123" s="41"/>
      <c r="AA123" s="41"/>
      <c r="AB123" s="422"/>
      <c r="AC123" s="41"/>
      <c r="AD123" s="422"/>
      <c r="AE123" s="621"/>
      <c r="AF123" s="621"/>
      <c r="AG123" s="41"/>
      <c r="AH123" s="422"/>
      <c r="AI123" s="422"/>
      <c r="AJ123" s="38"/>
      <c r="AK123" s="823"/>
      <c r="AL123" s="823"/>
      <c r="AM123" s="957"/>
      <c r="AN123" s="360">
        <f t="shared" ref="AN123" si="25">ROUND(O124*$AL$130,0)</f>
        <v>559</v>
      </c>
      <c r="AO123" s="6"/>
    </row>
    <row r="124" spans="1:41" ht="17.25" customHeight="1" x14ac:dyDescent="0.15">
      <c r="A124" s="436" t="s">
        <v>1254</v>
      </c>
      <c r="B124" s="433">
        <v>4120</v>
      </c>
      <c r="C124" s="120" t="s">
        <v>3037</v>
      </c>
      <c r="D124" s="711"/>
      <c r="E124" s="637"/>
      <c r="F124" s="637"/>
      <c r="G124" s="637"/>
      <c r="H124" s="637"/>
      <c r="I124" s="944" t="s">
        <v>1854</v>
      </c>
      <c r="J124" s="693"/>
      <c r="K124" s="693"/>
      <c r="L124" s="693"/>
      <c r="M124" s="945"/>
      <c r="N124" s="57"/>
      <c r="O124" s="829">
        <f>予防短期入所療養ホ!S123</f>
        <v>799</v>
      </c>
      <c r="P124" s="829"/>
      <c r="Q124" s="417" t="s">
        <v>578</v>
      </c>
      <c r="R124" s="171"/>
      <c r="S124" s="691" t="s">
        <v>301</v>
      </c>
      <c r="T124" s="750"/>
      <c r="U124" s="750"/>
      <c r="V124" s="750"/>
      <c r="W124" s="750"/>
      <c r="X124" s="750"/>
      <c r="Y124" s="750"/>
      <c r="Z124" s="750"/>
      <c r="AA124" s="750"/>
      <c r="AB124" s="750"/>
      <c r="AC124" s="750"/>
      <c r="AD124" s="788"/>
      <c r="AE124" s="788"/>
      <c r="AF124" s="788"/>
      <c r="AG124" s="515" t="s">
        <v>806</v>
      </c>
      <c r="AH124" s="515">
        <f t="shared" ref="AH124" si="26">$AH$6</f>
        <v>25</v>
      </c>
      <c r="AI124" s="621"/>
      <c r="AJ124" s="271" t="s">
        <v>578</v>
      </c>
      <c r="AK124" s="957"/>
      <c r="AL124" s="957"/>
      <c r="AM124" s="957"/>
      <c r="AN124" s="361">
        <f t="shared" ref="AN124" si="27">ROUND(ROUND(O124-AH124,0)*$AL$130,0)</f>
        <v>542</v>
      </c>
      <c r="AO124" s="6"/>
    </row>
    <row r="125" spans="1:41" ht="17.25" customHeight="1" x14ac:dyDescent="0.15">
      <c r="A125" s="436" t="s">
        <v>1254</v>
      </c>
      <c r="B125" s="433">
        <v>4121</v>
      </c>
      <c r="C125" s="120" t="s">
        <v>2435</v>
      </c>
      <c r="D125" s="711"/>
      <c r="E125" s="769" t="s">
        <v>1850</v>
      </c>
      <c r="F125" s="664"/>
      <c r="G125" s="664"/>
      <c r="H125" s="665"/>
      <c r="I125" s="938" t="s">
        <v>2353</v>
      </c>
      <c r="J125" s="939"/>
      <c r="K125" s="939"/>
      <c r="L125" s="939"/>
      <c r="M125" s="940"/>
      <c r="N125" s="453" t="s">
        <v>1563</v>
      </c>
      <c r="O125" s="173"/>
      <c r="P125" s="173"/>
      <c r="Q125" s="439"/>
      <c r="R125" s="634"/>
      <c r="S125" s="444"/>
      <c r="T125" s="422"/>
      <c r="U125" s="422"/>
      <c r="V125" s="422"/>
      <c r="W125" s="422"/>
      <c r="X125" s="422"/>
      <c r="Y125" s="41"/>
      <c r="Z125" s="41"/>
      <c r="AA125" s="41"/>
      <c r="AB125" s="422"/>
      <c r="AC125" s="41"/>
      <c r="AD125" s="422"/>
      <c r="AE125" s="621"/>
      <c r="AF125" s="621"/>
      <c r="AG125" s="41"/>
      <c r="AH125" s="422"/>
      <c r="AI125" s="422"/>
      <c r="AJ125" s="38"/>
      <c r="AK125" s="957"/>
      <c r="AL125" s="957"/>
      <c r="AM125" s="957"/>
      <c r="AN125" s="360">
        <f t="shared" ref="AN125" si="28">ROUND(O126*$AL$130,0)</f>
        <v>469</v>
      </c>
      <c r="AO125" s="6"/>
    </row>
    <row r="126" spans="1:41" ht="17.25" customHeight="1" x14ac:dyDescent="0.15">
      <c r="A126" s="436" t="s">
        <v>1254</v>
      </c>
      <c r="B126" s="433">
        <v>4122</v>
      </c>
      <c r="C126" s="120" t="s">
        <v>2436</v>
      </c>
      <c r="D126" s="711"/>
      <c r="E126" s="666"/>
      <c r="F126" s="667"/>
      <c r="G126" s="667"/>
      <c r="H126" s="668"/>
      <c r="I126" s="941"/>
      <c r="J126" s="942"/>
      <c r="K126" s="942"/>
      <c r="L126" s="942"/>
      <c r="M126" s="943"/>
      <c r="N126" s="57"/>
      <c r="O126" s="829">
        <f>予防短期入所療養ホ!S125</f>
        <v>670</v>
      </c>
      <c r="P126" s="829"/>
      <c r="Q126" s="417" t="s">
        <v>578</v>
      </c>
      <c r="R126" s="104"/>
      <c r="S126" s="691" t="s">
        <v>301</v>
      </c>
      <c r="T126" s="750"/>
      <c r="U126" s="750"/>
      <c r="V126" s="750"/>
      <c r="W126" s="750"/>
      <c r="X126" s="750"/>
      <c r="Y126" s="750"/>
      <c r="Z126" s="750"/>
      <c r="AA126" s="750"/>
      <c r="AB126" s="750"/>
      <c r="AC126" s="750"/>
      <c r="AD126" s="788"/>
      <c r="AE126" s="788"/>
      <c r="AF126" s="788"/>
      <c r="AG126" s="515" t="s">
        <v>806</v>
      </c>
      <c r="AH126" s="515">
        <f t="shared" ref="AH126" si="29">$AH$6</f>
        <v>25</v>
      </c>
      <c r="AI126" s="621"/>
      <c r="AJ126" s="271" t="s">
        <v>578</v>
      </c>
      <c r="AK126" s="957"/>
      <c r="AL126" s="957"/>
      <c r="AM126" s="957"/>
      <c r="AN126" s="361">
        <f t="shared" ref="AN126" si="30">ROUND(ROUND(O126-AH126,0)*$AL$130,0)</f>
        <v>452</v>
      </c>
      <c r="AO126" s="6"/>
    </row>
    <row r="127" spans="1:41" ht="17.25" customHeight="1" x14ac:dyDescent="0.15">
      <c r="A127" s="436" t="s">
        <v>1254</v>
      </c>
      <c r="B127" s="433">
        <v>4123</v>
      </c>
      <c r="C127" s="120" t="s">
        <v>2437</v>
      </c>
      <c r="D127" s="711"/>
      <c r="E127" s="666"/>
      <c r="F127" s="667"/>
      <c r="G127" s="667"/>
      <c r="H127" s="668"/>
      <c r="I127" s="941"/>
      <c r="J127" s="942"/>
      <c r="K127" s="942"/>
      <c r="L127" s="942"/>
      <c r="M127" s="943"/>
      <c r="N127" s="453" t="s">
        <v>1564</v>
      </c>
      <c r="O127" s="173"/>
      <c r="P127" s="173"/>
      <c r="Q127" s="439"/>
      <c r="R127" s="634"/>
      <c r="S127" s="444"/>
      <c r="T127" s="422"/>
      <c r="U127" s="422"/>
      <c r="V127" s="422"/>
      <c r="W127" s="422"/>
      <c r="X127" s="422"/>
      <c r="Y127" s="41"/>
      <c r="Z127" s="41"/>
      <c r="AA127" s="41"/>
      <c r="AB127" s="422"/>
      <c r="AC127" s="41"/>
      <c r="AD127" s="422"/>
      <c r="AE127" s="621"/>
      <c r="AF127" s="621"/>
      <c r="AG127" s="41"/>
      <c r="AH127" s="422"/>
      <c r="AI127" s="422"/>
      <c r="AJ127" s="38"/>
      <c r="AK127" s="957"/>
      <c r="AL127" s="957"/>
      <c r="AM127" s="957"/>
      <c r="AN127" s="360">
        <f t="shared" ref="AN127" si="31">ROUND(O128*$AL$130,0)</f>
        <v>570</v>
      </c>
      <c r="AO127" s="6"/>
    </row>
    <row r="128" spans="1:41" ht="17.25" customHeight="1" x14ac:dyDescent="0.15">
      <c r="A128" s="436" t="s">
        <v>1254</v>
      </c>
      <c r="B128" s="433">
        <v>4124</v>
      </c>
      <c r="C128" s="120" t="s">
        <v>2438</v>
      </c>
      <c r="D128" s="711"/>
      <c r="E128" s="666"/>
      <c r="F128" s="667"/>
      <c r="G128" s="667"/>
      <c r="H128" s="668"/>
      <c r="I128" s="944" t="s">
        <v>875</v>
      </c>
      <c r="J128" s="693"/>
      <c r="K128" s="693"/>
      <c r="L128" s="693"/>
      <c r="M128" s="945"/>
      <c r="N128" s="57"/>
      <c r="O128" s="829">
        <f>予防短期入所療養ホ!S127</f>
        <v>814</v>
      </c>
      <c r="P128" s="829"/>
      <c r="Q128" s="417" t="s">
        <v>578</v>
      </c>
      <c r="R128" s="171"/>
      <c r="S128" s="691" t="s">
        <v>301</v>
      </c>
      <c r="T128" s="750"/>
      <c r="U128" s="750"/>
      <c r="V128" s="750"/>
      <c r="W128" s="750"/>
      <c r="X128" s="750"/>
      <c r="Y128" s="750"/>
      <c r="Z128" s="750"/>
      <c r="AA128" s="750"/>
      <c r="AB128" s="750"/>
      <c r="AC128" s="750"/>
      <c r="AD128" s="788"/>
      <c r="AE128" s="788"/>
      <c r="AF128" s="788"/>
      <c r="AG128" s="515" t="s">
        <v>806</v>
      </c>
      <c r="AH128" s="515">
        <f t="shared" ref="AH128" si="32">$AH$6</f>
        <v>25</v>
      </c>
      <c r="AI128" s="621"/>
      <c r="AJ128" s="271" t="s">
        <v>578</v>
      </c>
      <c r="AK128" s="957"/>
      <c r="AL128" s="957"/>
      <c r="AM128" s="957"/>
      <c r="AN128" s="361">
        <f t="shared" ref="AN128" si="33">ROUND(ROUND(O128-AH128,0)*$AL$130,0)</f>
        <v>552</v>
      </c>
      <c r="AO128" s="6"/>
    </row>
    <row r="129" spans="1:41" ht="17.25" customHeight="1" x14ac:dyDescent="0.15">
      <c r="A129" s="436" t="s">
        <v>1254</v>
      </c>
      <c r="B129" s="433">
        <v>4125</v>
      </c>
      <c r="C129" s="120" t="s">
        <v>3038</v>
      </c>
      <c r="D129" s="711"/>
      <c r="E129" s="135"/>
      <c r="F129" s="260"/>
      <c r="G129" s="260"/>
      <c r="H129" s="644"/>
      <c r="I129" s="938" t="s">
        <v>2354</v>
      </c>
      <c r="J129" s="939"/>
      <c r="K129" s="939"/>
      <c r="L129" s="939"/>
      <c r="M129" s="940"/>
      <c r="N129" s="453" t="s">
        <v>1563</v>
      </c>
      <c r="O129" s="173"/>
      <c r="P129" s="173"/>
      <c r="Q129" s="439"/>
      <c r="R129" s="634"/>
      <c r="S129" s="444"/>
      <c r="T129" s="422"/>
      <c r="U129" s="422"/>
      <c r="V129" s="422"/>
      <c r="W129" s="422"/>
      <c r="X129" s="422"/>
      <c r="Y129" s="41"/>
      <c r="Z129" s="41"/>
      <c r="AA129" s="41"/>
      <c r="AB129" s="422"/>
      <c r="AC129" s="41"/>
      <c r="AD129" s="422"/>
      <c r="AE129" s="621"/>
      <c r="AF129" s="621"/>
      <c r="AG129" s="41"/>
      <c r="AH129" s="422"/>
      <c r="AI129" s="422"/>
      <c r="AJ129" s="38"/>
      <c r="AK129" s="957"/>
      <c r="AL129" s="957"/>
      <c r="AM129" s="957"/>
      <c r="AN129" s="360">
        <f t="shared" ref="AN129" si="34">ROUND(O130*$AL$130,0)</f>
        <v>469</v>
      </c>
      <c r="AO129" s="6"/>
    </row>
    <row r="130" spans="1:41" ht="17.25" customHeight="1" x14ac:dyDescent="0.15">
      <c r="A130" s="436" t="s">
        <v>1254</v>
      </c>
      <c r="B130" s="433">
        <v>4126</v>
      </c>
      <c r="C130" s="120" t="s">
        <v>3039</v>
      </c>
      <c r="D130" s="711"/>
      <c r="E130" s="135"/>
      <c r="F130" s="449"/>
      <c r="G130" s="449"/>
      <c r="H130" s="644"/>
      <c r="I130" s="941"/>
      <c r="J130" s="942"/>
      <c r="K130" s="942"/>
      <c r="L130" s="942"/>
      <c r="M130" s="943"/>
      <c r="N130" s="57"/>
      <c r="O130" s="829">
        <f>予防短期入所療養ホ!S129</f>
        <v>670</v>
      </c>
      <c r="P130" s="829"/>
      <c r="Q130" s="417" t="s">
        <v>578</v>
      </c>
      <c r="R130" s="104"/>
      <c r="S130" s="691" t="s">
        <v>301</v>
      </c>
      <c r="T130" s="750"/>
      <c r="U130" s="750"/>
      <c r="V130" s="750"/>
      <c r="W130" s="750"/>
      <c r="X130" s="750"/>
      <c r="Y130" s="750"/>
      <c r="Z130" s="750"/>
      <c r="AA130" s="750"/>
      <c r="AB130" s="750"/>
      <c r="AC130" s="750"/>
      <c r="AD130" s="788"/>
      <c r="AE130" s="788"/>
      <c r="AF130" s="788"/>
      <c r="AG130" s="515" t="s">
        <v>806</v>
      </c>
      <c r="AH130" s="515">
        <f t="shared" ref="AH130" si="35">$AH$6</f>
        <v>25</v>
      </c>
      <c r="AI130" s="621"/>
      <c r="AJ130" s="271" t="s">
        <v>578</v>
      </c>
      <c r="AK130" s="521" t="s">
        <v>1154</v>
      </c>
      <c r="AL130" s="718">
        <f>$AL$34</f>
        <v>0.7</v>
      </c>
      <c r="AM130" s="719"/>
      <c r="AN130" s="361">
        <f t="shared" ref="AN130" si="36">ROUND(ROUND(O130-AH130,0)*$AL$130,0)</f>
        <v>452</v>
      </c>
      <c r="AO130" s="6"/>
    </row>
    <row r="131" spans="1:41" ht="17.25" customHeight="1" x14ac:dyDescent="0.15">
      <c r="A131" s="436" t="s">
        <v>1254</v>
      </c>
      <c r="B131" s="433">
        <v>4127</v>
      </c>
      <c r="C131" s="120" t="s">
        <v>3040</v>
      </c>
      <c r="D131" s="711"/>
      <c r="E131" s="135"/>
      <c r="F131" s="310"/>
      <c r="G131" s="310"/>
      <c r="H131" s="644"/>
      <c r="I131" s="941"/>
      <c r="J131" s="942"/>
      <c r="K131" s="942"/>
      <c r="L131" s="942"/>
      <c r="M131" s="943"/>
      <c r="N131" s="453" t="s">
        <v>1564</v>
      </c>
      <c r="O131" s="173"/>
      <c r="P131" s="173"/>
      <c r="Q131" s="439"/>
      <c r="R131" s="634"/>
      <c r="S131" s="444"/>
      <c r="T131" s="422"/>
      <c r="U131" s="422"/>
      <c r="V131" s="422"/>
      <c r="W131" s="422"/>
      <c r="X131" s="422"/>
      <c r="Y131" s="41"/>
      <c r="Z131" s="41"/>
      <c r="AA131" s="41"/>
      <c r="AB131" s="422"/>
      <c r="AC131" s="41"/>
      <c r="AD131" s="422"/>
      <c r="AE131" s="621"/>
      <c r="AF131" s="621"/>
      <c r="AG131" s="41"/>
      <c r="AH131" s="422"/>
      <c r="AI131" s="422"/>
      <c r="AJ131" s="38"/>
      <c r="AK131" s="243"/>
      <c r="AL131" s="243"/>
      <c r="AM131" s="418"/>
      <c r="AN131" s="360">
        <f>ROUND(O132*$AL$130,0)</f>
        <v>570</v>
      </c>
      <c r="AO131" s="6"/>
    </row>
    <row r="132" spans="1:41" ht="17.25" customHeight="1" x14ac:dyDescent="0.15">
      <c r="A132" s="436" t="s">
        <v>1254</v>
      </c>
      <c r="B132" s="433">
        <v>4128</v>
      </c>
      <c r="C132" s="120" t="s">
        <v>3041</v>
      </c>
      <c r="D132" s="956"/>
      <c r="E132" s="607"/>
      <c r="F132" s="607"/>
      <c r="G132" s="607"/>
      <c r="H132" s="607"/>
      <c r="I132" s="944" t="s">
        <v>1854</v>
      </c>
      <c r="J132" s="693"/>
      <c r="K132" s="693"/>
      <c r="L132" s="693"/>
      <c r="M132" s="945"/>
      <c r="N132" s="57"/>
      <c r="O132" s="829">
        <f>予防短期入所療養ホ!S131</f>
        <v>814</v>
      </c>
      <c r="P132" s="829"/>
      <c r="Q132" s="417" t="s">
        <v>578</v>
      </c>
      <c r="R132" s="171"/>
      <c r="S132" s="691" t="s">
        <v>301</v>
      </c>
      <c r="T132" s="750"/>
      <c r="U132" s="750"/>
      <c r="V132" s="750"/>
      <c r="W132" s="750"/>
      <c r="X132" s="750"/>
      <c r="Y132" s="750"/>
      <c r="Z132" s="750"/>
      <c r="AA132" s="750"/>
      <c r="AB132" s="750"/>
      <c r="AC132" s="750"/>
      <c r="AD132" s="788"/>
      <c r="AE132" s="788"/>
      <c r="AF132" s="788"/>
      <c r="AG132" s="515" t="s">
        <v>806</v>
      </c>
      <c r="AH132" s="515">
        <f t="shared" ref="AH132" si="37">$AH$6</f>
        <v>25</v>
      </c>
      <c r="AI132" s="621"/>
      <c r="AJ132" s="271" t="s">
        <v>578</v>
      </c>
      <c r="AK132" s="243"/>
      <c r="AL132" s="243"/>
      <c r="AM132" s="418"/>
      <c r="AN132" s="361">
        <f>ROUND(ROUND(O132-AH132,0)*$AL$130,0)</f>
        <v>552</v>
      </c>
      <c r="AO132" s="6"/>
    </row>
    <row r="133" spans="1:41" ht="17.25" customHeight="1" x14ac:dyDescent="0.15">
      <c r="A133" s="436" t="s">
        <v>1254</v>
      </c>
      <c r="B133" s="433">
        <v>4129</v>
      </c>
      <c r="C133" s="120" t="s">
        <v>2439</v>
      </c>
      <c r="D133" s="957"/>
      <c r="E133" s="769" t="s">
        <v>1849</v>
      </c>
      <c r="F133" s="664"/>
      <c r="G133" s="664"/>
      <c r="H133" s="665"/>
      <c r="I133" s="938" t="s">
        <v>2351</v>
      </c>
      <c r="J133" s="939"/>
      <c r="K133" s="939"/>
      <c r="L133" s="939"/>
      <c r="M133" s="940"/>
      <c r="N133" s="453" t="s">
        <v>1563</v>
      </c>
      <c r="O133" s="173"/>
      <c r="P133" s="173"/>
      <c r="Q133" s="439"/>
      <c r="R133" s="634"/>
      <c r="S133" s="140"/>
      <c r="T133" s="73"/>
      <c r="U133" s="73"/>
      <c r="V133" s="73"/>
      <c r="W133" s="422"/>
      <c r="X133" s="422"/>
      <c r="Y133" s="41"/>
      <c r="Z133" s="41"/>
      <c r="AA133" s="41"/>
      <c r="AB133" s="422"/>
      <c r="AC133" s="41"/>
      <c r="AD133" s="41"/>
      <c r="AE133" s="422"/>
      <c r="AF133" s="41"/>
      <c r="AG133" s="38"/>
      <c r="AH133" s="427"/>
      <c r="AI133" s="416"/>
      <c r="AJ133" s="36"/>
      <c r="AK133" s="110"/>
      <c r="AL133" s="110"/>
      <c r="AM133" s="416"/>
      <c r="AN133" s="12">
        <f>ROUND(ROUND(O134*$AI$146,0)*$AL$146,0)</f>
        <v>437</v>
      </c>
      <c r="AO133" s="6"/>
    </row>
    <row r="134" spans="1:41" ht="17.25" customHeight="1" x14ac:dyDescent="0.15">
      <c r="A134" s="436" t="s">
        <v>1254</v>
      </c>
      <c r="B134" s="433">
        <v>4130</v>
      </c>
      <c r="C134" s="120" t="s">
        <v>2440</v>
      </c>
      <c r="D134" s="957"/>
      <c r="E134" s="666"/>
      <c r="F134" s="667"/>
      <c r="G134" s="667"/>
      <c r="H134" s="668"/>
      <c r="I134" s="941"/>
      <c r="J134" s="942"/>
      <c r="K134" s="942"/>
      <c r="L134" s="942"/>
      <c r="M134" s="943"/>
      <c r="N134" s="57"/>
      <c r="O134" s="829">
        <f>O118</f>
        <v>643</v>
      </c>
      <c r="P134" s="829"/>
      <c r="Q134" s="417" t="s">
        <v>578</v>
      </c>
      <c r="R134" s="104"/>
      <c r="S134" s="691" t="s">
        <v>1251</v>
      </c>
      <c r="T134" s="692"/>
      <c r="U134" s="692"/>
      <c r="V134" s="692"/>
      <c r="W134" s="692"/>
      <c r="X134" s="692"/>
      <c r="Y134" s="692"/>
      <c r="Z134" s="692"/>
      <c r="AA134" s="692"/>
      <c r="AB134" s="692"/>
      <c r="AC134" s="692"/>
      <c r="AD134" s="515" t="s">
        <v>806</v>
      </c>
      <c r="AE134" s="515">
        <f>$AH$6</f>
        <v>25</v>
      </c>
      <c r="AF134" s="637"/>
      <c r="AG134" s="271" t="s">
        <v>578</v>
      </c>
      <c r="AH134" s="823" t="s">
        <v>1766</v>
      </c>
      <c r="AI134" s="823"/>
      <c r="AJ134" s="957"/>
      <c r="AK134" s="823" t="s">
        <v>267</v>
      </c>
      <c r="AL134" s="823"/>
      <c r="AM134" s="957"/>
      <c r="AN134" s="12">
        <f>ROUND(ROUND(ROUND(O134-AE134,0)*$AI$146,0)*$AL$146,0)</f>
        <v>420</v>
      </c>
      <c r="AO134" s="6"/>
    </row>
    <row r="135" spans="1:41" ht="17.25" customHeight="1" x14ac:dyDescent="0.15">
      <c r="A135" s="436" t="s">
        <v>1254</v>
      </c>
      <c r="B135" s="433">
        <v>4131</v>
      </c>
      <c r="C135" s="120" t="s">
        <v>2441</v>
      </c>
      <c r="D135" s="957"/>
      <c r="E135" s="666"/>
      <c r="F135" s="667"/>
      <c r="G135" s="667"/>
      <c r="H135" s="668"/>
      <c r="I135" s="941"/>
      <c r="J135" s="942"/>
      <c r="K135" s="942"/>
      <c r="L135" s="942"/>
      <c r="M135" s="943"/>
      <c r="N135" s="453" t="s">
        <v>1564</v>
      </c>
      <c r="O135" s="173"/>
      <c r="P135" s="173"/>
      <c r="Q135" s="439"/>
      <c r="R135" s="634"/>
      <c r="S135" s="140"/>
      <c r="T135" s="73"/>
      <c r="U135" s="73"/>
      <c r="V135" s="73"/>
      <c r="W135" s="422"/>
      <c r="X135" s="422"/>
      <c r="Y135" s="41"/>
      <c r="Z135" s="41"/>
      <c r="AA135" s="41"/>
      <c r="AB135" s="422"/>
      <c r="AC135" s="41"/>
      <c r="AD135" s="41"/>
      <c r="AE135" s="422"/>
      <c r="AF135" s="41"/>
      <c r="AG135" s="38"/>
      <c r="AH135" s="823"/>
      <c r="AI135" s="823"/>
      <c r="AJ135" s="957"/>
      <c r="AK135" s="823"/>
      <c r="AL135" s="823"/>
      <c r="AM135" s="957"/>
      <c r="AN135" s="12">
        <f>ROUND(ROUND(O136*$AI$146,0)*$AL$146,0)</f>
        <v>542</v>
      </c>
      <c r="AO135" s="6"/>
    </row>
    <row r="136" spans="1:41" ht="17.25" customHeight="1" x14ac:dyDescent="0.15">
      <c r="A136" s="436" t="s">
        <v>1254</v>
      </c>
      <c r="B136" s="433">
        <v>4132</v>
      </c>
      <c r="C136" s="120" t="s">
        <v>2442</v>
      </c>
      <c r="D136" s="957"/>
      <c r="E136" s="666"/>
      <c r="F136" s="667"/>
      <c r="G136" s="667"/>
      <c r="H136" s="668"/>
      <c r="I136" s="944" t="s">
        <v>875</v>
      </c>
      <c r="J136" s="693"/>
      <c r="K136" s="693"/>
      <c r="L136" s="693"/>
      <c r="M136" s="945"/>
      <c r="N136" s="57"/>
      <c r="O136" s="829">
        <f>O120</f>
        <v>799</v>
      </c>
      <c r="P136" s="829"/>
      <c r="Q136" s="417" t="s">
        <v>578</v>
      </c>
      <c r="R136" s="171"/>
      <c r="S136" s="691" t="s">
        <v>1251</v>
      </c>
      <c r="T136" s="692"/>
      <c r="U136" s="692"/>
      <c r="V136" s="692"/>
      <c r="W136" s="692"/>
      <c r="X136" s="692"/>
      <c r="Y136" s="692"/>
      <c r="Z136" s="692"/>
      <c r="AA136" s="692"/>
      <c r="AB136" s="692"/>
      <c r="AC136" s="692"/>
      <c r="AD136" s="515" t="s">
        <v>806</v>
      </c>
      <c r="AE136" s="515">
        <f>$AH$6</f>
        <v>25</v>
      </c>
      <c r="AF136" s="637"/>
      <c r="AG136" s="271" t="s">
        <v>578</v>
      </c>
      <c r="AH136" s="823"/>
      <c r="AI136" s="823"/>
      <c r="AJ136" s="957"/>
      <c r="AK136" s="823"/>
      <c r="AL136" s="823"/>
      <c r="AM136" s="957"/>
      <c r="AN136" s="12">
        <f>ROUND(ROUND(ROUND(O136-AE136,0)*$AI$146,0)*$AL$146,0)</f>
        <v>526</v>
      </c>
      <c r="AO136" s="6"/>
    </row>
    <row r="137" spans="1:41" ht="17.25" customHeight="1" x14ac:dyDescent="0.15">
      <c r="A137" s="436" t="s">
        <v>1254</v>
      </c>
      <c r="B137" s="433">
        <v>4133</v>
      </c>
      <c r="C137" s="120" t="s">
        <v>3042</v>
      </c>
      <c r="D137" s="957"/>
      <c r="E137" s="135"/>
      <c r="F137" s="260"/>
      <c r="G137" s="260"/>
      <c r="H137" s="644"/>
      <c r="I137" s="938" t="s">
        <v>2352</v>
      </c>
      <c r="J137" s="939"/>
      <c r="K137" s="939"/>
      <c r="L137" s="939"/>
      <c r="M137" s="940"/>
      <c r="N137" s="453" t="s">
        <v>1563</v>
      </c>
      <c r="O137" s="173"/>
      <c r="P137" s="173"/>
      <c r="Q137" s="439"/>
      <c r="R137" s="634"/>
      <c r="S137" s="140"/>
      <c r="T137" s="73"/>
      <c r="U137" s="73"/>
      <c r="V137" s="73"/>
      <c r="W137" s="422"/>
      <c r="X137" s="422"/>
      <c r="Y137" s="41"/>
      <c r="Z137" s="41"/>
      <c r="AA137" s="41"/>
      <c r="AB137" s="422"/>
      <c r="AC137" s="41"/>
      <c r="AD137" s="41"/>
      <c r="AE137" s="422"/>
      <c r="AF137" s="41"/>
      <c r="AG137" s="38"/>
      <c r="AH137" s="823"/>
      <c r="AI137" s="823"/>
      <c r="AJ137" s="957"/>
      <c r="AK137" s="823"/>
      <c r="AL137" s="823"/>
      <c r="AM137" s="957"/>
      <c r="AN137" s="12">
        <f>ROUND(ROUND(O138*$AI$146,0)*$AL$146,0)</f>
        <v>437</v>
      </c>
      <c r="AO137" s="6"/>
    </row>
    <row r="138" spans="1:41" ht="17.25" customHeight="1" x14ac:dyDescent="0.15">
      <c r="A138" s="436" t="s">
        <v>1254</v>
      </c>
      <c r="B138" s="433">
        <v>4134</v>
      </c>
      <c r="C138" s="120" t="s">
        <v>3043</v>
      </c>
      <c r="D138" s="957"/>
      <c r="E138" s="135"/>
      <c r="F138" s="449"/>
      <c r="G138" s="449"/>
      <c r="H138" s="644"/>
      <c r="I138" s="941"/>
      <c r="J138" s="942"/>
      <c r="K138" s="942"/>
      <c r="L138" s="942"/>
      <c r="M138" s="943"/>
      <c r="N138" s="57"/>
      <c r="O138" s="829">
        <f>O122</f>
        <v>643</v>
      </c>
      <c r="P138" s="829"/>
      <c r="Q138" s="417" t="s">
        <v>578</v>
      </c>
      <c r="R138" s="104"/>
      <c r="S138" s="691" t="s">
        <v>1251</v>
      </c>
      <c r="T138" s="692"/>
      <c r="U138" s="692"/>
      <c r="V138" s="692"/>
      <c r="W138" s="692"/>
      <c r="X138" s="692"/>
      <c r="Y138" s="692"/>
      <c r="Z138" s="692"/>
      <c r="AA138" s="692"/>
      <c r="AB138" s="692"/>
      <c r="AC138" s="692"/>
      <c r="AD138" s="515" t="s">
        <v>806</v>
      </c>
      <c r="AE138" s="515">
        <f>$AH$6</f>
        <v>25</v>
      </c>
      <c r="AF138" s="637"/>
      <c r="AG138" s="271" t="s">
        <v>578</v>
      </c>
      <c r="AH138" s="823"/>
      <c r="AI138" s="823"/>
      <c r="AJ138" s="957"/>
      <c r="AK138" s="823"/>
      <c r="AL138" s="823"/>
      <c r="AM138" s="957"/>
      <c r="AN138" s="12">
        <f>ROUND(ROUND(ROUND(O138-AE138,0)*$AI$146,0)*$AL$146,0)</f>
        <v>420</v>
      </c>
      <c r="AO138" s="6"/>
    </row>
    <row r="139" spans="1:41" ht="17.25" customHeight="1" x14ac:dyDescent="0.15">
      <c r="A139" s="436" t="s">
        <v>1254</v>
      </c>
      <c r="B139" s="433">
        <v>4135</v>
      </c>
      <c r="C139" s="120" t="s">
        <v>3044</v>
      </c>
      <c r="D139" s="957"/>
      <c r="E139" s="135"/>
      <c r="F139" s="310"/>
      <c r="G139" s="310"/>
      <c r="H139" s="644"/>
      <c r="I139" s="941"/>
      <c r="J139" s="942"/>
      <c r="K139" s="942"/>
      <c r="L139" s="942"/>
      <c r="M139" s="943"/>
      <c r="N139" s="453" t="s">
        <v>1564</v>
      </c>
      <c r="O139" s="173"/>
      <c r="P139" s="173"/>
      <c r="Q139" s="439"/>
      <c r="R139" s="634"/>
      <c r="S139" s="140"/>
      <c r="T139" s="73"/>
      <c r="U139" s="73"/>
      <c r="V139" s="73"/>
      <c r="W139" s="422"/>
      <c r="X139" s="422"/>
      <c r="Y139" s="41"/>
      <c r="Z139" s="41"/>
      <c r="AA139" s="41"/>
      <c r="AB139" s="422"/>
      <c r="AC139" s="41"/>
      <c r="AD139" s="41"/>
      <c r="AE139" s="422"/>
      <c r="AF139" s="41"/>
      <c r="AG139" s="38"/>
      <c r="AH139" s="823"/>
      <c r="AI139" s="823"/>
      <c r="AJ139" s="957"/>
      <c r="AK139" s="823"/>
      <c r="AL139" s="823"/>
      <c r="AM139" s="957"/>
      <c r="AN139" s="12">
        <f>ROUND(ROUND(O140*$AI$146,0)*$AL$146,0)</f>
        <v>542</v>
      </c>
      <c r="AO139" s="6"/>
    </row>
    <row r="140" spans="1:41" ht="17.25" customHeight="1" x14ac:dyDescent="0.15">
      <c r="A140" s="436" t="s">
        <v>1254</v>
      </c>
      <c r="B140" s="433">
        <v>4136</v>
      </c>
      <c r="C140" s="120" t="s">
        <v>3045</v>
      </c>
      <c r="D140" s="957"/>
      <c r="E140" s="637"/>
      <c r="F140" s="637"/>
      <c r="G140" s="637"/>
      <c r="H140" s="637"/>
      <c r="I140" s="944" t="s">
        <v>1854</v>
      </c>
      <c r="J140" s="693"/>
      <c r="K140" s="693"/>
      <c r="L140" s="693"/>
      <c r="M140" s="945"/>
      <c r="N140" s="57"/>
      <c r="O140" s="829">
        <f>O124</f>
        <v>799</v>
      </c>
      <c r="P140" s="829"/>
      <c r="Q140" s="417" t="s">
        <v>578</v>
      </c>
      <c r="R140" s="171"/>
      <c r="S140" s="691" t="s">
        <v>1251</v>
      </c>
      <c r="T140" s="692"/>
      <c r="U140" s="692"/>
      <c r="V140" s="692"/>
      <c r="W140" s="692"/>
      <c r="X140" s="692"/>
      <c r="Y140" s="692"/>
      <c r="Z140" s="692"/>
      <c r="AA140" s="692"/>
      <c r="AB140" s="692"/>
      <c r="AC140" s="692"/>
      <c r="AD140" s="515" t="s">
        <v>806</v>
      </c>
      <c r="AE140" s="515">
        <f>$AH$6</f>
        <v>25</v>
      </c>
      <c r="AF140" s="637"/>
      <c r="AG140" s="271" t="s">
        <v>578</v>
      </c>
      <c r="AH140" s="957"/>
      <c r="AI140" s="957"/>
      <c r="AJ140" s="957"/>
      <c r="AK140" s="983"/>
      <c r="AL140" s="983"/>
      <c r="AM140" s="983"/>
      <c r="AN140" s="12">
        <f>ROUND(ROUND(ROUND(O140-AE140,0)*$AI$146,0)*$AL$146,0)</f>
        <v>526</v>
      </c>
      <c r="AO140" s="6"/>
    </row>
    <row r="141" spans="1:41" ht="17.25" customHeight="1" x14ac:dyDescent="0.15">
      <c r="A141" s="436" t="s">
        <v>1254</v>
      </c>
      <c r="B141" s="433">
        <v>4137</v>
      </c>
      <c r="C141" s="120" t="s">
        <v>2443</v>
      </c>
      <c r="D141" s="6"/>
      <c r="E141" s="769" t="s">
        <v>1850</v>
      </c>
      <c r="F141" s="664"/>
      <c r="G141" s="664"/>
      <c r="H141" s="665"/>
      <c r="I141" s="938" t="s">
        <v>2353</v>
      </c>
      <c r="J141" s="939"/>
      <c r="K141" s="939"/>
      <c r="L141" s="939"/>
      <c r="M141" s="940"/>
      <c r="N141" s="453" t="s">
        <v>1563</v>
      </c>
      <c r="O141" s="173"/>
      <c r="P141" s="173"/>
      <c r="Q141" s="439"/>
      <c r="R141" s="634"/>
      <c r="S141" s="140"/>
      <c r="T141" s="73"/>
      <c r="U141" s="73"/>
      <c r="V141" s="73"/>
      <c r="W141" s="422"/>
      <c r="X141" s="422"/>
      <c r="Y141" s="41"/>
      <c r="Z141" s="41"/>
      <c r="AA141" s="41"/>
      <c r="AB141" s="422"/>
      <c r="AC141" s="41"/>
      <c r="AD141" s="41"/>
      <c r="AE141" s="422"/>
      <c r="AF141" s="41"/>
      <c r="AG141" s="38"/>
      <c r="AH141" s="957"/>
      <c r="AI141" s="957"/>
      <c r="AJ141" s="957"/>
      <c r="AK141" s="983"/>
      <c r="AL141" s="983"/>
      <c r="AM141" s="983"/>
      <c r="AN141" s="12">
        <f>ROUND(ROUND(O142*$AI$146,0)*$AL$146,0)</f>
        <v>455</v>
      </c>
      <c r="AO141" s="402"/>
    </row>
    <row r="142" spans="1:41" ht="17.25" customHeight="1" x14ac:dyDescent="0.15">
      <c r="A142" s="436" t="s">
        <v>1254</v>
      </c>
      <c r="B142" s="433">
        <v>4138</v>
      </c>
      <c r="C142" s="120" t="s">
        <v>2444</v>
      </c>
      <c r="D142" s="6"/>
      <c r="E142" s="666"/>
      <c r="F142" s="667"/>
      <c r="G142" s="667"/>
      <c r="H142" s="668"/>
      <c r="I142" s="941"/>
      <c r="J142" s="942"/>
      <c r="K142" s="942"/>
      <c r="L142" s="942"/>
      <c r="M142" s="943"/>
      <c r="N142" s="57"/>
      <c r="O142" s="829">
        <f>O126</f>
        <v>670</v>
      </c>
      <c r="P142" s="829"/>
      <c r="Q142" s="417" t="s">
        <v>578</v>
      </c>
      <c r="R142" s="104"/>
      <c r="S142" s="691" t="s">
        <v>1251</v>
      </c>
      <c r="T142" s="692"/>
      <c r="U142" s="692"/>
      <c r="V142" s="692"/>
      <c r="W142" s="692"/>
      <c r="X142" s="692"/>
      <c r="Y142" s="692"/>
      <c r="Z142" s="692"/>
      <c r="AA142" s="692"/>
      <c r="AB142" s="692"/>
      <c r="AC142" s="692"/>
      <c r="AD142" s="515" t="s">
        <v>806</v>
      </c>
      <c r="AE142" s="515">
        <f>$AH$6</f>
        <v>25</v>
      </c>
      <c r="AF142" s="637"/>
      <c r="AG142" s="271" t="s">
        <v>578</v>
      </c>
      <c r="AH142" s="957"/>
      <c r="AI142" s="957"/>
      <c r="AJ142" s="957"/>
      <c r="AK142" s="983"/>
      <c r="AL142" s="983"/>
      <c r="AM142" s="983"/>
      <c r="AN142" s="12">
        <f>ROUND(ROUND(ROUND(O142-AE142,0)*$AI$146,0)*$AL$146,0)</f>
        <v>438</v>
      </c>
      <c r="AO142" s="6"/>
    </row>
    <row r="143" spans="1:41" ht="17.25" customHeight="1" x14ac:dyDescent="0.15">
      <c r="A143" s="436" t="s">
        <v>1254</v>
      </c>
      <c r="B143" s="433">
        <v>4139</v>
      </c>
      <c r="C143" s="120" t="s">
        <v>2445</v>
      </c>
      <c r="D143" s="6"/>
      <c r="E143" s="666"/>
      <c r="F143" s="667"/>
      <c r="G143" s="667"/>
      <c r="H143" s="668"/>
      <c r="I143" s="941"/>
      <c r="J143" s="942"/>
      <c r="K143" s="942"/>
      <c r="L143" s="942"/>
      <c r="M143" s="943"/>
      <c r="N143" s="453" t="s">
        <v>1564</v>
      </c>
      <c r="O143" s="173"/>
      <c r="P143" s="173"/>
      <c r="Q143" s="439"/>
      <c r="R143" s="634"/>
      <c r="S143" s="140"/>
      <c r="T143" s="73"/>
      <c r="U143" s="73"/>
      <c r="V143" s="73"/>
      <c r="W143" s="422"/>
      <c r="X143" s="422"/>
      <c r="Y143" s="41"/>
      <c r="Z143" s="41"/>
      <c r="AA143" s="41"/>
      <c r="AB143" s="422"/>
      <c r="AC143" s="41"/>
      <c r="AD143" s="41"/>
      <c r="AE143" s="422"/>
      <c r="AF143" s="41"/>
      <c r="AG143" s="38"/>
      <c r="AH143" s="957"/>
      <c r="AI143" s="957"/>
      <c r="AJ143" s="957"/>
      <c r="AK143" s="983"/>
      <c r="AL143" s="983"/>
      <c r="AM143" s="983"/>
      <c r="AN143" s="12">
        <f>ROUND(ROUND(O144*$AI$146,0)*$AL$146,0)</f>
        <v>553</v>
      </c>
      <c r="AO143" s="6"/>
    </row>
    <row r="144" spans="1:41" ht="17.25" customHeight="1" x14ac:dyDescent="0.15">
      <c r="A144" s="436" t="s">
        <v>1254</v>
      </c>
      <c r="B144" s="433">
        <v>4140</v>
      </c>
      <c r="C144" s="120" t="s">
        <v>2446</v>
      </c>
      <c r="D144" s="6"/>
      <c r="E144" s="666"/>
      <c r="F144" s="667"/>
      <c r="G144" s="667"/>
      <c r="H144" s="668"/>
      <c r="I144" s="944" t="s">
        <v>875</v>
      </c>
      <c r="J144" s="693"/>
      <c r="K144" s="693"/>
      <c r="L144" s="693"/>
      <c r="M144" s="945"/>
      <c r="N144" s="57"/>
      <c r="O144" s="829">
        <f>O128</f>
        <v>814</v>
      </c>
      <c r="P144" s="829"/>
      <c r="Q144" s="417" t="s">
        <v>578</v>
      </c>
      <c r="R144" s="171"/>
      <c r="S144" s="691" t="s">
        <v>1251</v>
      </c>
      <c r="T144" s="692"/>
      <c r="U144" s="692"/>
      <c r="V144" s="692"/>
      <c r="W144" s="692"/>
      <c r="X144" s="692"/>
      <c r="Y144" s="692"/>
      <c r="Z144" s="692"/>
      <c r="AA144" s="692"/>
      <c r="AB144" s="692"/>
      <c r="AC144" s="692"/>
      <c r="AD144" s="515" t="s">
        <v>806</v>
      </c>
      <c r="AE144" s="515">
        <f>$AH$6</f>
        <v>25</v>
      </c>
      <c r="AF144" s="637"/>
      <c r="AG144" s="271" t="s">
        <v>578</v>
      </c>
      <c r="AH144" s="957"/>
      <c r="AI144" s="957"/>
      <c r="AJ144" s="957"/>
      <c r="AK144" s="983"/>
      <c r="AL144" s="983"/>
      <c r="AM144" s="983"/>
      <c r="AN144" s="12">
        <f>ROUND(ROUND(ROUND(O144-AE144,0)*$AI$146,0)*$AL$146,0)</f>
        <v>535</v>
      </c>
      <c r="AO144" s="6"/>
    </row>
    <row r="145" spans="1:41" ht="17.25" customHeight="1" x14ac:dyDescent="0.15">
      <c r="A145" s="436" t="s">
        <v>1254</v>
      </c>
      <c r="B145" s="433">
        <v>4141</v>
      </c>
      <c r="C145" s="120" t="s">
        <v>3046</v>
      </c>
      <c r="D145" s="6"/>
      <c r="E145" s="135"/>
      <c r="F145" s="260"/>
      <c r="G145" s="260"/>
      <c r="H145" s="644"/>
      <c r="I145" s="938" t="s">
        <v>2354</v>
      </c>
      <c r="J145" s="939"/>
      <c r="K145" s="939"/>
      <c r="L145" s="939"/>
      <c r="M145" s="940"/>
      <c r="N145" s="453" t="s">
        <v>1563</v>
      </c>
      <c r="O145" s="173"/>
      <c r="P145" s="173"/>
      <c r="Q145" s="439"/>
      <c r="R145" s="634"/>
      <c r="S145" s="140"/>
      <c r="T145" s="73"/>
      <c r="U145" s="73"/>
      <c r="V145" s="73"/>
      <c r="W145" s="422"/>
      <c r="X145" s="422"/>
      <c r="Y145" s="41"/>
      <c r="Z145" s="41"/>
      <c r="AA145" s="41"/>
      <c r="AB145" s="422"/>
      <c r="AC145" s="41"/>
      <c r="AD145" s="41"/>
      <c r="AE145" s="422"/>
      <c r="AF145" s="41"/>
      <c r="AG145" s="38"/>
      <c r="AH145" s="957"/>
      <c r="AI145" s="957"/>
      <c r="AJ145" s="957"/>
      <c r="AK145" s="983"/>
      <c r="AL145" s="983"/>
      <c r="AM145" s="983"/>
      <c r="AN145" s="12">
        <f>ROUND(ROUND(O146*$AI$146,0)*$AL$146,0)</f>
        <v>455</v>
      </c>
      <c r="AO145" s="6"/>
    </row>
    <row r="146" spans="1:41" ht="17.25" customHeight="1" x14ac:dyDescent="0.15">
      <c r="A146" s="436" t="s">
        <v>1254</v>
      </c>
      <c r="B146" s="433">
        <v>4142</v>
      </c>
      <c r="C146" s="120" t="s">
        <v>3047</v>
      </c>
      <c r="D146" s="6"/>
      <c r="E146" s="135"/>
      <c r="F146" s="449"/>
      <c r="G146" s="449"/>
      <c r="H146" s="644"/>
      <c r="I146" s="941"/>
      <c r="J146" s="942"/>
      <c r="K146" s="942"/>
      <c r="L146" s="942"/>
      <c r="M146" s="943"/>
      <c r="N146" s="57"/>
      <c r="O146" s="829">
        <f>O130</f>
        <v>670</v>
      </c>
      <c r="P146" s="829"/>
      <c r="Q146" s="417" t="s">
        <v>578</v>
      </c>
      <c r="R146" s="104"/>
      <c r="S146" s="691" t="s">
        <v>1251</v>
      </c>
      <c r="T146" s="692"/>
      <c r="U146" s="692"/>
      <c r="V146" s="692"/>
      <c r="W146" s="692"/>
      <c r="X146" s="692"/>
      <c r="Y146" s="692"/>
      <c r="Z146" s="692"/>
      <c r="AA146" s="692"/>
      <c r="AB146" s="692"/>
      <c r="AC146" s="692"/>
      <c r="AD146" s="515" t="s">
        <v>806</v>
      </c>
      <c r="AE146" s="515">
        <f>$AH$6</f>
        <v>25</v>
      </c>
      <c r="AF146" s="637"/>
      <c r="AG146" s="271" t="s">
        <v>578</v>
      </c>
      <c r="AH146" s="70" t="s">
        <v>1154</v>
      </c>
      <c r="AI146" s="718">
        <f>$AL$34</f>
        <v>0.7</v>
      </c>
      <c r="AJ146" s="719"/>
      <c r="AK146" s="521" t="s">
        <v>1154</v>
      </c>
      <c r="AL146" s="718">
        <f>$AL$98</f>
        <v>0.97</v>
      </c>
      <c r="AM146" s="744"/>
      <c r="AN146" s="12">
        <f>ROUND(ROUND(ROUND(O146-AE146,0)*$AI$146,0)*$AL$146,0)</f>
        <v>438</v>
      </c>
      <c r="AO146" s="6"/>
    </row>
    <row r="147" spans="1:41" ht="17.25" customHeight="1" x14ac:dyDescent="0.15">
      <c r="A147" s="436" t="s">
        <v>1254</v>
      </c>
      <c r="B147" s="433">
        <v>4143</v>
      </c>
      <c r="C147" s="120" t="s">
        <v>3048</v>
      </c>
      <c r="D147" s="6"/>
      <c r="E147" s="135"/>
      <c r="F147" s="310"/>
      <c r="G147" s="310"/>
      <c r="H147" s="644"/>
      <c r="I147" s="941"/>
      <c r="J147" s="942"/>
      <c r="K147" s="942"/>
      <c r="L147" s="942"/>
      <c r="M147" s="943"/>
      <c r="N147" s="453" t="s">
        <v>1564</v>
      </c>
      <c r="O147" s="173"/>
      <c r="P147" s="173"/>
      <c r="Q147" s="439"/>
      <c r="R147" s="634"/>
      <c r="S147" s="140"/>
      <c r="T147" s="73"/>
      <c r="U147" s="73"/>
      <c r="V147" s="73"/>
      <c r="W147" s="422"/>
      <c r="X147" s="422"/>
      <c r="Y147" s="41"/>
      <c r="Z147" s="41"/>
      <c r="AA147" s="41"/>
      <c r="AB147" s="422"/>
      <c r="AC147" s="41"/>
      <c r="AD147" s="41"/>
      <c r="AE147" s="422"/>
      <c r="AF147" s="41"/>
      <c r="AG147" s="38"/>
      <c r="AH147" s="647"/>
      <c r="AI147" s="643"/>
      <c r="AJ147" s="644"/>
      <c r="AK147" s="643"/>
      <c r="AL147" s="643"/>
      <c r="AM147" s="245"/>
      <c r="AN147" s="12">
        <f>ROUND(ROUND(O148*$AI$146,0)*$AL$146,0)</f>
        <v>553</v>
      </c>
      <c r="AO147" s="6"/>
    </row>
    <row r="148" spans="1:41" ht="17.25" customHeight="1" x14ac:dyDescent="0.15">
      <c r="A148" s="436" t="s">
        <v>1254</v>
      </c>
      <c r="B148" s="433">
        <v>4144</v>
      </c>
      <c r="C148" s="120" t="s">
        <v>3049</v>
      </c>
      <c r="D148" s="11"/>
      <c r="E148" s="607"/>
      <c r="F148" s="607"/>
      <c r="G148" s="607"/>
      <c r="H148" s="607"/>
      <c r="I148" s="944" t="s">
        <v>1854</v>
      </c>
      <c r="J148" s="693"/>
      <c r="K148" s="693"/>
      <c r="L148" s="693"/>
      <c r="M148" s="945"/>
      <c r="N148" s="57"/>
      <c r="O148" s="829">
        <f>O132</f>
        <v>814</v>
      </c>
      <c r="P148" s="829"/>
      <c r="Q148" s="417" t="s">
        <v>578</v>
      </c>
      <c r="R148" s="171"/>
      <c r="S148" s="691" t="s">
        <v>1251</v>
      </c>
      <c r="T148" s="692"/>
      <c r="U148" s="692"/>
      <c r="V148" s="692"/>
      <c r="W148" s="692"/>
      <c r="X148" s="692"/>
      <c r="Y148" s="692"/>
      <c r="Z148" s="692"/>
      <c r="AA148" s="692"/>
      <c r="AB148" s="692"/>
      <c r="AC148" s="692"/>
      <c r="AD148" s="515" t="s">
        <v>806</v>
      </c>
      <c r="AE148" s="515">
        <f>$AH$6</f>
        <v>25</v>
      </c>
      <c r="AF148" s="607"/>
      <c r="AG148" s="271" t="s">
        <v>578</v>
      </c>
      <c r="AH148" s="278"/>
      <c r="AI148" s="611"/>
      <c r="AJ148" s="646"/>
      <c r="AK148" s="523"/>
      <c r="AL148" s="611"/>
      <c r="AM148" s="279"/>
      <c r="AN148" s="12">
        <f>ROUND(ROUND(ROUND(O148-AE148,0)*$AI$146,0)*$AL$146,0)</f>
        <v>535</v>
      </c>
      <c r="AO148" s="11"/>
    </row>
  </sheetData>
  <mergeCells count="261">
    <mergeCell ref="AL146:AM146"/>
    <mergeCell ref="I148:M148"/>
    <mergeCell ref="O148:P148"/>
    <mergeCell ref="S148:AC148"/>
    <mergeCell ref="AK54:AM70"/>
    <mergeCell ref="AK101:AM107"/>
    <mergeCell ref="AH109:AJ115"/>
    <mergeCell ref="O144:P144"/>
    <mergeCell ref="S144:AC144"/>
    <mergeCell ref="I145:M147"/>
    <mergeCell ref="O146:P146"/>
    <mergeCell ref="S146:AC146"/>
    <mergeCell ref="AI146:AJ146"/>
    <mergeCell ref="O138:P138"/>
    <mergeCell ref="S138:AC138"/>
    <mergeCell ref="I140:M140"/>
    <mergeCell ref="O140:P140"/>
    <mergeCell ref="S140:AC140"/>
    <mergeCell ref="AH134:AJ145"/>
    <mergeCell ref="AK134:AM145"/>
    <mergeCell ref="I129:M131"/>
    <mergeCell ref="O130:P130"/>
    <mergeCell ref="S130:AF130"/>
    <mergeCell ref="S132:AF132"/>
    <mergeCell ref="S128:AF128"/>
    <mergeCell ref="E141:H144"/>
    <mergeCell ref="I141:M143"/>
    <mergeCell ref="O142:P142"/>
    <mergeCell ref="S142:AC142"/>
    <mergeCell ref="I144:M144"/>
    <mergeCell ref="E133:H136"/>
    <mergeCell ref="I133:M135"/>
    <mergeCell ref="O134:P134"/>
    <mergeCell ref="S134:AC134"/>
    <mergeCell ref="I136:M136"/>
    <mergeCell ref="O136:P136"/>
    <mergeCell ref="S136:AC136"/>
    <mergeCell ref="I137:M139"/>
    <mergeCell ref="AL116:AM116"/>
    <mergeCell ref="D117:D140"/>
    <mergeCell ref="E117:H120"/>
    <mergeCell ref="I117:M119"/>
    <mergeCell ref="O118:P118"/>
    <mergeCell ref="S118:AF118"/>
    <mergeCell ref="AK118:AM129"/>
    <mergeCell ref="I120:M120"/>
    <mergeCell ref="O120:P120"/>
    <mergeCell ref="S120:AF120"/>
    <mergeCell ref="D101:D116"/>
    <mergeCell ref="O102:P102"/>
    <mergeCell ref="S102:AF102"/>
    <mergeCell ref="O104:P104"/>
    <mergeCell ref="S104:AF104"/>
    <mergeCell ref="AL130:AM130"/>
    <mergeCell ref="I132:M132"/>
    <mergeCell ref="O132:P132"/>
    <mergeCell ref="E125:H128"/>
    <mergeCell ref="I125:M127"/>
    <mergeCell ref="O126:P126"/>
    <mergeCell ref="S126:AF126"/>
    <mergeCell ref="I128:M128"/>
    <mergeCell ref="O128:P128"/>
    <mergeCell ref="O116:P116"/>
    <mergeCell ref="S116:AC116"/>
    <mergeCell ref="AI116:AJ116"/>
    <mergeCell ref="O110:P110"/>
    <mergeCell ref="S110:AC110"/>
    <mergeCell ref="I121:M123"/>
    <mergeCell ref="O122:P122"/>
    <mergeCell ref="S122:AF122"/>
    <mergeCell ref="I124:M124"/>
    <mergeCell ref="O124:P124"/>
    <mergeCell ref="S124:AF124"/>
    <mergeCell ref="AK110:AM115"/>
    <mergeCell ref="O112:P112"/>
    <mergeCell ref="S112:AC112"/>
    <mergeCell ref="O106:P106"/>
    <mergeCell ref="S106:AF106"/>
    <mergeCell ref="O108:P108"/>
    <mergeCell ref="S108:AF108"/>
    <mergeCell ref="AL108:AM108"/>
    <mergeCell ref="O114:P114"/>
    <mergeCell ref="S114:AC114"/>
    <mergeCell ref="S90:AC90"/>
    <mergeCell ref="I97:M99"/>
    <mergeCell ref="O98:P98"/>
    <mergeCell ref="S98:AC98"/>
    <mergeCell ref="AI98:AJ98"/>
    <mergeCell ref="AL98:AM98"/>
    <mergeCell ref="I100:M100"/>
    <mergeCell ref="O100:P100"/>
    <mergeCell ref="S100:AC100"/>
    <mergeCell ref="I92:M92"/>
    <mergeCell ref="O92:P92"/>
    <mergeCell ref="S92:AC92"/>
    <mergeCell ref="O76:P76"/>
    <mergeCell ref="S76:AF76"/>
    <mergeCell ref="AL82:AM82"/>
    <mergeCell ref="I84:M84"/>
    <mergeCell ref="O84:P84"/>
    <mergeCell ref="S84:AF84"/>
    <mergeCell ref="E85:H88"/>
    <mergeCell ref="I85:M87"/>
    <mergeCell ref="O86:P86"/>
    <mergeCell ref="S86:AC86"/>
    <mergeCell ref="AH86:AJ97"/>
    <mergeCell ref="AK86:AM97"/>
    <mergeCell ref="E93:H96"/>
    <mergeCell ref="I93:M95"/>
    <mergeCell ref="O94:P94"/>
    <mergeCell ref="S94:AC94"/>
    <mergeCell ref="I96:M96"/>
    <mergeCell ref="O96:P96"/>
    <mergeCell ref="S96:AC96"/>
    <mergeCell ref="I88:M88"/>
    <mergeCell ref="O88:P88"/>
    <mergeCell ref="S88:AC88"/>
    <mergeCell ref="I89:M91"/>
    <mergeCell ref="O90:P90"/>
    <mergeCell ref="O52:P52"/>
    <mergeCell ref="S52:AF52"/>
    <mergeCell ref="D69:D92"/>
    <mergeCell ref="E69:H72"/>
    <mergeCell ref="I69:M71"/>
    <mergeCell ref="O70:P70"/>
    <mergeCell ref="S70:AF70"/>
    <mergeCell ref="E77:H80"/>
    <mergeCell ref="I77:M79"/>
    <mergeCell ref="O78:P78"/>
    <mergeCell ref="S78:AF78"/>
    <mergeCell ref="I80:M80"/>
    <mergeCell ref="O80:P80"/>
    <mergeCell ref="S80:AF80"/>
    <mergeCell ref="I81:M83"/>
    <mergeCell ref="O82:P82"/>
    <mergeCell ref="S82:AF82"/>
    <mergeCell ref="I72:M72"/>
    <mergeCell ref="O72:P72"/>
    <mergeCell ref="S72:AF72"/>
    <mergeCell ref="I73:M75"/>
    <mergeCell ref="O74:P74"/>
    <mergeCell ref="S74:AF74"/>
    <mergeCell ref="I76:M76"/>
    <mergeCell ref="AL72:AM72"/>
    <mergeCell ref="O58:P58"/>
    <mergeCell ref="S58:AF58"/>
    <mergeCell ref="I60:M60"/>
    <mergeCell ref="O60:P60"/>
    <mergeCell ref="S60:AF60"/>
    <mergeCell ref="I68:M68"/>
    <mergeCell ref="O68:P68"/>
    <mergeCell ref="S68:AF68"/>
    <mergeCell ref="I61:M63"/>
    <mergeCell ref="O62:P62"/>
    <mergeCell ref="S62:AF62"/>
    <mergeCell ref="I64:M64"/>
    <mergeCell ref="O54:P54"/>
    <mergeCell ref="S54:AF54"/>
    <mergeCell ref="I56:M56"/>
    <mergeCell ref="O56:P56"/>
    <mergeCell ref="S56:AF56"/>
    <mergeCell ref="I57:M59"/>
    <mergeCell ref="O64:P64"/>
    <mergeCell ref="S64:AF64"/>
    <mergeCell ref="I65:M67"/>
    <mergeCell ref="O66:P66"/>
    <mergeCell ref="S66:AF66"/>
    <mergeCell ref="S48:AF48"/>
    <mergeCell ref="I49:M51"/>
    <mergeCell ref="O50:P50"/>
    <mergeCell ref="S50:AF50"/>
    <mergeCell ref="E37:H40"/>
    <mergeCell ref="I45:M47"/>
    <mergeCell ref="O46:P46"/>
    <mergeCell ref="S46:AF46"/>
    <mergeCell ref="I48:M48"/>
    <mergeCell ref="O48:P48"/>
    <mergeCell ref="O40:P40"/>
    <mergeCell ref="S40:AF40"/>
    <mergeCell ref="I41:M43"/>
    <mergeCell ref="O42:P42"/>
    <mergeCell ref="S42:AF42"/>
    <mergeCell ref="I44:M44"/>
    <mergeCell ref="O44:P44"/>
    <mergeCell ref="S44:AF44"/>
    <mergeCell ref="E45:H48"/>
    <mergeCell ref="AL42:AM42"/>
    <mergeCell ref="O34:P34"/>
    <mergeCell ref="S34:AF34"/>
    <mergeCell ref="I36:M36"/>
    <mergeCell ref="O36:P36"/>
    <mergeCell ref="S36:AF36"/>
    <mergeCell ref="I37:M39"/>
    <mergeCell ref="O38:P38"/>
    <mergeCell ref="S38:AF38"/>
    <mergeCell ref="I40:M40"/>
    <mergeCell ref="O32:P32"/>
    <mergeCell ref="S32:AF32"/>
    <mergeCell ref="I33:M35"/>
    <mergeCell ref="AK6:AM33"/>
    <mergeCell ref="AL34:AM34"/>
    <mergeCell ref="O10:P10"/>
    <mergeCell ref="S10:AF10"/>
    <mergeCell ref="I12:M12"/>
    <mergeCell ref="O12:P12"/>
    <mergeCell ref="S12:AF12"/>
    <mergeCell ref="O22:P22"/>
    <mergeCell ref="S22:AF22"/>
    <mergeCell ref="I24:M24"/>
    <mergeCell ref="O24:P24"/>
    <mergeCell ref="S24:AF24"/>
    <mergeCell ref="O16:P16"/>
    <mergeCell ref="S16:AF16"/>
    <mergeCell ref="I17:M19"/>
    <mergeCell ref="O18:P18"/>
    <mergeCell ref="S18:AF18"/>
    <mergeCell ref="I20:M20"/>
    <mergeCell ref="I29:M31"/>
    <mergeCell ref="O30:P30"/>
    <mergeCell ref="S30:AF30"/>
    <mergeCell ref="O28:P28"/>
    <mergeCell ref="S28:AF28"/>
    <mergeCell ref="O20:P20"/>
    <mergeCell ref="S20:AF20"/>
    <mergeCell ref="E13:H16"/>
    <mergeCell ref="I13:M15"/>
    <mergeCell ref="O14:P14"/>
    <mergeCell ref="S14:AF14"/>
    <mergeCell ref="I16:M16"/>
    <mergeCell ref="E21:H24"/>
    <mergeCell ref="I21:M23"/>
    <mergeCell ref="O6:P6"/>
    <mergeCell ref="S6:AF6"/>
    <mergeCell ref="I8:M8"/>
    <mergeCell ref="O8:P8"/>
    <mergeCell ref="S8:AF8"/>
    <mergeCell ref="I9:M11"/>
    <mergeCell ref="I25:M27"/>
    <mergeCell ref="O26:P26"/>
    <mergeCell ref="S26:AF26"/>
    <mergeCell ref="E101:M102"/>
    <mergeCell ref="E103:M103"/>
    <mergeCell ref="E105:M106"/>
    <mergeCell ref="E107:M107"/>
    <mergeCell ref="E109:M110"/>
    <mergeCell ref="E111:M111"/>
    <mergeCell ref="E113:M114"/>
    <mergeCell ref="E115:M115"/>
    <mergeCell ref="D5:D28"/>
    <mergeCell ref="E5:H8"/>
    <mergeCell ref="I5:M7"/>
    <mergeCell ref="I28:M28"/>
    <mergeCell ref="I32:M32"/>
    <mergeCell ref="D29:D44"/>
    <mergeCell ref="E29:H32"/>
    <mergeCell ref="D45:D52"/>
    <mergeCell ref="D53:D68"/>
    <mergeCell ref="E53:H56"/>
    <mergeCell ref="I53:M55"/>
    <mergeCell ref="E61:H64"/>
    <mergeCell ref="I52:M52"/>
  </mergeCells>
  <phoneticPr fontId="3"/>
  <printOptions horizontalCentered="1"/>
  <pageMargins left="0.39370078740157483" right="0.39370078740157483" top="0.78740157480314965" bottom="0.59055118110236227" header="0.51181102362204722" footer="0.31496062992125984"/>
  <pageSetup paperSize="9" scale="63" firstPageNumber="77" orientation="portrait" useFirstPageNumber="1" r:id="rId1"/>
  <headerFooter alignWithMargins="0">
    <oddHeader>&amp;R&amp;9介護予防短期入所療養介護</oddHeader>
    <oddFooter>&amp;C&amp;14&amp;P</oddFooter>
  </headerFooter>
  <rowBreaks count="2" manualBreakCount="2">
    <brk id="52" max="16383" man="1"/>
    <brk id="10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dimension ref="A1:AQ52"/>
  <sheetViews>
    <sheetView view="pageBreakPreview" zoomScaleNormal="100" zoomScaleSheetLayoutView="100" workbookViewId="0"/>
  </sheetViews>
  <sheetFormatPr defaultColWidth="9" defaultRowHeight="13.5" x14ac:dyDescent="0.15"/>
  <cols>
    <col min="1" max="1" width="4.625" style="251" customWidth="1"/>
    <col min="2" max="2" width="7.5" style="251" customWidth="1"/>
    <col min="3" max="3" width="28.625" style="251" customWidth="1"/>
    <col min="4" max="6" width="2.875" style="251" customWidth="1"/>
    <col min="7" max="13" width="2.375" style="251" customWidth="1"/>
    <col min="14" max="14" width="2.625" style="251" customWidth="1"/>
    <col min="15" max="16" width="2.375" style="251" customWidth="1"/>
    <col min="17" max="17" width="2.625" style="251" customWidth="1"/>
    <col min="18" max="18" width="2.375" style="251" customWidth="1"/>
    <col min="19" max="19" width="1.875" style="251" customWidth="1"/>
    <col min="20" max="27" width="2.375" style="251" customWidth="1"/>
    <col min="28" max="29" width="2.875" style="251" customWidth="1"/>
    <col min="30" max="30" width="2.375" style="24" customWidth="1"/>
    <col min="31" max="31" width="3.125" style="251" customWidth="1"/>
    <col min="32" max="32" width="2.625" style="251" customWidth="1"/>
    <col min="33" max="33" width="2.375" style="251" customWidth="1"/>
    <col min="34" max="34" width="3" style="251" customWidth="1"/>
    <col min="35" max="35" width="2.875" style="251" customWidth="1"/>
    <col min="36" max="38" width="2.375" style="251" customWidth="1"/>
    <col min="39" max="39" width="2.375" style="24" customWidth="1"/>
    <col min="40" max="40" width="2.375" style="251" customWidth="1"/>
    <col min="41" max="41" width="7.625" style="251" customWidth="1"/>
    <col min="42" max="42" width="8.125" style="251" customWidth="1"/>
    <col min="43" max="43" width="2.875" style="251" customWidth="1"/>
    <col min="44" max="16384" width="9" style="251"/>
  </cols>
  <sheetData>
    <row r="1" spans="1:43" ht="17.25" x14ac:dyDescent="0.2">
      <c r="B1" s="15" t="s">
        <v>231</v>
      </c>
    </row>
    <row r="2" spans="1:43" ht="6" customHeight="1" x14ac:dyDescent="0.15"/>
    <row r="3" spans="1:43" ht="17.25" customHeight="1" x14ac:dyDescent="0.15">
      <c r="A3" s="405" t="s">
        <v>582</v>
      </c>
      <c r="B3" s="198"/>
      <c r="C3" s="1" t="s">
        <v>583</v>
      </c>
      <c r="D3" s="25"/>
      <c r="E3" s="110"/>
      <c r="F3" s="633"/>
      <c r="G3" s="633"/>
      <c r="H3" s="633"/>
      <c r="I3" s="633"/>
      <c r="J3" s="633"/>
      <c r="K3" s="633"/>
      <c r="L3" s="633"/>
      <c r="M3" s="633"/>
      <c r="N3" s="633"/>
      <c r="O3" s="633"/>
      <c r="P3" s="633"/>
      <c r="Q3" s="633"/>
      <c r="R3" s="633"/>
      <c r="S3" s="633"/>
      <c r="T3" s="633"/>
      <c r="U3" s="2" t="s">
        <v>584</v>
      </c>
      <c r="V3" s="633"/>
      <c r="W3" s="633"/>
      <c r="X3" s="633"/>
      <c r="Y3" s="633"/>
      <c r="Z3" s="633"/>
      <c r="AA3" s="633"/>
      <c r="AB3" s="633"/>
      <c r="AC3" s="633"/>
      <c r="AD3" s="416"/>
      <c r="AE3" s="633"/>
      <c r="AF3" s="633"/>
      <c r="AG3" s="633"/>
      <c r="AH3" s="633"/>
      <c r="AI3" s="633"/>
      <c r="AJ3" s="633"/>
      <c r="AK3" s="633"/>
      <c r="AL3" s="633"/>
      <c r="AM3" s="416"/>
      <c r="AN3" s="633"/>
      <c r="AO3" s="406" t="s">
        <v>1433</v>
      </c>
      <c r="AP3" s="406" t="s">
        <v>1434</v>
      </c>
      <c r="AQ3" s="637"/>
    </row>
    <row r="4" spans="1:43" ht="17.25" customHeight="1" x14ac:dyDescent="0.15">
      <c r="A4" s="3" t="s">
        <v>585</v>
      </c>
      <c r="B4" s="4" t="s">
        <v>586</v>
      </c>
      <c r="C4" s="432"/>
      <c r="D4" s="446"/>
      <c r="E4" s="607"/>
      <c r="F4" s="607"/>
      <c r="G4" s="607"/>
      <c r="H4" s="607"/>
      <c r="I4" s="607"/>
      <c r="J4" s="607"/>
      <c r="K4" s="607"/>
      <c r="L4" s="607"/>
      <c r="M4" s="607"/>
      <c r="N4" s="607"/>
      <c r="O4" s="607"/>
      <c r="P4" s="607"/>
      <c r="Q4" s="607"/>
      <c r="R4" s="607"/>
      <c r="S4" s="607"/>
      <c r="T4" s="607"/>
      <c r="U4" s="607"/>
      <c r="V4" s="607"/>
      <c r="W4" s="607"/>
      <c r="X4" s="607"/>
      <c r="Y4" s="607"/>
      <c r="Z4" s="607"/>
      <c r="AA4" s="607"/>
      <c r="AB4" s="607"/>
      <c r="AC4" s="607"/>
      <c r="AD4" s="417"/>
      <c r="AE4" s="607"/>
      <c r="AF4" s="607"/>
      <c r="AG4" s="607"/>
      <c r="AH4" s="607"/>
      <c r="AI4" s="607"/>
      <c r="AJ4" s="607"/>
      <c r="AK4" s="607"/>
      <c r="AL4" s="607"/>
      <c r="AM4" s="417"/>
      <c r="AN4" s="607"/>
      <c r="AO4" s="5" t="s">
        <v>577</v>
      </c>
      <c r="AP4" s="5" t="s">
        <v>578</v>
      </c>
      <c r="AQ4" s="637"/>
    </row>
    <row r="5" spans="1:43" ht="17.25" customHeight="1" x14ac:dyDescent="0.15">
      <c r="A5" s="436" t="s">
        <v>1435</v>
      </c>
      <c r="B5" s="433">
        <v>5001</v>
      </c>
      <c r="C5" s="120" t="s">
        <v>2088</v>
      </c>
      <c r="D5" s="287" t="s">
        <v>2090</v>
      </c>
      <c r="E5" s="1000" t="s">
        <v>1771</v>
      </c>
      <c r="F5" s="763" t="s">
        <v>1441</v>
      </c>
      <c r="G5" s="664"/>
      <c r="H5" s="664"/>
      <c r="I5" s="665"/>
      <c r="J5" s="769" t="s">
        <v>1438</v>
      </c>
      <c r="K5" s="664"/>
      <c r="L5" s="664"/>
      <c r="M5" s="664"/>
      <c r="N5" s="665"/>
      <c r="O5" s="453" t="s">
        <v>1563</v>
      </c>
      <c r="P5" s="173"/>
      <c r="Q5" s="173"/>
      <c r="R5" s="439"/>
      <c r="S5" s="634"/>
      <c r="T5" s="444"/>
      <c r="U5" s="422"/>
      <c r="V5" s="422"/>
      <c r="W5" s="422"/>
      <c r="X5" s="422"/>
      <c r="Y5" s="422"/>
      <c r="Z5" s="41"/>
      <c r="AA5" s="41"/>
      <c r="AB5" s="41"/>
      <c r="AC5" s="422"/>
      <c r="AD5" s="41"/>
      <c r="AE5" s="422"/>
      <c r="AF5" s="621"/>
      <c r="AG5" s="621"/>
      <c r="AH5" s="422"/>
      <c r="AI5" s="422"/>
      <c r="AJ5" s="422"/>
      <c r="AK5" s="38"/>
      <c r="AL5" s="416"/>
      <c r="AM5" s="416"/>
      <c r="AN5" s="36"/>
      <c r="AO5" s="360">
        <f>ROUND(P6*$AM$16,0)</f>
        <v>518</v>
      </c>
      <c r="AP5" s="7" t="s">
        <v>0</v>
      </c>
    </row>
    <row r="6" spans="1:43" ht="17.25" customHeight="1" x14ac:dyDescent="0.15">
      <c r="A6" s="436" t="s">
        <v>1435</v>
      </c>
      <c r="B6" s="433">
        <v>5002</v>
      </c>
      <c r="C6" s="120" t="s">
        <v>1556</v>
      </c>
      <c r="D6" s="992" t="s">
        <v>2089</v>
      </c>
      <c r="E6" s="999"/>
      <c r="F6" s="667"/>
      <c r="G6" s="667"/>
      <c r="H6" s="667"/>
      <c r="I6" s="668"/>
      <c r="J6" s="666"/>
      <c r="K6" s="667"/>
      <c r="L6" s="667"/>
      <c r="M6" s="667"/>
      <c r="N6" s="668"/>
      <c r="O6" s="57"/>
      <c r="P6" s="829">
        <f>予防短期入所療養ホ!S21</f>
        <v>575</v>
      </c>
      <c r="Q6" s="829"/>
      <c r="R6" s="417" t="s">
        <v>578</v>
      </c>
      <c r="S6" s="104"/>
      <c r="T6" s="691" t="s">
        <v>301</v>
      </c>
      <c r="U6" s="750"/>
      <c r="V6" s="750"/>
      <c r="W6" s="750"/>
      <c r="X6" s="750"/>
      <c r="Y6" s="750"/>
      <c r="Z6" s="750"/>
      <c r="AA6" s="750"/>
      <c r="AB6" s="750"/>
      <c r="AC6" s="750"/>
      <c r="AD6" s="750"/>
      <c r="AE6" s="788"/>
      <c r="AF6" s="788"/>
      <c r="AG6" s="788"/>
      <c r="AH6" s="515" t="s">
        <v>806</v>
      </c>
      <c r="AI6" s="515">
        <v>25</v>
      </c>
      <c r="AJ6" s="637"/>
      <c r="AK6" s="271" t="s">
        <v>578</v>
      </c>
      <c r="AL6" s="989" t="s">
        <v>1589</v>
      </c>
      <c r="AM6" s="985"/>
      <c r="AN6" s="986"/>
      <c r="AO6" s="361">
        <f>ROUND(ROUND(P6-AI6,0)*$AM$16,0)</f>
        <v>495</v>
      </c>
      <c r="AP6" s="6"/>
    </row>
    <row r="7" spans="1:43" ht="17.25" customHeight="1" x14ac:dyDescent="0.15">
      <c r="A7" s="436" t="s">
        <v>1435</v>
      </c>
      <c r="B7" s="433">
        <v>5003</v>
      </c>
      <c r="C7" s="120" t="s">
        <v>1557</v>
      </c>
      <c r="D7" s="993"/>
      <c r="E7" s="999"/>
      <c r="F7" s="667"/>
      <c r="G7" s="667"/>
      <c r="H7" s="667"/>
      <c r="I7" s="668"/>
      <c r="J7" s="666"/>
      <c r="K7" s="667"/>
      <c r="L7" s="667"/>
      <c r="M7" s="667"/>
      <c r="N7" s="668"/>
      <c r="O7" s="453" t="s">
        <v>1564</v>
      </c>
      <c r="P7" s="173"/>
      <c r="Q7" s="173"/>
      <c r="R7" s="439"/>
      <c r="S7" s="634"/>
      <c r="T7" s="444"/>
      <c r="U7" s="422"/>
      <c r="V7" s="422"/>
      <c r="W7" s="422"/>
      <c r="X7" s="422"/>
      <c r="Y7" s="422"/>
      <c r="Z7" s="41"/>
      <c r="AA7" s="41"/>
      <c r="AB7" s="41"/>
      <c r="AC7" s="422"/>
      <c r="AD7" s="41"/>
      <c r="AE7" s="422"/>
      <c r="AF7" s="621"/>
      <c r="AG7" s="621"/>
      <c r="AH7" s="422"/>
      <c r="AI7" s="422"/>
      <c r="AJ7" s="422"/>
      <c r="AK7" s="38"/>
      <c r="AL7" s="989"/>
      <c r="AM7" s="985"/>
      <c r="AN7" s="986"/>
      <c r="AO7" s="362">
        <f>ROUND(P8*$AM$16,0)</f>
        <v>644</v>
      </c>
      <c r="AP7" s="6"/>
    </row>
    <row r="8" spans="1:43" ht="17.25" customHeight="1" x14ac:dyDescent="0.15">
      <c r="A8" s="436" t="s">
        <v>1435</v>
      </c>
      <c r="B8" s="433">
        <v>5004</v>
      </c>
      <c r="C8" s="120" t="s">
        <v>1558</v>
      </c>
      <c r="D8" s="993"/>
      <c r="E8" s="999"/>
      <c r="F8" s="667"/>
      <c r="G8" s="667"/>
      <c r="H8" s="667"/>
      <c r="I8" s="668"/>
      <c r="J8" s="944" t="s">
        <v>1250</v>
      </c>
      <c r="K8" s="693"/>
      <c r="L8" s="693"/>
      <c r="M8" s="693"/>
      <c r="N8" s="945"/>
      <c r="O8" s="57"/>
      <c r="P8" s="829">
        <f>予防短期入所療養ホ!S23</f>
        <v>715</v>
      </c>
      <c r="Q8" s="829"/>
      <c r="R8" s="417" t="s">
        <v>578</v>
      </c>
      <c r="S8" s="171"/>
      <c r="T8" s="691" t="s">
        <v>301</v>
      </c>
      <c r="U8" s="750"/>
      <c r="V8" s="750"/>
      <c r="W8" s="750"/>
      <c r="X8" s="750"/>
      <c r="Y8" s="750"/>
      <c r="Z8" s="750"/>
      <c r="AA8" s="750"/>
      <c r="AB8" s="750"/>
      <c r="AC8" s="750"/>
      <c r="AD8" s="750"/>
      <c r="AE8" s="788"/>
      <c r="AF8" s="788"/>
      <c r="AG8" s="788"/>
      <c r="AH8" s="515" t="s">
        <v>806</v>
      </c>
      <c r="AI8" s="515">
        <f>$AI$6</f>
        <v>25</v>
      </c>
      <c r="AJ8" s="637"/>
      <c r="AK8" s="271" t="s">
        <v>578</v>
      </c>
      <c r="AL8" s="989"/>
      <c r="AM8" s="985"/>
      <c r="AN8" s="986"/>
      <c r="AO8" s="361">
        <f>ROUND(ROUND(P8-AI8,0)*$AM$16,0)</f>
        <v>621</v>
      </c>
      <c r="AP8" s="6"/>
    </row>
    <row r="9" spans="1:43" ht="17.25" customHeight="1" x14ac:dyDescent="0.15">
      <c r="A9" s="436" t="s">
        <v>1435</v>
      </c>
      <c r="B9" s="433">
        <v>5005</v>
      </c>
      <c r="C9" s="120" t="s">
        <v>1559</v>
      </c>
      <c r="D9" s="993"/>
      <c r="E9" s="999"/>
      <c r="F9" s="53"/>
      <c r="G9" s="260"/>
      <c r="H9" s="260"/>
      <c r="I9" s="644"/>
      <c r="J9" s="769" t="s">
        <v>1439</v>
      </c>
      <c r="K9" s="664"/>
      <c r="L9" s="664"/>
      <c r="M9" s="664"/>
      <c r="N9" s="665"/>
      <c r="O9" s="453" t="s">
        <v>1563</v>
      </c>
      <c r="P9" s="173"/>
      <c r="Q9" s="173"/>
      <c r="R9" s="439"/>
      <c r="S9" s="634"/>
      <c r="T9" s="444"/>
      <c r="U9" s="422"/>
      <c r="V9" s="422"/>
      <c r="W9" s="422"/>
      <c r="X9" s="422"/>
      <c r="Y9" s="422"/>
      <c r="Z9" s="41"/>
      <c r="AA9" s="41"/>
      <c r="AB9" s="41"/>
      <c r="AC9" s="422"/>
      <c r="AD9" s="41"/>
      <c r="AE9" s="422"/>
      <c r="AF9" s="621"/>
      <c r="AG9" s="621"/>
      <c r="AH9" s="422"/>
      <c r="AI9" s="422"/>
      <c r="AJ9" s="422"/>
      <c r="AK9" s="38"/>
      <c r="AL9" s="989"/>
      <c r="AM9" s="985"/>
      <c r="AN9" s="986"/>
      <c r="AO9" s="362">
        <f>ROUND(P10*$AM$16,0)</f>
        <v>572</v>
      </c>
      <c r="AP9" s="6"/>
    </row>
    <row r="10" spans="1:43" ht="17.25" customHeight="1" x14ac:dyDescent="0.15">
      <c r="A10" s="436" t="s">
        <v>1435</v>
      </c>
      <c r="B10" s="433">
        <v>5006</v>
      </c>
      <c r="C10" s="120" t="s">
        <v>1560</v>
      </c>
      <c r="D10" s="993"/>
      <c r="E10" s="999"/>
      <c r="F10" s="53"/>
      <c r="G10" s="449"/>
      <c r="H10" s="449"/>
      <c r="I10" s="644"/>
      <c r="J10" s="666"/>
      <c r="K10" s="667"/>
      <c r="L10" s="667"/>
      <c r="M10" s="667"/>
      <c r="N10" s="668"/>
      <c r="O10" s="57"/>
      <c r="P10" s="829">
        <f>予防短期入所療養ホ!S25</f>
        <v>636</v>
      </c>
      <c r="Q10" s="829"/>
      <c r="R10" s="417" t="s">
        <v>578</v>
      </c>
      <c r="S10" s="104"/>
      <c r="T10" s="691" t="s">
        <v>301</v>
      </c>
      <c r="U10" s="750"/>
      <c r="V10" s="750"/>
      <c r="W10" s="750"/>
      <c r="X10" s="750"/>
      <c r="Y10" s="750"/>
      <c r="Z10" s="750"/>
      <c r="AA10" s="750"/>
      <c r="AB10" s="750"/>
      <c r="AC10" s="750"/>
      <c r="AD10" s="750"/>
      <c r="AE10" s="788"/>
      <c r="AF10" s="788"/>
      <c r="AG10" s="788"/>
      <c r="AH10" s="515" t="s">
        <v>806</v>
      </c>
      <c r="AI10" s="515">
        <f>$AI$6</f>
        <v>25</v>
      </c>
      <c r="AJ10" s="637"/>
      <c r="AK10" s="271" t="s">
        <v>578</v>
      </c>
      <c r="AL10" s="989"/>
      <c r="AM10" s="985"/>
      <c r="AN10" s="986"/>
      <c r="AO10" s="361">
        <f>ROUND(ROUND(P10-AI10,0)*$AM$16,0)</f>
        <v>550</v>
      </c>
      <c r="AP10" s="6"/>
    </row>
    <row r="11" spans="1:43" ht="17.25" customHeight="1" x14ac:dyDescent="0.15">
      <c r="A11" s="436" t="s">
        <v>1435</v>
      </c>
      <c r="B11" s="433">
        <v>5007</v>
      </c>
      <c r="C11" s="120" t="s">
        <v>1561</v>
      </c>
      <c r="D11" s="993"/>
      <c r="E11" s="999"/>
      <c r="F11" s="53"/>
      <c r="G11" s="310"/>
      <c r="H11" s="310"/>
      <c r="I11" s="644"/>
      <c r="J11" s="666"/>
      <c r="K11" s="667"/>
      <c r="L11" s="667"/>
      <c r="M11" s="667"/>
      <c r="N11" s="668"/>
      <c r="O11" s="453" t="s">
        <v>1564</v>
      </c>
      <c r="P11" s="173"/>
      <c r="Q11" s="173"/>
      <c r="R11" s="439"/>
      <c r="S11" s="634"/>
      <c r="T11" s="444"/>
      <c r="U11" s="422"/>
      <c r="V11" s="422"/>
      <c r="W11" s="422"/>
      <c r="X11" s="422"/>
      <c r="Y11" s="422"/>
      <c r="Z11" s="41"/>
      <c r="AA11" s="41"/>
      <c r="AB11" s="41"/>
      <c r="AC11" s="422"/>
      <c r="AD11" s="41"/>
      <c r="AE11" s="422"/>
      <c r="AF11" s="621"/>
      <c r="AG11" s="621"/>
      <c r="AH11" s="422"/>
      <c r="AI11" s="422"/>
      <c r="AJ11" s="422"/>
      <c r="AK11" s="38"/>
      <c r="AL11" s="989"/>
      <c r="AM11" s="985"/>
      <c r="AN11" s="986"/>
      <c r="AO11" s="362">
        <f>ROUND(P12*$AM$16,0)</f>
        <v>718</v>
      </c>
      <c r="AP11" s="6"/>
    </row>
    <row r="12" spans="1:43" ht="17.25" customHeight="1" x14ac:dyDescent="0.15">
      <c r="A12" s="436" t="s">
        <v>1435</v>
      </c>
      <c r="B12" s="433">
        <v>5008</v>
      </c>
      <c r="C12" s="120" t="s">
        <v>1562</v>
      </c>
      <c r="D12" s="994"/>
      <c r="E12" s="1001"/>
      <c r="F12" s="607"/>
      <c r="G12" s="607"/>
      <c r="H12" s="607"/>
      <c r="I12" s="432"/>
      <c r="J12" s="944" t="s">
        <v>73</v>
      </c>
      <c r="K12" s="693"/>
      <c r="L12" s="693"/>
      <c r="M12" s="693"/>
      <c r="N12" s="945"/>
      <c r="O12" s="57"/>
      <c r="P12" s="829">
        <f>予防短期入所療養ホ!S27</f>
        <v>798</v>
      </c>
      <c r="Q12" s="829"/>
      <c r="R12" s="417" t="s">
        <v>578</v>
      </c>
      <c r="S12" s="171"/>
      <c r="T12" s="691" t="s">
        <v>301</v>
      </c>
      <c r="U12" s="750"/>
      <c r="V12" s="750"/>
      <c r="W12" s="750"/>
      <c r="X12" s="750"/>
      <c r="Y12" s="750"/>
      <c r="Z12" s="750"/>
      <c r="AA12" s="750"/>
      <c r="AB12" s="750"/>
      <c r="AC12" s="750"/>
      <c r="AD12" s="750"/>
      <c r="AE12" s="788"/>
      <c r="AF12" s="788"/>
      <c r="AG12" s="788"/>
      <c r="AH12" s="515" t="s">
        <v>806</v>
      </c>
      <c r="AI12" s="515">
        <f>$AI$6</f>
        <v>25</v>
      </c>
      <c r="AJ12" s="621"/>
      <c r="AK12" s="271" t="s">
        <v>578</v>
      </c>
      <c r="AL12" s="989"/>
      <c r="AM12" s="985"/>
      <c r="AN12" s="986"/>
      <c r="AO12" s="361">
        <f>ROUND(ROUND(P12-AI12,0)*$AM$16,0)</f>
        <v>696</v>
      </c>
      <c r="AP12" s="6"/>
    </row>
    <row r="13" spans="1:43" ht="17.25" customHeight="1" x14ac:dyDescent="0.15">
      <c r="A13" s="62" t="s">
        <v>1435</v>
      </c>
      <c r="B13" s="433">
        <v>5009</v>
      </c>
      <c r="C13" s="210" t="s">
        <v>1841</v>
      </c>
      <c r="D13" s="288" t="s">
        <v>2092</v>
      </c>
      <c r="E13" s="999" t="s">
        <v>1771</v>
      </c>
      <c r="F13" s="765" t="s">
        <v>1791</v>
      </c>
      <c r="G13" s="667"/>
      <c r="H13" s="667"/>
      <c r="I13" s="668"/>
      <c r="J13" s="770" t="s">
        <v>1463</v>
      </c>
      <c r="K13" s="667"/>
      <c r="L13" s="667"/>
      <c r="M13" s="667"/>
      <c r="N13" s="668"/>
      <c r="O13" s="246" t="s">
        <v>1563</v>
      </c>
      <c r="P13" s="276"/>
      <c r="Q13" s="276"/>
      <c r="R13" s="245"/>
      <c r="S13" s="638"/>
      <c r="T13" s="57"/>
      <c r="U13" s="417"/>
      <c r="V13" s="417"/>
      <c r="W13" s="417"/>
      <c r="X13" s="417"/>
      <c r="Y13" s="417"/>
      <c r="Z13" s="46"/>
      <c r="AA13" s="46"/>
      <c r="AB13" s="46"/>
      <c r="AC13" s="417"/>
      <c r="AD13" s="46"/>
      <c r="AE13" s="417"/>
      <c r="AF13" s="607"/>
      <c r="AG13" s="607"/>
      <c r="AH13" s="417"/>
      <c r="AI13" s="417"/>
      <c r="AJ13" s="417"/>
      <c r="AK13" s="38"/>
      <c r="AL13" s="967"/>
      <c r="AM13" s="968"/>
      <c r="AN13" s="986"/>
      <c r="AO13" s="362">
        <f>ROUND(P14*$AM$16,0)</f>
        <v>492</v>
      </c>
      <c r="AP13" s="6"/>
    </row>
    <row r="14" spans="1:43" ht="17.25" customHeight="1" x14ac:dyDescent="0.15">
      <c r="A14" s="436" t="s">
        <v>1435</v>
      </c>
      <c r="B14" s="433">
        <v>5010</v>
      </c>
      <c r="C14" s="120" t="s">
        <v>1842</v>
      </c>
      <c r="D14" s="992" t="s">
        <v>2091</v>
      </c>
      <c r="E14" s="999"/>
      <c r="F14" s="667"/>
      <c r="G14" s="667"/>
      <c r="H14" s="667"/>
      <c r="I14" s="668"/>
      <c r="J14" s="666"/>
      <c r="K14" s="667"/>
      <c r="L14" s="667"/>
      <c r="M14" s="667"/>
      <c r="N14" s="668"/>
      <c r="O14" s="57"/>
      <c r="P14" s="829">
        <f>予防短期入所療養ホ!S53</f>
        <v>547</v>
      </c>
      <c r="Q14" s="829"/>
      <c r="R14" s="417" t="s">
        <v>578</v>
      </c>
      <c r="S14" s="104"/>
      <c r="T14" s="691" t="s">
        <v>301</v>
      </c>
      <c r="U14" s="750"/>
      <c r="V14" s="750"/>
      <c r="W14" s="750"/>
      <c r="X14" s="750"/>
      <c r="Y14" s="750"/>
      <c r="Z14" s="750"/>
      <c r="AA14" s="750"/>
      <c r="AB14" s="750"/>
      <c r="AC14" s="750"/>
      <c r="AD14" s="750"/>
      <c r="AE14" s="788"/>
      <c r="AF14" s="788"/>
      <c r="AG14" s="788"/>
      <c r="AH14" s="515" t="s">
        <v>806</v>
      </c>
      <c r="AI14" s="515">
        <f>$AI$6</f>
        <v>25</v>
      </c>
      <c r="AJ14" s="621"/>
      <c r="AK14" s="271" t="s">
        <v>578</v>
      </c>
      <c r="AL14" s="967"/>
      <c r="AM14" s="968"/>
      <c r="AN14" s="986"/>
      <c r="AO14" s="361">
        <f>ROUND(ROUND(P14-AI14,0)*$AM$16,0)</f>
        <v>470</v>
      </c>
      <c r="AP14" s="6"/>
    </row>
    <row r="15" spans="1:43" ht="17.25" customHeight="1" x14ac:dyDescent="0.15">
      <c r="A15" s="436" t="s">
        <v>1435</v>
      </c>
      <c r="B15" s="433">
        <v>5011</v>
      </c>
      <c r="C15" s="120" t="s">
        <v>1843</v>
      </c>
      <c r="D15" s="993"/>
      <c r="E15" s="999"/>
      <c r="F15" s="667"/>
      <c r="G15" s="667"/>
      <c r="H15" s="667"/>
      <c r="I15" s="668"/>
      <c r="J15" s="666"/>
      <c r="K15" s="667"/>
      <c r="L15" s="667"/>
      <c r="M15" s="667"/>
      <c r="N15" s="668"/>
      <c r="O15" s="453" t="s">
        <v>1564</v>
      </c>
      <c r="P15" s="173"/>
      <c r="Q15" s="173"/>
      <c r="R15" s="439"/>
      <c r="S15" s="634"/>
      <c r="T15" s="444"/>
      <c r="U15" s="422"/>
      <c r="V15" s="422"/>
      <c r="W15" s="422"/>
      <c r="X15" s="422"/>
      <c r="Y15" s="422"/>
      <c r="Z15" s="41"/>
      <c r="AA15" s="41"/>
      <c r="AB15" s="41"/>
      <c r="AC15" s="422"/>
      <c r="AD15" s="41"/>
      <c r="AE15" s="422"/>
      <c r="AF15" s="621"/>
      <c r="AG15" s="621"/>
      <c r="AH15" s="422"/>
      <c r="AI15" s="422"/>
      <c r="AJ15" s="422"/>
      <c r="AK15" s="38"/>
      <c r="AL15" s="967"/>
      <c r="AM15" s="968"/>
      <c r="AN15" s="986"/>
      <c r="AO15" s="362">
        <f>ROUND(P16*$AM$16,0)</f>
        <v>611</v>
      </c>
      <c r="AP15" s="6"/>
    </row>
    <row r="16" spans="1:43" ht="17.25" customHeight="1" x14ac:dyDescent="0.15">
      <c r="A16" s="436" t="s">
        <v>1435</v>
      </c>
      <c r="B16" s="433">
        <v>5012</v>
      </c>
      <c r="C16" s="120" t="s">
        <v>1844</v>
      </c>
      <c r="D16" s="993"/>
      <c r="E16" s="999"/>
      <c r="F16" s="667"/>
      <c r="G16" s="667"/>
      <c r="H16" s="667"/>
      <c r="I16" s="668"/>
      <c r="J16" s="944" t="s">
        <v>1250</v>
      </c>
      <c r="K16" s="693"/>
      <c r="L16" s="693"/>
      <c r="M16" s="693"/>
      <c r="N16" s="945"/>
      <c r="O16" s="57"/>
      <c r="P16" s="829">
        <f>予防短期入所療養ホ!S55</f>
        <v>679</v>
      </c>
      <c r="Q16" s="829"/>
      <c r="R16" s="417" t="s">
        <v>578</v>
      </c>
      <c r="S16" s="171"/>
      <c r="T16" s="691" t="s">
        <v>301</v>
      </c>
      <c r="U16" s="750"/>
      <c r="V16" s="750"/>
      <c r="W16" s="750"/>
      <c r="X16" s="750"/>
      <c r="Y16" s="750"/>
      <c r="Z16" s="750"/>
      <c r="AA16" s="750"/>
      <c r="AB16" s="750"/>
      <c r="AC16" s="750"/>
      <c r="AD16" s="750"/>
      <c r="AE16" s="788"/>
      <c r="AF16" s="788"/>
      <c r="AG16" s="788"/>
      <c r="AH16" s="515" t="s">
        <v>806</v>
      </c>
      <c r="AI16" s="515">
        <f>$AI$6</f>
        <v>25</v>
      </c>
      <c r="AJ16" s="621"/>
      <c r="AK16" s="271" t="s">
        <v>578</v>
      </c>
      <c r="AL16" s="521" t="s">
        <v>1448</v>
      </c>
      <c r="AM16" s="718">
        <v>0.9</v>
      </c>
      <c r="AN16" s="744"/>
      <c r="AO16" s="361">
        <f>ROUND(ROUND(P16-AI16,0)*$AM$16,0)</f>
        <v>589</v>
      </c>
      <c r="AP16" s="6"/>
    </row>
    <row r="17" spans="1:42" ht="17.25" customHeight="1" x14ac:dyDescent="0.15">
      <c r="A17" s="436" t="s">
        <v>1435</v>
      </c>
      <c r="B17" s="433">
        <v>5013</v>
      </c>
      <c r="C17" s="120" t="s">
        <v>1845</v>
      </c>
      <c r="D17" s="993"/>
      <c r="E17" s="999"/>
      <c r="F17" s="53"/>
      <c r="G17" s="260"/>
      <c r="H17" s="260"/>
      <c r="I17" s="644"/>
      <c r="J17" s="769" t="s">
        <v>1464</v>
      </c>
      <c r="K17" s="664"/>
      <c r="L17" s="664"/>
      <c r="M17" s="664"/>
      <c r="N17" s="665"/>
      <c r="O17" s="453" t="s">
        <v>1563</v>
      </c>
      <c r="P17" s="173"/>
      <c r="Q17" s="173"/>
      <c r="R17" s="439"/>
      <c r="S17" s="634"/>
      <c r="T17" s="444"/>
      <c r="U17" s="422"/>
      <c r="V17" s="422"/>
      <c r="W17" s="422"/>
      <c r="X17" s="422"/>
      <c r="Y17" s="422"/>
      <c r="Z17" s="41"/>
      <c r="AA17" s="41"/>
      <c r="AB17" s="41"/>
      <c r="AC17" s="422"/>
      <c r="AD17" s="41"/>
      <c r="AE17" s="422"/>
      <c r="AF17" s="621"/>
      <c r="AG17" s="621"/>
      <c r="AH17" s="422"/>
      <c r="AI17" s="422"/>
      <c r="AJ17" s="422"/>
      <c r="AK17" s="38"/>
      <c r="AL17" s="643"/>
      <c r="AM17" s="643"/>
      <c r="AN17" s="644"/>
      <c r="AO17" s="362">
        <f>ROUND(P18*$AM$16,0)</f>
        <v>545</v>
      </c>
      <c r="AP17" s="6"/>
    </row>
    <row r="18" spans="1:42" ht="17.25" customHeight="1" x14ac:dyDescent="0.15">
      <c r="A18" s="436" t="s">
        <v>1435</v>
      </c>
      <c r="B18" s="433">
        <v>5014</v>
      </c>
      <c r="C18" s="120" t="s">
        <v>1846</v>
      </c>
      <c r="D18" s="993"/>
      <c r="E18" s="999"/>
      <c r="F18" s="53"/>
      <c r="G18" s="449"/>
      <c r="H18" s="449"/>
      <c r="I18" s="644"/>
      <c r="J18" s="666"/>
      <c r="K18" s="667"/>
      <c r="L18" s="667"/>
      <c r="M18" s="667"/>
      <c r="N18" s="668"/>
      <c r="O18" s="57"/>
      <c r="P18" s="829">
        <f>予防短期入所療養ホ!S57</f>
        <v>606</v>
      </c>
      <c r="Q18" s="829"/>
      <c r="R18" s="417" t="s">
        <v>578</v>
      </c>
      <c r="S18" s="104"/>
      <c r="T18" s="691" t="s">
        <v>301</v>
      </c>
      <c r="U18" s="750"/>
      <c r="V18" s="750"/>
      <c r="W18" s="750"/>
      <c r="X18" s="750"/>
      <c r="Y18" s="750"/>
      <c r="Z18" s="750"/>
      <c r="AA18" s="750"/>
      <c r="AB18" s="750"/>
      <c r="AC18" s="750"/>
      <c r="AD18" s="750"/>
      <c r="AE18" s="788"/>
      <c r="AF18" s="788"/>
      <c r="AG18" s="788"/>
      <c r="AH18" s="515" t="s">
        <v>806</v>
      </c>
      <c r="AI18" s="515">
        <f>$AI$6</f>
        <v>25</v>
      </c>
      <c r="AJ18" s="621"/>
      <c r="AK18" s="271" t="s">
        <v>578</v>
      </c>
      <c r="AL18" s="643"/>
      <c r="AM18" s="643"/>
      <c r="AN18" s="644"/>
      <c r="AO18" s="361">
        <f>ROUND(ROUND(P18-AI18,0)*$AM$16,0)</f>
        <v>523</v>
      </c>
      <c r="AP18" s="6"/>
    </row>
    <row r="19" spans="1:42" ht="17.25" customHeight="1" x14ac:dyDescent="0.15">
      <c r="A19" s="436" t="s">
        <v>1435</v>
      </c>
      <c r="B19" s="433">
        <v>5015</v>
      </c>
      <c r="C19" s="120" t="s">
        <v>1847</v>
      </c>
      <c r="D19" s="993"/>
      <c r="E19" s="999"/>
      <c r="F19" s="53"/>
      <c r="G19" s="310"/>
      <c r="H19" s="310"/>
      <c r="I19" s="644"/>
      <c r="J19" s="666"/>
      <c r="K19" s="667"/>
      <c r="L19" s="667"/>
      <c r="M19" s="667"/>
      <c r="N19" s="668"/>
      <c r="O19" s="453" t="s">
        <v>1564</v>
      </c>
      <c r="P19" s="173"/>
      <c r="Q19" s="173"/>
      <c r="R19" s="439"/>
      <c r="S19" s="634"/>
      <c r="T19" s="444"/>
      <c r="U19" s="422"/>
      <c r="V19" s="422"/>
      <c r="W19" s="422"/>
      <c r="X19" s="422"/>
      <c r="Y19" s="422"/>
      <c r="Z19" s="41"/>
      <c r="AA19" s="41"/>
      <c r="AB19" s="41"/>
      <c r="AC19" s="422"/>
      <c r="AD19" s="41"/>
      <c r="AE19" s="422"/>
      <c r="AF19" s="621"/>
      <c r="AG19" s="621"/>
      <c r="AH19" s="422"/>
      <c r="AI19" s="422"/>
      <c r="AJ19" s="422"/>
      <c r="AK19" s="38"/>
      <c r="AL19" s="643"/>
      <c r="AM19" s="643"/>
      <c r="AN19" s="644"/>
      <c r="AO19" s="362">
        <f>ROUND(P20*$AM$16,0)</f>
        <v>683</v>
      </c>
      <c r="AP19" s="6"/>
    </row>
    <row r="20" spans="1:42" ht="17.25" customHeight="1" x14ac:dyDescent="0.15">
      <c r="A20" s="436" t="s">
        <v>1435</v>
      </c>
      <c r="B20" s="433">
        <v>5016</v>
      </c>
      <c r="C20" s="120" t="s">
        <v>1848</v>
      </c>
      <c r="D20" s="994"/>
      <c r="E20" s="999"/>
      <c r="F20" s="637"/>
      <c r="G20" s="637"/>
      <c r="H20" s="637"/>
      <c r="I20" s="637"/>
      <c r="J20" s="944" t="s">
        <v>73</v>
      </c>
      <c r="K20" s="693"/>
      <c r="L20" s="693"/>
      <c r="M20" s="693"/>
      <c r="N20" s="945"/>
      <c r="O20" s="57"/>
      <c r="P20" s="829">
        <f>予防短期入所療養ホ!S59</f>
        <v>759</v>
      </c>
      <c r="Q20" s="829"/>
      <c r="R20" s="417" t="s">
        <v>578</v>
      </c>
      <c r="S20" s="171"/>
      <c r="T20" s="691" t="s">
        <v>301</v>
      </c>
      <c r="U20" s="750"/>
      <c r="V20" s="750"/>
      <c r="W20" s="750"/>
      <c r="X20" s="750"/>
      <c r="Y20" s="750"/>
      <c r="Z20" s="750"/>
      <c r="AA20" s="750"/>
      <c r="AB20" s="750"/>
      <c r="AC20" s="750"/>
      <c r="AD20" s="750"/>
      <c r="AE20" s="788"/>
      <c r="AF20" s="788"/>
      <c r="AG20" s="788"/>
      <c r="AH20" s="515" t="s">
        <v>806</v>
      </c>
      <c r="AI20" s="515">
        <f>$AI$6</f>
        <v>25</v>
      </c>
      <c r="AJ20" s="621"/>
      <c r="AK20" s="271" t="s">
        <v>578</v>
      </c>
      <c r="AL20" s="643"/>
      <c r="AM20" s="643"/>
      <c r="AN20" s="644"/>
      <c r="AO20" s="361">
        <f>ROUND(ROUND(P20-AI20,0)*$AM$16,0)</f>
        <v>661</v>
      </c>
      <c r="AP20" s="6"/>
    </row>
    <row r="21" spans="1:42" ht="17.25" customHeight="1" x14ac:dyDescent="0.15">
      <c r="A21" s="436" t="s">
        <v>1435</v>
      </c>
      <c r="B21" s="433">
        <v>5017</v>
      </c>
      <c r="C21" s="120" t="s">
        <v>2447</v>
      </c>
      <c r="D21" s="995" t="s">
        <v>1450</v>
      </c>
      <c r="E21" s="280"/>
      <c r="F21" s="769" t="s">
        <v>1452</v>
      </c>
      <c r="G21" s="664"/>
      <c r="H21" s="664"/>
      <c r="I21" s="665"/>
      <c r="J21" s="938" t="s">
        <v>2331</v>
      </c>
      <c r="K21" s="939"/>
      <c r="L21" s="939"/>
      <c r="M21" s="939"/>
      <c r="N21" s="940"/>
      <c r="O21" s="453" t="s">
        <v>1563</v>
      </c>
      <c r="P21" s="173"/>
      <c r="Q21" s="173"/>
      <c r="R21" s="439"/>
      <c r="S21" s="634"/>
      <c r="T21" s="444"/>
      <c r="U21" s="422"/>
      <c r="V21" s="422"/>
      <c r="W21" s="422"/>
      <c r="X21" s="422"/>
      <c r="Y21" s="422"/>
      <c r="Z21" s="41"/>
      <c r="AA21" s="41"/>
      <c r="AB21" s="41"/>
      <c r="AC21" s="422"/>
      <c r="AD21" s="41"/>
      <c r="AE21" s="422"/>
      <c r="AF21" s="621"/>
      <c r="AG21" s="621"/>
      <c r="AH21" s="422"/>
      <c r="AI21" s="422"/>
      <c r="AJ21" s="422"/>
      <c r="AK21" s="38"/>
      <c r="AL21" s="625"/>
      <c r="AM21" s="201"/>
      <c r="AN21" s="202"/>
      <c r="AO21" s="362">
        <f>ROUND(P22*$AM$16,0)</f>
        <v>609</v>
      </c>
      <c r="AP21" s="6"/>
    </row>
    <row r="22" spans="1:42" ht="17.25" customHeight="1" x14ac:dyDescent="0.15">
      <c r="A22" s="436" t="s">
        <v>1435</v>
      </c>
      <c r="B22" s="433">
        <v>5018</v>
      </c>
      <c r="C22" s="120" t="s">
        <v>2448</v>
      </c>
      <c r="D22" s="996"/>
      <c r="E22" s="533"/>
      <c r="F22" s="666"/>
      <c r="G22" s="667"/>
      <c r="H22" s="667"/>
      <c r="I22" s="668"/>
      <c r="J22" s="941"/>
      <c r="K22" s="942"/>
      <c r="L22" s="942"/>
      <c r="M22" s="942"/>
      <c r="N22" s="943"/>
      <c r="O22" s="57"/>
      <c r="P22" s="829">
        <f>予防短期入所療養ホ!S77</f>
        <v>677</v>
      </c>
      <c r="Q22" s="829"/>
      <c r="R22" s="417" t="s">
        <v>578</v>
      </c>
      <c r="S22" s="104"/>
      <c r="T22" s="691" t="s">
        <v>301</v>
      </c>
      <c r="U22" s="750"/>
      <c r="V22" s="750"/>
      <c r="W22" s="750"/>
      <c r="X22" s="750"/>
      <c r="Y22" s="750"/>
      <c r="Z22" s="750"/>
      <c r="AA22" s="750"/>
      <c r="AB22" s="750"/>
      <c r="AC22" s="750"/>
      <c r="AD22" s="750"/>
      <c r="AE22" s="788"/>
      <c r="AF22" s="788"/>
      <c r="AG22" s="788"/>
      <c r="AH22" s="515" t="s">
        <v>806</v>
      </c>
      <c r="AI22" s="515">
        <f>$AI$6</f>
        <v>25</v>
      </c>
      <c r="AJ22" s="621"/>
      <c r="AK22" s="271" t="s">
        <v>578</v>
      </c>
      <c r="AL22" s="281"/>
      <c r="AM22" s="282"/>
      <c r="AN22" s="283"/>
      <c r="AO22" s="361">
        <f>ROUND(ROUND(P22-AI22,0)*$AM$16,0)</f>
        <v>587</v>
      </c>
      <c r="AP22" s="6"/>
    </row>
    <row r="23" spans="1:42" ht="17.25" customHeight="1" x14ac:dyDescent="0.15">
      <c r="A23" s="436" t="s">
        <v>1435</v>
      </c>
      <c r="B23" s="433">
        <v>5019</v>
      </c>
      <c r="C23" s="120" t="s">
        <v>2449</v>
      </c>
      <c r="D23" s="996"/>
      <c r="E23" s="533"/>
      <c r="F23" s="666"/>
      <c r="G23" s="667"/>
      <c r="H23" s="667"/>
      <c r="I23" s="668"/>
      <c r="J23" s="941"/>
      <c r="K23" s="942"/>
      <c r="L23" s="942"/>
      <c r="M23" s="942"/>
      <c r="N23" s="943"/>
      <c r="O23" s="453" t="s">
        <v>1564</v>
      </c>
      <c r="P23" s="173"/>
      <c r="Q23" s="173"/>
      <c r="R23" s="439"/>
      <c r="S23" s="634"/>
      <c r="T23" s="444"/>
      <c r="U23" s="422"/>
      <c r="V23" s="422"/>
      <c r="W23" s="422"/>
      <c r="X23" s="422"/>
      <c r="Y23" s="422"/>
      <c r="Z23" s="41"/>
      <c r="AA23" s="41"/>
      <c r="AB23" s="41"/>
      <c r="AC23" s="422"/>
      <c r="AD23" s="41"/>
      <c r="AE23" s="422"/>
      <c r="AF23" s="621"/>
      <c r="AG23" s="621"/>
      <c r="AH23" s="422"/>
      <c r="AI23" s="422"/>
      <c r="AJ23" s="422"/>
      <c r="AK23" s="38"/>
      <c r="AL23" s="281"/>
      <c r="AM23" s="282"/>
      <c r="AN23" s="283"/>
      <c r="AO23" s="362">
        <f>ROUND(P24*$AM$16,0)</f>
        <v>757</v>
      </c>
      <c r="AP23" s="6"/>
    </row>
    <row r="24" spans="1:42" ht="17.25" customHeight="1" x14ac:dyDescent="0.15">
      <c r="A24" s="436" t="s">
        <v>1435</v>
      </c>
      <c r="B24" s="433">
        <v>5020</v>
      </c>
      <c r="C24" s="120" t="s">
        <v>2450</v>
      </c>
      <c r="D24" s="996"/>
      <c r="E24" s="533"/>
      <c r="F24" s="666"/>
      <c r="G24" s="667"/>
      <c r="H24" s="667"/>
      <c r="I24" s="668"/>
      <c r="J24" s="944" t="s">
        <v>875</v>
      </c>
      <c r="K24" s="693"/>
      <c r="L24" s="693"/>
      <c r="M24" s="693"/>
      <c r="N24" s="945"/>
      <c r="O24" s="57"/>
      <c r="P24" s="829">
        <f>予防短期入所療養ホ!S79</f>
        <v>841</v>
      </c>
      <c r="Q24" s="829"/>
      <c r="R24" s="417" t="s">
        <v>578</v>
      </c>
      <c r="S24" s="171"/>
      <c r="T24" s="691" t="s">
        <v>301</v>
      </c>
      <c r="U24" s="750"/>
      <c r="V24" s="750"/>
      <c r="W24" s="750"/>
      <c r="X24" s="750"/>
      <c r="Y24" s="750"/>
      <c r="Z24" s="750"/>
      <c r="AA24" s="750"/>
      <c r="AB24" s="750"/>
      <c r="AC24" s="750"/>
      <c r="AD24" s="750"/>
      <c r="AE24" s="788"/>
      <c r="AF24" s="788"/>
      <c r="AG24" s="788"/>
      <c r="AH24" s="515" t="s">
        <v>806</v>
      </c>
      <c r="AI24" s="515">
        <f>$AI$6</f>
        <v>25</v>
      </c>
      <c r="AJ24" s="621"/>
      <c r="AK24" s="271" t="s">
        <v>578</v>
      </c>
      <c r="AL24" s="281"/>
      <c r="AM24" s="282"/>
      <c r="AN24" s="283"/>
      <c r="AO24" s="361">
        <f>ROUND(ROUND(P24-AI24,0)*$AM$16,0)</f>
        <v>734</v>
      </c>
      <c r="AP24" s="6"/>
    </row>
    <row r="25" spans="1:42" ht="17.25" customHeight="1" x14ac:dyDescent="0.15">
      <c r="A25" s="436" t="s">
        <v>1435</v>
      </c>
      <c r="B25" s="433">
        <v>5021</v>
      </c>
      <c r="C25" s="120" t="s">
        <v>3050</v>
      </c>
      <c r="D25" s="996"/>
      <c r="E25" s="533"/>
      <c r="F25" s="135"/>
      <c r="G25" s="260"/>
      <c r="H25" s="260"/>
      <c r="I25" s="644"/>
      <c r="J25" s="938" t="s">
        <v>2332</v>
      </c>
      <c r="K25" s="939"/>
      <c r="L25" s="939"/>
      <c r="M25" s="939"/>
      <c r="N25" s="940"/>
      <c r="O25" s="453" t="s">
        <v>1563</v>
      </c>
      <c r="P25" s="173"/>
      <c r="Q25" s="173"/>
      <c r="R25" s="439"/>
      <c r="S25" s="634"/>
      <c r="T25" s="444"/>
      <c r="U25" s="422"/>
      <c r="V25" s="422"/>
      <c r="W25" s="422"/>
      <c r="X25" s="422"/>
      <c r="Y25" s="422"/>
      <c r="Z25" s="41"/>
      <c r="AA25" s="41"/>
      <c r="AB25" s="41"/>
      <c r="AC25" s="422"/>
      <c r="AD25" s="41"/>
      <c r="AE25" s="422"/>
      <c r="AF25" s="621"/>
      <c r="AG25" s="621"/>
      <c r="AH25" s="422"/>
      <c r="AI25" s="422"/>
      <c r="AJ25" s="422"/>
      <c r="AK25" s="38"/>
      <c r="AL25" s="281"/>
      <c r="AM25" s="282"/>
      <c r="AN25" s="283"/>
      <c r="AO25" s="362">
        <f>ROUND(P26*$AM$16,0)</f>
        <v>609</v>
      </c>
      <c r="AP25" s="6"/>
    </row>
    <row r="26" spans="1:42" ht="17.25" customHeight="1" x14ac:dyDescent="0.15">
      <c r="A26" s="436" t="s">
        <v>1435</v>
      </c>
      <c r="B26" s="433">
        <v>5022</v>
      </c>
      <c r="C26" s="120" t="s">
        <v>3051</v>
      </c>
      <c r="D26" s="996"/>
      <c r="E26" s="533"/>
      <c r="F26" s="135"/>
      <c r="G26" s="449"/>
      <c r="H26" s="449"/>
      <c r="I26" s="644"/>
      <c r="J26" s="941"/>
      <c r="K26" s="942"/>
      <c r="L26" s="942"/>
      <c r="M26" s="942"/>
      <c r="N26" s="943"/>
      <c r="O26" s="57"/>
      <c r="P26" s="829">
        <f>予防短期入所療養ホ!S81</f>
        <v>677</v>
      </c>
      <c r="Q26" s="829"/>
      <c r="R26" s="417" t="s">
        <v>578</v>
      </c>
      <c r="S26" s="104"/>
      <c r="T26" s="691" t="s">
        <v>301</v>
      </c>
      <c r="U26" s="750"/>
      <c r="V26" s="750"/>
      <c r="W26" s="750"/>
      <c r="X26" s="750"/>
      <c r="Y26" s="750"/>
      <c r="Z26" s="750"/>
      <c r="AA26" s="750"/>
      <c r="AB26" s="750"/>
      <c r="AC26" s="750"/>
      <c r="AD26" s="750"/>
      <c r="AE26" s="788"/>
      <c r="AF26" s="788"/>
      <c r="AG26" s="788"/>
      <c r="AH26" s="515" t="s">
        <v>806</v>
      </c>
      <c r="AI26" s="515">
        <f>$AI$6</f>
        <v>25</v>
      </c>
      <c r="AJ26" s="621"/>
      <c r="AK26" s="271" t="s">
        <v>578</v>
      </c>
      <c r="AL26" s="281"/>
      <c r="AM26" s="282"/>
      <c r="AN26" s="283"/>
      <c r="AO26" s="361">
        <f>ROUND(ROUND(P26-AI26,0)*$AM$16,0)</f>
        <v>587</v>
      </c>
      <c r="AP26" s="6"/>
    </row>
    <row r="27" spans="1:42" ht="17.25" customHeight="1" x14ac:dyDescent="0.15">
      <c r="A27" s="436" t="s">
        <v>1435</v>
      </c>
      <c r="B27" s="433">
        <v>5023</v>
      </c>
      <c r="C27" s="120" t="s">
        <v>3052</v>
      </c>
      <c r="D27" s="996"/>
      <c r="E27" s="533"/>
      <c r="F27" s="135"/>
      <c r="G27" s="310"/>
      <c r="H27" s="310"/>
      <c r="I27" s="644"/>
      <c r="J27" s="941"/>
      <c r="K27" s="942"/>
      <c r="L27" s="942"/>
      <c r="M27" s="942"/>
      <c r="N27" s="943"/>
      <c r="O27" s="453" t="s">
        <v>1564</v>
      </c>
      <c r="P27" s="173"/>
      <c r="Q27" s="173"/>
      <c r="R27" s="439"/>
      <c r="S27" s="634"/>
      <c r="T27" s="444"/>
      <c r="U27" s="422"/>
      <c r="V27" s="422"/>
      <c r="W27" s="422"/>
      <c r="X27" s="422"/>
      <c r="Y27" s="422"/>
      <c r="Z27" s="41"/>
      <c r="AA27" s="41"/>
      <c r="AB27" s="41"/>
      <c r="AC27" s="422"/>
      <c r="AD27" s="41"/>
      <c r="AE27" s="422"/>
      <c r="AF27" s="621"/>
      <c r="AG27" s="621"/>
      <c r="AH27" s="422"/>
      <c r="AI27" s="422"/>
      <c r="AJ27" s="422"/>
      <c r="AK27" s="38"/>
      <c r="AL27" s="281"/>
      <c r="AM27" s="282"/>
      <c r="AN27" s="283"/>
      <c r="AO27" s="362">
        <f>ROUND(P28*$AM$16,0)</f>
        <v>757</v>
      </c>
      <c r="AP27" s="6"/>
    </row>
    <row r="28" spans="1:42" ht="17.25" customHeight="1" x14ac:dyDescent="0.15">
      <c r="A28" s="436" t="s">
        <v>1435</v>
      </c>
      <c r="B28" s="433">
        <v>5024</v>
      </c>
      <c r="C28" s="120" t="s">
        <v>3053</v>
      </c>
      <c r="D28" s="996"/>
      <c r="E28" s="533"/>
      <c r="F28" s="607"/>
      <c r="G28" s="607"/>
      <c r="H28" s="607"/>
      <c r="I28" s="607"/>
      <c r="J28" s="944" t="s">
        <v>1854</v>
      </c>
      <c r="K28" s="693"/>
      <c r="L28" s="693"/>
      <c r="M28" s="693"/>
      <c r="N28" s="945"/>
      <c r="O28" s="57"/>
      <c r="P28" s="829">
        <f>予防短期入所療養ホ!S83</f>
        <v>841</v>
      </c>
      <c r="Q28" s="829"/>
      <c r="R28" s="417" t="s">
        <v>578</v>
      </c>
      <c r="S28" s="171"/>
      <c r="T28" s="691" t="s">
        <v>301</v>
      </c>
      <c r="U28" s="750"/>
      <c r="V28" s="750"/>
      <c r="W28" s="750"/>
      <c r="X28" s="750"/>
      <c r="Y28" s="750"/>
      <c r="Z28" s="750"/>
      <c r="AA28" s="750"/>
      <c r="AB28" s="750"/>
      <c r="AC28" s="750"/>
      <c r="AD28" s="750"/>
      <c r="AE28" s="788"/>
      <c r="AF28" s="788"/>
      <c r="AG28" s="788"/>
      <c r="AH28" s="515" t="s">
        <v>806</v>
      </c>
      <c r="AI28" s="515">
        <f>$AI$6</f>
        <v>25</v>
      </c>
      <c r="AJ28" s="621"/>
      <c r="AK28" s="271" t="s">
        <v>578</v>
      </c>
      <c r="AL28" s="521"/>
      <c r="AM28" s="718"/>
      <c r="AN28" s="719"/>
      <c r="AO28" s="361">
        <f>ROUND(ROUND(P28-AI28,0)*$AM$16,0)</f>
        <v>734</v>
      </c>
      <c r="AP28" s="6"/>
    </row>
    <row r="29" spans="1:42" ht="17.25" customHeight="1" x14ac:dyDescent="0.15">
      <c r="A29" s="436" t="s">
        <v>1435</v>
      </c>
      <c r="B29" s="433">
        <v>5025</v>
      </c>
      <c r="C29" s="120" t="s">
        <v>2451</v>
      </c>
      <c r="D29" s="996"/>
      <c r="E29" s="533"/>
      <c r="F29" s="763" t="s">
        <v>1455</v>
      </c>
      <c r="G29" s="664"/>
      <c r="H29" s="664"/>
      <c r="I29" s="665"/>
      <c r="J29" s="938" t="s">
        <v>2331</v>
      </c>
      <c r="K29" s="939"/>
      <c r="L29" s="939"/>
      <c r="M29" s="939"/>
      <c r="N29" s="940"/>
      <c r="O29" s="453" t="s">
        <v>1563</v>
      </c>
      <c r="P29" s="173"/>
      <c r="Q29" s="173"/>
      <c r="R29" s="439"/>
      <c r="S29" s="634"/>
      <c r="T29" s="140"/>
      <c r="U29" s="73"/>
      <c r="V29" s="73"/>
      <c r="W29" s="73"/>
      <c r="X29" s="422"/>
      <c r="Y29" s="422"/>
      <c r="Z29" s="41"/>
      <c r="AA29" s="41"/>
      <c r="AB29" s="41"/>
      <c r="AC29" s="422"/>
      <c r="AD29" s="41"/>
      <c r="AE29" s="41"/>
      <c r="AF29" s="422"/>
      <c r="AG29" s="41"/>
      <c r="AH29" s="38"/>
      <c r="AI29" s="624"/>
      <c r="AJ29" s="409"/>
      <c r="AK29" s="208"/>
      <c r="AL29" s="275"/>
      <c r="AM29" s="632"/>
      <c r="AN29" s="190"/>
      <c r="AO29" s="12">
        <f>ROUND(ROUND(P30*$AJ$36,0)*$AM$36,0)</f>
        <v>591</v>
      </c>
      <c r="AP29" s="402"/>
    </row>
    <row r="30" spans="1:42" ht="17.25" customHeight="1" x14ac:dyDescent="0.15">
      <c r="A30" s="436" t="s">
        <v>1435</v>
      </c>
      <c r="B30" s="433">
        <v>5026</v>
      </c>
      <c r="C30" s="120" t="s">
        <v>2452</v>
      </c>
      <c r="D30" s="996"/>
      <c r="E30" s="533"/>
      <c r="F30" s="667"/>
      <c r="G30" s="667"/>
      <c r="H30" s="667"/>
      <c r="I30" s="668"/>
      <c r="J30" s="941"/>
      <c r="K30" s="942"/>
      <c r="L30" s="942"/>
      <c r="M30" s="942"/>
      <c r="N30" s="943"/>
      <c r="O30" s="57"/>
      <c r="P30" s="829">
        <f>P22</f>
        <v>677</v>
      </c>
      <c r="Q30" s="829"/>
      <c r="R30" s="417" t="s">
        <v>578</v>
      </c>
      <c r="S30" s="104"/>
      <c r="T30" s="691" t="s">
        <v>1454</v>
      </c>
      <c r="U30" s="692"/>
      <c r="V30" s="692"/>
      <c r="W30" s="692"/>
      <c r="X30" s="692"/>
      <c r="Y30" s="692"/>
      <c r="Z30" s="692"/>
      <c r="AA30" s="692"/>
      <c r="AB30" s="692"/>
      <c r="AC30" s="692"/>
      <c r="AD30" s="692"/>
      <c r="AE30" s="515" t="s">
        <v>806</v>
      </c>
      <c r="AF30" s="515">
        <f>$AI$6</f>
        <v>25</v>
      </c>
      <c r="AG30" s="637"/>
      <c r="AH30" s="271" t="s">
        <v>578</v>
      </c>
      <c r="AI30" s="962" t="s">
        <v>1590</v>
      </c>
      <c r="AJ30" s="963"/>
      <c r="AK30" s="987"/>
      <c r="AL30" s="962" t="s">
        <v>1453</v>
      </c>
      <c r="AM30" s="963"/>
      <c r="AN30" s="987"/>
      <c r="AO30" s="12">
        <f>ROUND(ROUND(ROUND(P30-AF30,0)*$AJ$36,0)*$AM$36,0)</f>
        <v>569</v>
      </c>
      <c r="AP30" s="6"/>
    </row>
    <row r="31" spans="1:42" ht="17.25" customHeight="1" x14ac:dyDescent="0.15">
      <c r="A31" s="436" t="s">
        <v>1435</v>
      </c>
      <c r="B31" s="433">
        <v>5027</v>
      </c>
      <c r="C31" s="120" t="s">
        <v>2453</v>
      </c>
      <c r="D31" s="996"/>
      <c r="E31" s="533"/>
      <c r="F31" s="667"/>
      <c r="G31" s="667"/>
      <c r="H31" s="667"/>
      <c r="I31" s="668"/>
      <c r="J31" s="941"/>
      <c r="K31" s="942"/>
      <c r="L31" s="942"/>
      <c r="M31" s="942"/>
      <c r="N31" s="943"/>
      <c r="O31" s="453" t="s">
        <v>1564</v>
      </c>
      <c r="P31" s="173"/>
      <c r="Q31" s="173"/>
      <c r="R31" s="439"/>
      <c r="S31" s="634"/>
      <c r="T31" s="140"/>
      <c r="U31" s="73"/>
      <c r="V31" s="73"/>
      <c r="W31" s="73"/>
      <c r="X31" s="422"/>
      <c r="Y31" s="422"/>
      <c r="Z31" s="41"/>
      <c r="AA31" s="41"/>
      <c r="AB31" s="41"/>
      <c r="AC31" s="422"/>
      <c r="AD31" s="41"/>
      <c r="AE31" s="41"/>
      <c r="AF31" s="422"/>
      <c r="AG31" s="41"/>
      <c r="AH31" s="38"/>
      <c r="AI31" s="962"/>
      <c r="AJ31" s="963"/>
      <c r="AK31" s="987"/>
      <c r="AL31" s="962"/>
      <c r="AM31" s="963"/>
      <c r="AN31" s="987"/>
      <c r="AO31" s="12">
        <f>ROUND(ROUND(P32*$AJ$36,0)*$AM$36,0)</f>
        <v>734</v>
      </c>
      <c r="AP31" s="6"/>
    </row>
    <row r="32" spans="1:42" ht="17.25" customHeight="1" x14ac:dyDescent="0.15">
      <c r="A32" s="436" t="s">
        <v>1435</v>
      </c>
      <c r="B32" s="433">
        <v>5028</v>
      </c>
      <c r="C32" s="120" t="s">
        <v>2454</v>
      </c>
      <c r="D32" s="996"/>
      <c r="E32" s="533"/>
      <c r="F32" s="667"/>
      <c r="G32" s="667"/>
      <c r="H32" s="667"/>
      <c r="I32" s="668"/>
      <c r="J32" s="944" t="s">
        <v>875</v>
      </c>
      <c r="K32" s="693"/>
      <c r="L32" s="693"/>
      <c r="M32" s="693"/>
      <c r="N32" s="945"/>
      <c r="O32" s="57"/>
      <c r="P32" s="829">
        <f>P24</f>
        <v>841</v>
      </c>
      <c r="Q32" s="829"/>
      <c r="R32" s="417" t="s">
        <v>578</v>
      </c>
      <c r="S32" s="171"/>
      <c r="T32" s="691" t="s">
        <v>1454</v>
      </c>
      <c r="U32" s="692"/>
      <c r="V32" s="692"/>
      <c r="W32" s="692"/>
      <c r="X32" s="692"/>
      <c r="Y32" s="692"/>
      <c r="Z32" s="692"/>
      <c r="AA32" s="692"/>
      <c r="AB32" s="692"/>
      <c r="AC32" s="692"/>
      <c r="AD32" s="692"/>
      <c r="AE32" s="515" t="s">
        <v>806</v>
      </c>
      <c r="AF32" s="515">
        <f>$AI$6</f>
        <v>25</v>
      </c>
      <c r="AG32" s="637"/>
      <c r="AH32" s="271" t="s">
        <v>578</v>
      </c>
      <c r="AI32" s="962"/>
      <c r="AJ32" s="963"/>
      <c r="AK32" s="987"/>
      <c r="AL32" s="962"/>
      <c r="AM32" s="963"/>
      <c r="AN32" s="987"/>
      <c r="AO32" s="12">
        <f>ROUND(ROUND(ROUND(P32-AF32,0)*$AJ$36,0)*$AM$36,0)</f>
        <v>712</v>
      </c>
      <c r="AP32" s="6"/>
    </row>
    <row r="33" spans="1:42" ht="17.25" customHeight="1" x14ac:dyDescent="0.15">
      <c r="A33" s="436" t="s">
        <v>1435</v>
      </c>
      <c r="B33" s="433">
        <v>5029</v>
      </c>
      <c r="C33" s="120" t="s">
        <v>3054</v>
      </c>
      <c r="D33" s="996"/>
      <c r="E33" s="533"/>
      <c r="F33" s="53"/>
      <c r="G33" s="260"/>
      <c r="H33" s="260"/>
      <c r="I33" s="644"/>
      <c r="J33" s="938" t="s">
        <v>2332</v>
      </c>
      <c r="K33" s="939"/>
      <c r="L33" s="939"/>
      <c r="M33" s="939"/>
      <c r="N33" s="940"/>
      <c r="O33" s="453" t="s">
        <v>1563</v>
      </c>
      <c r="P33" s="173"/>
      <c r="Q33" s="173"/>
      <c r="R33" s="439"/>
      <c r="S33" s="634"/>
      <c r="T33" s="140"/>
      <c r="U33" s="73"/>
      <c r="V33" s="73"/>
      <c r="W33" s="73"/>
      <c r="X33" s="422"/>
      <c r="Y33" s="422"/>
      <c r="Z33" s="41"/>
      <c r="AA33" s="41"/>
      <c r="AB33" s="41"/>
      <c r="AC33" s="422"/>
      <c r="AD33" s="41"/>
      <c r="AE33" s="41"/>
      <c r="AF33" s="422"/>
      <c r="AG33" s="41"/>
      <c r="AH33" s="38"/>
      <c r="AI33" s="962"/>
      <c r="AJ33" s="963"/>
      <c r="AK33" s="987"/>
      <c r="AL33" s="962"/>
      <c r="AM33" s="963"/>
      <c r="AN33" s="987"/>
      <c r="AO33" s="12">
        <f>ROUND(ROUND(P34*$AJ$36,0)*$AM$36,0)</f>
        <v>591</v>
      </c>
      <c r="AP33" s="6"/>
    </row>
    <row r="34" spans="1:42" ht="17.25" customHeight="1" x14ac:dyDescent="0.15">
      <c r="A34" s="436" t="s">
        <v>1435</v>
      </c>
      <c r="B34" s="433">
        <v>5030</v>
      </c>
      <c r="C34" s="120" t="s">
        <v>3055</v>
      </c>
      <c r="D34" s="996"/>
      <c r="E34" s="533"/>
      <c r="F34" s="53"/>
      <c r="G34" s="449"/>
      <c r="H34" s="449"/>
      <c r="I34" s="644"/>
      <c r="J34" s="941"/>
      <c r="K34" s="942"/>
      <c r="L34" s="942"/>
      <c r="M34" s="942"/>
      <c r="N34" s="943"/>
      <c r="O34" s="57"/>
      <c r="P34" s="829">
        <f>P26</f>
        <v>677</v>
      </c>
      <c r="Q34" s="829"/>
      <c r="R34" s="417" t="s">
        <v>578</v>
      </c>
      <c r="S34" s="104"/>
      <c r="T34" s="691" t="s">
        <v>1454</v>
      </c>
      <c r="U34" s="692"/>
      <c r="V34" s="692"/>
      <c r="W34" s="692"/>
      <c r="X34" s="692"/>
      <c r="Y34" s="692"/>
      <c r="Z34" s="692"/>
      <c r="AA34" s="692"/>
      <c r="AB34" s="692"/>
      <c r="AC34" s="692"/>
      <c r="AD34" s="692"/>
      <c r="AE34" s="515" t="s">
        <v>806</v>
      </c>
      <c r="AF34" s="515">
        <f>$AI$6</f>
        <v>25</v>
      </c>
      <c r="AG34" s="637"/>
      <c r="AH34" s="271" t="s">
        <v>578</v>
      </c>
      <c r="AI34" s="962"/>
      <c r="AJ34" s="963"/>
      <c r="AK34" s="987"/>
      <c r="AL34" s="962"/>
      <c r="AM34" s="963"/>
      <c r="AN34" s="987"/>
      <c r="AO34" s="12">
        <f>ROUND(ROUND(ROUND(P34-AF34,0)*$AJ$36,0)*$AM$36,0)</f>
        <v>569</v>
      </c>
      <c r="AP34" s="6"/>
    </row>
    <row r="35" spans="1:42" ht="17.25" customHeight="1" x14ac:dyDescent="0.15">
      <c r="A35" s="436" t="s">
        <v>1435</v>
      </c>
      <c r="B35" s="433">
        <v>5031</v>
      </c>
      <c r="C35" s="120" t="s">
        <v>3056</v>
      </c>
      <c r="D35" s="996"/>
      <c r="E35" s="533"/>
      <c r="F35" s="53"/>
      <c r="G35" s="310"/>
      <c r="H35" s="310"/>
      <c r="I35" s="644"/>
      <c r="J35" s="941"/>
      <c r="K35" s="942"/>
      <c r="L35" s="942"/>
      <c r="M35" s="942"/>
      <c r="N35" s="943"/>
      <c r="O35" s="453" t="s">
        <v>1564</v>
      </c>
      <c r="P35" s="173"/>
      <c r="Q35" s="173"/>
      <c r="R35" s="439"/>
      <c r="S35" s="634"/>
      <c r="T35" s="140"/>
      <c r="U35" s="73"/>
      <c r="V35" s="73"/>
      <c r="W35" s="73"/>
      <c r="X35" s="422"/>
      <c r="Y35" s="422"/>
      <c r="Z35" s="41"/>
      <c r="AA35" s="41"/>
      <c r="AB35" s="41"/>
      <c r="AC35" s="422"/>
      <c r="AD35" s="41"/>
      <c r="AE35" s="41"/>
      <c r="AF35" s="422"/>
      <c r="AG35" s="41"/>
      <c r="AH35" s="38"/>
      <c r="AI35" s="962"/>
      <c r="AJ35" s="963"/>
      <c r="AK35" s="987"/>
      <c r="AL35" s="962"/>
      <c r="AM35" s="963"/>
      <c r="AN35" s="987"/>
      <c r="AO35" s="12">
        <f>ROUND(ROUND(P36*$AJ$36,0)*$AM$36,0)</f>
        <v>734</v>
      </c>
      <c r="AP35" s="6"/>
    </row>
    <row r="36" spans="1:42" ht="17.25" customHeight="1" x14ac:dyDescent="0.15">
      <c r="A36" s="436" t="s">
        <v>1435</v>
      </c>
      <c r="B36" s="433">
        <v>5032</v>
      </c>
      <c r="C36" s="120" t="s">
        <v>3057</v>
      </c>
      <c r="D36" s="998"/>
      <c r="E36" s="518"/>
      <c r="F36" s="607"/>
      <c r="G36" s="607"/>
      <c r="H36" s="607"/>
      <c r="I36" s="607"/>
      <c r="J36" s="944" t="s">
        <v>1854</v>
      </c>
      <c r="K36" s="693"/>
      <c r="L36" s="693"/>
      <c r="M36" s="693"/>
      <c r="N36" s="945"/>
      <c r="O36" s="57"/>
      <c r="P36" s="829">
        <f>P28</f>
        <v>841</v>
      </c>
      <c r="Q36" s="829"/>
      <c r="R36" s="417" t="s">
        <v>578</v>
      </c>
      <c r="S36" s="171"/>
      <c r="T36" s="691" t="s">
        <v>1454</v>
      </c>
      <c r="U36" s="692"/>
      <c r="V36" s="692"/>
      <c r="W36" s="692"/>
      <c r="X36" s="692"/>
      <c r="Y36" s="692"/>
      <c r="Z36" s="692"/>
      <c r="AA36" s="692"/>
      <c r="AB36" s="692"/>
      <c r="AC36" s="692"/>
      <c r="AD36" s="692"/>
      <c r="AE36" s="515" t="s">
        <v>806</v>
      </c>
      <c r="AF36" s="515">
        <f>$AI$6</f>
        <v>25</v>
      </c>
      <c r="AG36" s="607"/>
      <c r="AH36" s="271" t="s">
        <v>578</v>
      </c>
      <c r="AI36" s="278" t="s">
        <v>1448</v>
      </c>
      <c r="AJ36" s="894">
        <f>$AM$16</f>
        <v>0.9</v>
      </c>
      <c r="AK36" s="988"/>
      <c r="AL36" s="523" t="s">
        <v>1448</v>
      </c>
      <c r="AM36" s="894">
        <f>予防短期入所療養ホ!AL98</f>
        <v>0.97</v>
      </c>
      <c r="AN36" s="984"/>
      <c r="AO36" s="12">
        <f>ROUND(ROUND(ROUND(P36-AF36,0)*$AJ$36,0)*$AM$36,0)</f>
        <v>712</v>
      </c>
      <c r="AP36" s="6"/>
    </row>
    <row r="37" spans="1:42" ht="17.25" customHeight="1" x14ac:dyDescent="0.15">
      <c r="A37" s="436" t="s">
        <v>1435</v>
      </c>
      <c r="B37" s="433">
        <v>5033</v>
      </c>
      <c r="C37" s="120" t="s">
        <v>2455</v>
      </c>
      <c r="D37" s="995" t="s">
        <v>1457</v>
      </c>
      <c r="E37" s="280"/>
      <c r="F37" s="763" t="s">
        <v>1849</v>
      </c>
      <c r="G37" s="664"/>
      <c r="H37" s="664"/>
      <c r="I37" s="665"/>
      <c r="J37" s="938" t="s">
        <v>2351</v>
      </c>
      <c r="K37" s="939"/>
      <c r="L37" s="939"/>
      <c r="M37" s="939"/>
      <c r="N37" s="940"/>
      <c r="O37" s="246" t="s">
        <v>1563</v>
      </c>
      <c r="P37" s="276"/>
      <c r="Q37" s="276"/>
      <c r="R37" s="245"/>
      <c r="S37" s="638"/>
      <c r="T37" s="444"/>
      <c r="U37" s="422"/>
      <c r="V37" s="422"/>
      <c r="W37" s="422"/>
      <c r="X37" s="422"/>
      <c r="Y37" s="422"/>
      <c r="Z37" s="41"/>
      <c r="AA37" s="41"/>
      <c r="AB37" s="41"/>
      <c r="AC37" s="422"/>
      <c r="AD37" s="41"/>
      <c r="AE37" s="422"/>
      <c r="AF37" s="621"/>
      <c r="AG37" s="621"/>
      <c r="AH37" s="41"/>
      <c r="AI37" s="417"/>
      <c r="AJ37" s="417"/>
      <c r="AK37" s="420"/>
      <c r="AL37" s="624"/>
      <c r="AM37" s="409"/>
      <c r="AN37" s="208"/>
      <c r="AO37" s="360">
        <f>ROUND(P38*$AM$44,0)</f>
        <v>579</v>
      </c>
      <c r="AP37" s="6"/>
    </row>
    <row r="38" spans="1:42" ht="17.25" customHeight="1" x14ac:dyDescent="0.15">
      <c r="A38" s="436" t="s">
        <v>1435</v>
      </c>
      <c r="B38" s="433">
        <v>5034</v>
      </c>
      <c r="C38" s="120" t="s">
        <v>2456</v>
      </c>
      <c r="D38" s="996"/>
      <c r="E38" s="284"/>
      <c r="F38" s="667"/>
      <c r="G38" s="667"/>
      <c r="H38" s="667"/>
      <c r="I38" s="668"/>
      <c r="J38" s="941"/>
      <c r="K38" s="942"/>
      <c r="L38" s="942"/>
      <c r="M38" s="942"/>
      <c r="N38" s="943"/>
      <c r="O38" s="57"/>
      <c r="P38" s="829">
        <f>予防短期入所療養ホ!S117</f>
        <v>643</v>
      </c>
      <c r="Q38" s="829"/>
      <c r="R38" s="417" t="s">
        <v>578</v>
      </c>
      <c r="S38" s="104"/>
      <c r="T38" s="691" t="s">
        <v>301</v>
      </c>
      <c r="U38" s="750"/>
      <c r="V38" s="750"/>
      <c r="W38" s="750"/>
      <c r="X38" s="750"/>
      <c r="Y38" s="750"/>
      <c r="Z38" s="750"/>
      <c r="AA38" s="750"/>
      <c r="AB38" s="750"/>
      <c r="AC38" s="750"/>
      <c r="AD38" s="750"/>
      <c r="AE38" s="788"/>
      <c r="AF38" s="788"/>
      <c r="AG38" s="788"/>
      <c r="AH38" s="515" t="s">
        <v>806</v>
      </c>
      <c r="AI38" s="515">
        <f>$AI$6</f>
        <v>25</v>
      </c>
      <c r="AJ38" s="621"/>
      <c r="AK38" s="271" t="s">
        <v>578</v>
      </c>
      <c r="AL38" s="962" t="s">
        <v>1590</v>
      </c>
      <c r="AM38" s="963"/>
      <c r="AN38" s="987"/>
      <c r="AO38" s="361">
        <f>ROUND(ROUND(P38-AI38,0)*$AM$44,0)</f>
        <v>556</v>
      </c>
      <c r="AP38" s="6"/>
    </row>
    <row r="39" spans="1:42" ht="17.25" customHeight="1" x14ac:dyDescent="0.15">
      <c r="A39" s="436" t="s">
        <v>1435</v>
      </c>
      <c r="B39" s="433">
        <v>5035</v>
      </c>
      <c r="C39" s="120" t="s">
        <v>2457</v>
      </c>
      <c r="D39" s="996"/>
      <c r="E39" s="284"/>
      <c r="F39" s="667"/>
      <c r="G39" s="667"/>
      <c r="H39" s="667"/>
      <c r="I39" s="668"/>
      <c r="J39" s="941"/>
      <c r="K39" s="942"/>
      <c r="L39" s="942"/>
      <c r="M39" s="942"/>
      <c r="N39" s="943"/>
      <c r="O39" s="453" t="s">
        <v>1564</v>
      </c>
      <c r="P39" s="173"/>
      <c r="Q39" s="173"/>
      <c r="R39" s="439"/>
      <c r="S39" s="634"/>
      <c r="T39" s="444"/>
      <c r="U39" s="422"/>
      <c r="V39" s="422"/>
      <c r="W39" s="422"/>
      <c r="X39" s="422"/>
      <c r="Y39" s="422"/>
      <c r="Z39" s="41"/>
      <c r="AA39" s="41"/>
      <c r="AB39" s="41"/>
      <c r="AC39" s="422"/>
      <c r="AD39" s="41"/>
      <c r="AE39" s="422"/>
      <c r="AF39" s="621"/>
      <c r="AG39" s="621"/>
      <c r="AH39" s="41"/>
      <c r="AI39" s="422"/>
      <c r="AJ39" s="422"/>
      <c r="AK39" s="38"/>
      <c r="AL39" s="962"/>
      <c r="AM39" s="963"/>
      <c r="AN39" s="987"/>
      <c r="AO39" s="360">
        <f>ROUND(P40*$AM$44,0)</f>
        <v>719</v>
      </c>
      <c r="AP39" s="6"/>
    </row>
    <row r="40" spans="1:42" ht="17.25" customHeight="1" x14ac:dyDescent="0.15">
      <c r="A40" s="436" t="s">
        <v>1435</v>
      </c>
      <c r="B40" s="433">
        <v>5036</v>
      </c>
      <c r="C40" s="120" t="s">
        <v>2458</v>
      </c>
      <c r="D40" s="996"/>
      <c r="E40" s="284"/>
      <c r="F40" s="667"/>
      <c r="G40" s="667"/>
      <c r="H40" s="667"/>
      <c r="I40" s="668"/>
      <c r="J40" s="944" t="s">
        <v>875</v>
      </c>
      <c r="K40" s="693"/>
      <c r="L40" s="693"/>
      <c r="M40" s="693"/>
      <c r="N40" s="945"/>
      <c r="O40" s="57"/>
      <c r="P40" s="829">
        <f>予防短期入所療養ホ!S119</f>
        <v>799</v>
      </c>
      <c r="Q40" s="829"/>
      <c r="R40" s="417" t="s">
        <v>578</v>
      </c>
      <c r="S40" s="171"/>
      <c r="T40" s="691" t="s">
        <v>301</v>
      </c>
      <c r="U40" s="750"/>
      <c r="V40" s="750"/>
      <c r="W40" s="750"/>
      <c r="X40" s="750"/>
      <c r="Y40" s="750"/>
      <c r="Z40" s="750"/>
      <c r="AA40" s="750"/>
      <c r="AB40" s="750"/>
      <c r="AC40" s="750"/>
      <c r="AD40" s="750"/>
      <c r="AE40" s="788"/>
      <c r="AF40" s="788"/>
      <c r="AG40" s="788"/>
      <c r="AH40" s="515" t="s">
        <v>806</v>
      </c>
      <c r="AI40" s="515">
        <f>$AI$6</f>
        <v>25</v>
      </c>
      <c r="AJ40" s="621"/>
      <c r="AK40" s="271" t="s">
        <v>578</v>
      </c>
      <c r="AL40" s="962"/>
      <c r="AM40" s="963"/>
      <c r="AN40" s="987"/>
      <c r="AO40" s="361">
        <f>ROUND(ROUND(P40-AI40,0)*$AM$44,0)</f>
        <v>697</v>
      </c>
      <c r="AP40" s="6"/>
    </row>
    <row r="41" spans="1:42" ht="17.25" customHeight="1" x14ac:dyDescent="0.15">
      <c r="A41" s="436" t="s">
        <v>1435</v>
      </c>
      <c r="B41" s="433">
        <v>5037</v>
      </c>
      <c r="C41" s="120" t="s">
        <v>3058</v>
      </c>
      <c r="D41" s="996"/>
      <c r="E41" s="284"/>
      <c r="F41" s="53"/>
      <c r="G41" s="260"/>
      <c r="H41" s="260"/>
      <c r="I41" s="644"/>
      <c r="J41" s="938" t="s">
        <v>2352</v>
      </c>
      <c r="K41" s="939"/>
      <c r="L41" s="939"/>
      <c r="M41" s="939"/>
      <c r="N41" s="940"/>
      <c r="O41" s="453" t="s">
        <v>1563</v>
      </c>
      <c r="P41" s="173"/>
      <c r="Q41" s="173"/>
      <c r="R41" s="439"/>
      <c r="S41" s="634"/>
      <c r="T41" s="444"/>
      <c r="U41" s="422"/>
      <c r="V41" s="422"/>
      <c r="W41" s="422"/>
      <c r="X41" s="422"/>
      <c r="Y41" s="422"/>
      <c r="Z41" s="41"/>
      <c r="AA41" s="41"/>
      <c r="AB41" s="41"/>
      <c r="AC41" s="422"/>
      <c r="AD41" s="41"/>
      <c r="AE41" s="422"/>
      <c r="AF41" s="621"/>
      <c r="AG41" s="621"/>
      <c r="AH41" s="41"/>
      <c r="AI41" s="422"/>
      <c r="AJ41" s="422"/>
      <c r="AK41" s="38"/>
      <c r="AL41" s="962"/>
      <c r="AM41" s="963"/>
      <c r="AN41" s="987"/>
      <c r="AO41" s="360">
        <f>ROUND(P42*$AM$44,0)</f>
        <v>579</v>
      </c>
      <c r="AP41" s="6"/>
    </row>
    <row r="42" spans="1:42" ht="17.25" customHeight="1" x14ac:dyDescent="0.15">
      <c r="A42" s="436" t="s">
        <v>1435</v>
      </c>
      <c r="B42" s="433">
        <v>5038</v>
      </c>
      <c r="C42" s="120" t="s">
        <v>3059</v>
      </c>
      <c r="D42" s="996"/>
      <c r="E42" s="284"/>
      <c r="F42" s="53"/>
      <c r="G42" s="449"/>
      <c r="H42" s="449"/>
      <c r="I42" s="644"/>
      <c r="J42" s="941"/>
      <c r="K42" s="942"/>
      <c r="L42" s="942"/>
      <c r="M42" s="942"/>
      <c r="N42" s="943"/>
      <c r="O42" s="57"/>
      <c r="P42" s="829">
        <f>予防短期入所療養ホ!S121</f>
        <v>643</v>
      </c>
      <c r="Q42" s="829"/>
      <c r="R42" s="417" t="s">
        <v>578</v>
      </c>
      <c r="S42" s="104"/>
      <c r="T42" s="691" t="s">
        <v>301</v>
      </c>
      <c r="U42" s="750"/>
      <c r="V42" s="750"/>
      <c r="W42" s="750"/>
      <c r="X42" s="750"/>
      <c r="Y42" s="750"/>
      <c r="Z42" s="750"/>
      <c r="AA42" s="750"/>
      <c r="AB42" s="750"/>
      <c r="AC42" s="750"/>
      <c r="AD42" s="750"/>
      <c r="AE42" s="788"/>
      <c r="AF42" s="788"/>
      <c r="AG42" s="788"/>
      <c r="AH42" s="515" t="s">
        <v>806</v>
      </c>
      <c r="AI42" s="515">
        <f>$AI$6</f>
        <v>25</v>
      </c>
      <c r="AJ42" s="621"/>
      <c r="AK42" s="271" t="s">
        <v>578</v>
      </c>
      <c r="AL42" s="962"/>
      <c r="AM42" s="963"/>
      <c r="AN42" s="987"/>
      <c r="AO42" s="361">
        <f>ROUND(ROUND(P42-AI42,0)*$AM$44,0)</f>
        <v>556</v>
      </c>
      <c r="AP42" s="6"/>
    </row>
    <row r="43" spans="1:42" ht="17.25" customHeight="1" x14ac:dyDescent="0.15">
      <c r="A43" s="436" t="s">
        <v>1435</v>
      </c>
      <c r="B43" s="433">
        <v>5039</v>
      </c>
      <c r="C43" s="120" t="s">
        <v>3060</v>
      </c>
      <c r="D43" s="996"/>
      <c r="E43" s="284"/>
      <c r="F43" s="53"/>
      <c r="G43" s="310"/>
      <c r="H43" s="310"/>
      <c r="I43" s="644"/>
      <c r="J43" s="941"/>
      <c r="K43" s="942"/>
      <c r="L43" s="942"/>
      <c r="M43" s="942"/>
      <c r="N43" s="943"/>
      <c r="O43" s="453" t="s">
        <v>1564</v>
      </c>
      <c r="P43" s="173"/>
      <c r="Q43" s="173"/>
      <c r="R43" s="439"/>
      <c r="S43" s="634"/>
      <c r="T43" s="444"/>
      <c r="U43" s="422"/>
      <c r="V43" s="422"/>
      <c r="W43" s="422"/>
      <c r="X43" s="422"/>
      <c r="Y43" s="422"/>
      <c r="Z43" s="41"/>
      <c r="AA43" s="41"/>
      <c r="AB43" s="41"/>
      <c r="AC43" s="422"/>
      <c r="AD43" s="41"/>
      <c r="AE43" s="422"/>
      <c r="AF43" s="621"/>
      <c r="AG43" s="621"/>
      <c r="AH43" s="41"/>
      <c r="AI43" s="422"/>
      <c r="AJ43" s="422"/>
      <c r="AK43" s="38"/>
      <c r="AL43" s="962"/>
      <c r="AM43" s="963"/>
      <c r="AN43" s="987"/>
      <c r="AO43" s="360">
        <f>ROUND(P44*$AM$44,0)</f>
        <v>719</v>
      </c>
      <c r="AP43" s="6"/>
    </row>
    <row r="44" spans="1:42" ht="17.25" customHeight="1" x14ac:dyDescent="0.15">
      <c r="A44" s="436" t="s">
        <v>1435</v>
      </c>
      <c r="B44" s="433">
        <v>5040</v>
      </c>
      <c r="C44" s="120" t="s">
        <v>3061</v>
      </c>
      <c r="D44" s="996"/>
      <c r="E44" s="284"/>
      <c r="F44" s="637"/>
      <c r="G44" s="637"/>
      <c r="H44" s="637"/>
      <c r="I44" s="637"/>
      <c r="J44" s="944" t="s">
        <v>1854</v>
      </c>
      <c r="K44" s="693"/>
      <c r="L44" s="693"/>
      <c r="M44" s="693"/>
      <c r="N44" s="945"/>
      <c r="O44" s="57"/>
      <c r="P44" s="829">
        <f>予防短期入所療養ホ!S123</f>
        <v>799</v>
      </c>
      <c r="Q44" s="829"/>
      <c r="R44" s="417" t="s">
        <v>578</v>
      </c>
      <c r="S44" s="171"/>
      <c r="T44" s="691" t="s">
        <v>301</v>
      </c>
      <c r="U44" s="750"/>
      <c r="V44" s="750"/>
      <c r="W44" s="750"/>
      <c r="X44" s="750"/>
      <c r="Y44" s="750"/>
      <c r="Z44" s="750"/>
      <c r="AA44" s="750"/>
      <c r="AB44" s="750"/>
      <c r="AC44" s="750"/>
      <c r="AD44" s="750"/>
      <c r="AE44" s="788"/>
      <c r="AF44" s="788"/>
      <c r="AG44" s="788"/>
      <c r="AH44" s="515" t="s">
        <v>806</v>
      </c>
      <c r="AI44" s="515">
        <f>$AI$6</f>
        <v>25</v>
      </c>
      <c r="AJ44" s="621"/>
      <c r="AK44" s="271" t="s">
        <v>578</v>
      </c>
      <c r="AL44" s="521" t="s">
        <v>1448</v>
      </c>
      <c r="AM44" s="718">
        <f>$AM$16</f>
        <v>0.9</v>
      </c>
      <c r="AN44" s="719"/>
      <c r="AO44" s="361">
        <f>ROUND(ROUND(P44-AI44,0)*$AM$44,0)</f>
        <v>697</v>
      </c>
      <c r="AP44" s="6"/>
    </row>
    <row r="45" spans="1:42" ht="17.25" customHeight="1" x14ac:dyDescent="0.15">
      <c r="A45" s="436" t="s">
        <v>1435</v>
      </c>
      <c r="B45" s="433">
        <v>5041</v>
      </c>
      <c r="C45" s="120" t="s">
        <v>2459</v>
      </c>
      <c r="D45" s="941"/>
      <c r="E45" s="631"/>
      <c r="F45" s="763" t="s">
        <v>1849</v>
      </c>
      <c r="G45" s="664"/>
      <c r="H45" s="664"/>
      <c r="I45" s="665"/>
      <c r="J45" s="938" t="s">
        <v>2351</v>
      </c>
      <c r="K45" s="939"/>
      <c r="L45" s="939"/>
      <c r="M45" s="939"/>
      <c r="N45" s="940"/>
      <c r="O45" s="453" t="s">
        <v>1563</v>
      </c>
      <c r="P45" s="173"/>
      <c r="Q45" s="173"/>
      <c r="R45" s="439"/>
      <c r="S45" s="634"/>
      <c r="T45" s="140"/>
      <c r="U45" s="73"/>
      <c r="V45" s="73"/>
      <c r="W45" s="73"/>
      <c r="X45" s="422"/>
      <c r="Y45" s="422"/>
      <c r="Z45" s="41"/>
      <c r="AA45" s="41"/>
      <c r="AB45" s="41"/>
      <c r="AC45" s="422"/>
      <c r="AD45" s="41"/>
      <c r="AE45" s="41"/>
      <c r="AF45" s="422"/>
      <c r="AG45" s="41"/>
      <c r="AH45" s="38"/>
      <c r="AI45" s="624"/>
      <c r="AJ45" s="409"/>
      <c r="AK45" s="208"/>
      <c r="AL45" s="275"/>
      <c r="AM45" s="632"/>
      <c r="AN45" s="190"/>
      <c r="AO45" s="12">
        <f>ROUND(ROUND(P46*$AJ$52,0)*$AM$52,0)</f>
        <v>562</v>
      </c>
      <c r="AP45" s="6"/>
    </row>
    <row r="46" spans="1:42" ht="17.25" customHeight="1" x14ac:dyDescent="0.15">
      <c r="A46" s="436" t="s">
        <v>1435</v>
      </c>
      <c r="B46" s="433">
        <v>5042</v>
      </c>
      <c r="C46" s="120" t="s">
        <v>2460</v>
      </c>
      <c r="D46" s="941"/>
      <c r="E46" s="631"/>
      <c r="F46" s="667"/>
      <c r="G46" s="667"/>
      <c r="H46" s="667"/>
      <c r="I46" s="668"/>
      <c r="J46" s="941"/>
      <c r="K46" s="942"/>
      <c r="L46" s="942"/>
      <c r="M46" s="942"/>
      <c r="N46" s="943"/>
      <c r="O46" s="57"/>
      <c r="P46" s="829">
        <f>P38</f>
        <v>643</v>
      </c>
      <c r="Q46" s="829"/>
      <c r="R46" s="417" t="s">
        <v>578</v>
      </c>
      <c r="S46" s="104"/>
      <c r="T46" s="691" t="s">
        <v>1454</v>
      </c>
      <c r="U46" s="692"/>
      <c r="V46" s="692"/>
      <c r="W46" s="692"/>
      <c r="X46" s="692"/>
      <c r="Y46" s="692"/>
      <c r="Z46" s="692"/>
      <c r="AA46" s="692"/>
      <c r="AB46" s="692"/>
      <c r="AC46" s="692"/>
      <c r="AD46" s="692"/>
      <c r="AE46" s="515" t="s">
        <v>806</v>
      </c>
      <c r="AF46" s="515">
        <f>$AI$6</f>
        <v>25</v>
      </c>
      <c r="AG46" s="637"/>
      <c r="AH46" s="271" t="s">
        <v>578</v>
      </c>
      <c r="AI46" s="962" t="s">
        <v>1590</v>
      </c>
      <c r="AJ46" s="963"/>
      <c r="AK46" s="987"/>
      <c r="AL46" s="962" t="s">
        <v>1453</v>
      </c>
      <c r="AM46" s="963"/>
      <c r="AN46" s="987"/>
      <c r="AO46" s="12">
        <f>ROUND(ROUND(ROUND(P46-AF46,0)*$AJ$52,0)*$AM$52,0)</f>
        <v>539</v>
      </c>
      <c r="AP46" s="6"/>
    </row>
    <row r="47" spans="1:42" ht="17.25" customHeight="1" x14ac:dyDescent="0.15">
      <c r="A47" s="436" t="s">
        <v>1435</v>
      </c>
      <c r="B47" s="433">
        <v>5043</v>
      </c>
      <c r="C47" s="120" t="s">
        <v>2461</v>
      </c>
      <c r="D47" s="941"/>
      <c r="E47" s="631"/>
      <c r="F47" s="667"/>
      <c r="G47" s="667"/>
      <c r="H47" s="667"/>
      <c r="I47" s="668"/>
      <c r="J47" s="941"/>
      <c r="K47" s="942"/>
      <c r="L47" s="942"/>
      <c r="M47" s="942"/>
      <c r="N47" s="943"/>
      <c r="O47" s="453" t="s">
        <v>1564</v>
      </c>
      <c r="P47" s="173"/>
      <c r="Q47" s="173"/>
      <c r="R47" s="439"/>
      <c r="S47" s="634"/>
      <c r="T47" s="140"/>
      <c r="U47" s="73"/>
      <c r="V47" s="73"/>
      <c r="W47" s="73"/>
      <c r="X47" s="422"/>
      <c r="Y47" s="422"/>
      <c r="Z47" s="41"/>
      <c r="AA47" s="41"/>
      <c r="AB47" s="41"/>
      <c r="AC47" s="422"/>
      <c r="AD47" s="41"/>
      <c r="AE47" s="41"/>
      <c r="AF47" s="422"/>
      <c r="AG47" s="41"/>
      <c r="AH47" s="38"/>
      <c r="AI47" s="962"/>
      <c r="AJ47" s="963"/>
      <c r="AK47" s="987"/>
      <c r="AL47" s="962"/>
      <c r="AM47" s="963"/>
      <c r="AN47" s="987"/>
      <c r="AO47" s="12">
        <f>ROUND(ROUND(P48*$AJ$52,0)*$AM$52,0)</f>
        <v>697</v>
      </c>
      <c r="AP47" s="6"/>
    </row>
    <row r="48" spans="1:42" ht="17.25" customHeight="1" x14ac:dyDescent="0.15">
      <c r="A48" s="436" t="s">
        <v>1435</v>
      </c>
      <c r="B48" s="433">
        <v>5044</v>
      </c>
      <c r="C48" s="120" t="s">
        <v>2462</v>
      </c>
      <c r="D48" s="941"/>
      <c r="E48" s="631"/>
      <c r="F48" s="667"/>
      <c r="G48" s="667"/>
      <c r="H48" s="667"/>
      <c r="I48" s="668"/>
      <c r="J48" s="944" t="s">
        <v>875</v>
      </c>
      <c r="K48" s="693"/>
      <c r="L48" s="693"/>
      <c r="M48" s="693"/>
      <c r="N48" s="945"/>
      <c r="O48" s="57"/>
      <c r="P48" s="829">
        <f>P40</f>
        <v>799</v>
      </c>
      <c r="Q48" s="829"/>
      <c r="R48" s="417" t="s">
        <v>578</v>
      </c>
      <c r="S48" s="171"/>
      <c r="T48" s="691" t="s">
        <v>1454</v>
      </c>
      <c r="U48" s="692"/>
      <c r="V48" s="692"/>
      <c r="W48" s="692"/>
      <c r="X48" s="692"/>
      <c r="Y48" s="692"/>
      <c r="Z48" s="692"/>
      <c r="AA48" s="692"/>
      <c r="AB48" s="692"/>
      <c r="AC48" s="692"/>
      <c r="AD48" s="692"/>
      <c r="AE48" s="515" t="s">
        <v>806</v>
      </c>
      <c r="AF48" s="515">
        <f>$AI$6</f>
        <v>25</v>
      </c>
      <c r="AG48" s="637"/>
      <c r="AH48" s="271" t="s">
        <v>578</v>
      </c>
      <c r="AI48" s="962"/>
      <c r="AJ48" s="963"/>
      <c r="AK48" s="987"/>
      <c r="AL48" s="962"/>
      <c r="AM48" s="963"/>
      <c r="AN48" s="987"/>
      <c r="AO48" s="12">
        <f>ROUND(ROUND(ROUND(P48-AF48,0)*$AJ$52,0)*$AM$52,0)</f>
        <v>676</v>
      </c>
      <c r="AP48" s="6"/>
    </row>
    <row r="49" spans="1:42" ht="17.25" customHeight="1" x14ac:dyDescent="0.15">
      <c r="A49" s="436" t="s">
        <v>1435</v>
      </c>
      <c r="B49" s="433">
        <v>5045</v>
      </c>
      <c r="C49" s="120" t="s">
        <v>3062</v>
      </c>
      <c r="D49" s="941"/>
      <c r="E49" s="631"/>
      <c r="F49" s="53"/>
      <c r="G49" s="260"/>
      <c r="H49" s="260"/>
      <c r="I49" s="644"/>
      <c r="J49" s="938" t="s">
        <v>2352</v>
      </c>
      <c r="K49" s="939"/>
      <c r="L49" s="939"/>
      <c r="M49" s="939"/>
      <c r="N49" s="940"/>
      <c r="O49" s="453" t="s">
        <v>1563</v>
      </c>
      <c r="P49" s="173"/>
      <c r="Q49" s="173"/>
      <c r="R49" s="439"/>
      <c r="S49" s="634"/>
      <c r="T49" s="140"/>
      <c r="U49" s="73"/>
      <c r="V49" s="73"/>
      <c r="W49" s="73"/>
      <c r="X49" s="422"/>
      <c r="Y49" s="422"/>
      <c r="Z49" s="41"/>
      <c r="AA49" s="41"/>
      <c r="AB49" s="41"/>
      <c r="AC49" s="422"/>
      <c r="AD49" s="41"/>
      <c r="AE49" s="41"/>
      <c r="AF49" s="422"/>
      <c r="AG49" s="41"/>
      <c r="AH49" s="38"/>
      <c r="AI49" s="962"/>
      <c r="AJ49" s="963"/>
      <c r="AK49" s="987"/>
      <c r="AL49" s="962"/>
      <c r="AM49" s="963"/>
      <c r="AN49" s="987"/>
      <c r="AO49" s="12">
        <f>ROUND(ROUND(P50*$AJ$52,0)*$AM$52,0)</f>
        <v>562</v>
      </c>
      <c r="AP49" s="6"/>
    </row>
    <row r="50" spans="1:42" ht="17.25" customHeight="1" x14ac:dyDescent="0.15">
      <c r="A50" s="436" t="s">
        <v>1435</v>
      </c>
      <c r="B50" s="433">
        <v>5046</v>
      </c>
      <c r="C50" s="120" t="s">
        <v>3063</v>
      </c>
      <c r="D50" s="941"/>
      <c r="E50" s="631"/>
      <c r="F50" s="53"/>
      <c r="G50" s="449"/>
      <c r="H50" s="449"/>
      <c r="I50" s="644"/>
      <c r="J50" s="941"/>
      <c r="K50" s="942"/>
      <c r="L50" s="942"/>
      <c r="M50" s="942"/>
      <c r="N50" s="943"/>
      <c r="O50" s="57"/>
      <c r="P50" s="829">
        <f>P42</f>
        <v>643</v>
      </c>
      <c r="Q50" s="829"/>
      <c r="R50" s="417" t="s">
        <v>578</v>
      </c>
      <c r="S50" s="104"/>
      <c r="T50" s="691" t="s">
        <v>1454</v>
      </c>
      <c r="U50" s="692"/>
      <c r="V50" s="692"/>
      <c r="W50" s="692"/>
      <c r="X50" s="692"/>
      <c r="Y50" s="692"/>
      <c r="Z50" s="692"/>
      <c r="AA50" s="692"/>
      <c r="AB50" s="692"/>
      <c r="AC50" s="692"/>
      <c r="AD50" s="692"/>
      <c r="AE50" s="515" t="s">
        <v>806</v>
      </c>
      <c r="AF50" s="515">
        <f>$AI$6</f>
        <v>25</v>
      </c>
      <c r="AG50" s="637"/>
      <c r="AH50" s="271" t="s">
        <v>578</v>
      </c>
      <c r="AI50" s="962"/>
      <c r="AJ50" s="963"/>
      <c r="AK50" s="987"/>
      <c r="AL50" s="962"/>
      <c r="AM50" s="963"/>
      <c r="AN50" s="987"/>
      <c r="AO50" s="12">
        <f>ROUND(ROUND(ROUND(P50-AF50,0)*$AJ$52,0)*$AM$52,0)</f>
        <v>539</v>
      </c>
      <c r="AP50" s="6"/>
    </row>
    <row r="51" spans="1:42" ht="17.25" customHeight="1" x14ac:dyDescent="0.15">
      <c r="A51" s="436" t="s">
        <v>1435</v>
      </c>
      <c r="B51" s="433">
        <v>5047</v>
      </c>
      <c r="C51" s="120" t="s">
        <v>3064</v>
      </c>
      <c r="D51" s="941"/>
      <c r="E51" s="631"/>
      <c r="F51" s="53"/>
      <c r="G51" s="310"/>
      <c r="H51" s="310"/>
      <c r="I51" s="644"/>
      <c r="J51" s="941"/>
      <c r="K51" s="942"/>
      <c r="L51" s="942"/>
      <c r="M51" s="942"/>
      <c r="N51" s="943"/>
      <c r="O51" s="453" t="s">
        <v>1564</v>
      </c>
      <c r="P51" s="173"/>
      <c r="Q51" s="173"/>
      <c r="R51" s="439"/>
      <c r="S51" s="634"/>
      <c r="T51" s="140"/>
      <c r="U51" s="73"/>
      <c r="V51" s="73"/>
      <c r="W51" s="73"/>
      <c r="X51" s="422"/>
      <c r="Y51" s="422"/>
      <c r="Z51" s="41"/>
      <c r="AA51" s="41"/>
      <c r="AB51" s="41"/>
      <c r="AC51" s="422"/>
      <c r="AD51" s="41"/>
      <c r="AE51" s="41"/>
      <c r="AF51" s="422"/>
      <c r="AG51" s="41"/>
      <c r="AH51" s="38"/>
      <c r="AI51" s="962"/>
      <c r="AJ51" s="963"/>
      <c r="AK51" s="987"/>
      <c r="AL51" s="962"/>
      <c r="AM51" s="963"/>
      <c r="AN51" s="987"/>
      <c r="AO51" s="12">
        <f>ROUND(ROUND(P52*$AJ$52,0)*$AM$52,0)</f>
        <v>697</v>
      </c>
      <c r="AP51" s="6"/>
    </row>
    <row r="52" spans="1:42" ht="17.25" customHeight="1" x14ac:dyDescent="0.15">
      <c r="A52" s="436" t="s">
        <v>1435</v>
      </c>
      <c r="B52" s="433">
        <v>5048</v>
      </c>
      <c r="C52" s="120" t="s">
        <v>3065</v>
      </c>
      <c r="D52" s="997"/>
      <c r="E52" s="285"/>
      <c r="F52" s="607"/>
      <c r="G52" s="607"/>
      <c r="H52" s="607"/>
      <c r="I52" s="607"/>
      <c r="J52" s="944" t="s">
        <v>1854</v>
      </c>
      <c r="K52" s="693"/>
      <c r="L52" s="693"/>
      <c r="M52" s="693"/>
      <c r="N52" s="945"/>
      <c r="O52" s="57"/>
      <c r="P52" s="829">
        <f>P44</f>
        <v>799</v>
      </c>
      <c r="Q52" s="829"/>
      <c r="R52" s="417" t="s">
        <v>578</v>
      </c>
      <c r="S52" s="171"/>
      <c r="T52" s="691" t="s">
        <v>1454</v>
      </c>
      <c r="U52" s="692"/>
      <c r="V52" s="692"/>
      <c r="W52" s="692"/>
      <c r="X52" s="692"/>
      <c r="Y52" s="692"/>
      <c r="Z52" s="692"/>
      <c r="AA52" s="692"/>
      <c r="AB52" s="692"/>
      <c r="AC52" s="692"/>
      <c r="AD52" s="692"/>
      <c r="AE52" s="515" t="s">
        <v>806</v>
      </c>
      <c r="AF52" s="515">
        <f>$AI$6</f>
        <v>25</v>
      </c>
      <c r="AG52" s="607"/>
      <c r="AH52" s="271" t="s">
        <v>578</v>
      </c>
      <c r="AI52" s="278" t="s">
        <v>1448</v>
      </c>
      <c r="AJ52" s="894">
        <f>$AM$16</f>
        <v>0.9</v>
      </c>
      <c r="AK52" s="988"/>
      <c r="AL52" s="523" t="s">
        <v>1448</v>
      </c>
      <c r="AM52" s="894">
        <f>$AM$36</f>
        <v>0.97</v>
      </c>
      <c r="AN52" s="984"/>
      <c r="AO52" s="12">
        <f>ROUND(ROUND(ROUND(P52-AF52,0)*$AJ$52,0)*$AM$52,0)</f>
        <v>676</v>
      </c>
      <c r="AP52" s="11"/>
    </row>
  </sheetData>
  <mergeCells count="97">
    <mergeCell ref="T8:AG8"/>
    <mergeCell ref="J9:N11"/>
    <mergeCell ref="E13:E20"/>
    <mergeCell ref="F5:I8"/>
    <mergeCell ref="J5:N7"/>
    <mergeCell ref="P6:Q6"/>
    <mergeCell ref="E5:E12"/>
    <mergeCell ref="T18:AG18"/>
    <mergeCell ref="J20:N20"/>
    <mergeCell ref="P20:Q20"/>
    <mergeCell ref="T20:AG20"/>
    <mergeCell ref="F13:I16"/>
    <mergeCell ref="J17:N19"/>
    <mergeCell ref="P18:Q18"/>
    <mergeCell ref="AM16:AN16"/>
    <mergeCell ref="P14:Q14"/>
    <mergeCell ref="T14:AG14"/>
    <mergeCell ref="J16:N16"/>
    <mergeCell ref="P16:Q16"/>
    <mergeCell ref="T16:AG16"/>
    <mergeCell ref="J13:N15"/>
    <mergeCell ref="AL6:AN15"/>
    <mergeCell ref="T6:AG6"/>
    <mergeCell ref="P10:Q10"/>
    <mergeCell ref="T10:AG10"/>
    <mergeCell ref="J12:N12"/>
    <mergeCell ref="P12:Q12"/>
    <mergeCell ref="T12:AG12"/>
    <mergeCell ref="J8:N8"/>
    <mergeCell ref="P8:Q8"/>
    <mergeCell ref="D21:D36"/>
    <mergeCell ref="F21:I24"/>
    <mergeCell ref="J21:N23"/>
    <mergeCell ref="P22:Q22"/>
    <mergeCell ref="T22:AG22"/>
    <mergeCell ref="J24:N24"/>
    <mergeCell ref="P24:Q24"/>
    <mergeCell ref="T24:AG24"/>
    <mergeCell ref="J25:N27"/>
    <mergeCell ref="P26:Q26"/>
    <mergeCell ref="T26:AG26"/>
    <mergeCell ref="J36:N36"/>
    <mergeCell ref="P36:Q36"/>
    <mergeCell ref="T36:AD36"/>
    <mergeCell ref="AM28:AN28"/>
    <mergeCell ref="F29:I32"/>
    <mergeCell ref="J29:N31"/>
    <mergeCell ref="P30:Q30"/>
    <mergeCell ref="T30:AD30"/>
    <mergeCell ref="AI30:AK35"/>
    <mergeCell ref="AL30:AN35"/>
    <mergeCell ref="J32:N32"/>
    <mergeCell ref="P32:Q32"/>
    <mergeCell ref="T32:AD32"/>
    <mergeCell ref="J28:N28"/>
    <mergeCell ref="P28:Q28"/>
    <mergeCell ref="T28:AG28"/>
    <mergeCell ref="J33:N35"/>
    <mergeCell ref="P34:Q34"/>
    <mergeCell ref="T34:AD34"/>
    <mergeCell ref="AJ36:AK36"/>
    <mergeCell ref="AM36:AN36"/>
    <mergeCell ref="D37:D52"/>
    <mergeCell ref="F37:I40"/>
    <mergeCell ref="J37:N39"/>
    <mergeCell ref="P38:Q38"/>
    <mergeCell ref="T38:AG38"/>
    <mergeCell ref="AL38:AN43"/>
    <mergeCell ref="J40:N40"/>
    <mergeCell ref="P40:Q40"/>
    <mergeCell ref="T40:AG40"/>
    <mergeCell ref="J41:N43"/>
    <mergeCell ref="P42:Q42"/>
    <mergeCell ref="T42:AG42"/>
    <mergeCell ref="J44:N44"/>
    <mergeCell ref="P44:Q44"/>
    <mergeCell ref="AI46:AK51"/>
    <mergeCell ref="AL46:AN51"/>
    <mergeCell ref="J48:N48"/>
    <mergeCell ref="P48:Q48"/>
    <mergeCell ref="T48:AD48"/>
    <mergeCell ref="D6:D12"/>
    <mergeCell ref="D14:D20"/>
    <mergeCell ref="AJ52:AK52"/>
    <mergeCell ref="AM52:AN52"/>
    <mergeCell ref="J49:N51"/>
    <mergeCell ref="P50:Q50"/>
    <mergeCell ref="T50:AD50"/>
    <mergeCell ref="J52:N52"/>
    <mergeCell ref="P52:Q52"/>
    <mergeCell ref="T52:AD52"/>
    <mergeCell ref="T44:AG44"/>
    <mergeCell ref="AM44:AN44"/>
    <mergeCell ref="F45:I48"/>
    <mergeCell ref="J45:N47"/>
    <mergeCell ref="P46:Q46"/>
    <mergeCell ref="T46:AD46"/>
  </mergeCells>
  <phoneticPr fontId="3"/>
  <printOptions horizontalCentered="1"/>
  <pageMargins left="0.39370078740157483" right="0.39370078740157483" top="0.78740157480314965" bottom="0.59055118110236227" header="0.51181102362204722" footer="0.31496062992125984"/>
  <pageSetup paperSize="9" scale="63" firstPageNumber="80" orientation="portrait" useFirstPageNumber="1" r:id="rId1"/>
  <headerFooter alignWithMargins="0">
    <oddHeader>&amp;R&amp;9介護予防短期入所療養介護</oddHeader>
    <oddFooter>&amp;C&amp;14&amp;P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AP177"/>
  <sheetViews>
    <sheetView view="pageBreakPreview" zoomScaleNormal="75" zoomScaleSheetLayoutView="100" workbookViewId="0"/>
  </sheetViews>
  <sheetFormatPr defaultColWidth="9" defaultRowHeight="17.25" customHeight="1" x14ac:dyDescent="0.15"/>
  <cols>
    <col min="1" max="1" width="4.625" style="251" customWidth="1"/>
    <col min="2" max="2" width="7.625" style="251" customWidth="1"/>
    <col min="3" max="3" width="30.625" style="251" customWidth="1"/>
    <col min="4" max="26" width="2.375" style="251" customWidth="1"/>
    <col min="27" max="27" width="2.625" style="251" customWidth="1"/>
    <col min="28" max="32" width="2.375" style="251" customWidth="1"/>
    <col min="33" max="33" width="4.125" style="251" customWidth="1"/>
    <col min="34" max="39" width="2.375" style="251" customWidth="1"/>
    <col min="40" max="41" width="8.625" style="251" customWidth="1"/>
    <col min="42" max="16384" width="9" style="251"/>
  </cols>
  <sheetData>
    <row r="1" spans="1:41" ht="10.5" customHeight="1" x14ac:dyDescent="0.15"/>
    <row r="2" spans="1:41" ht="17.25" customHeight="1" x14ac:dyDescent="0.2">
      <c r="A2" s="15" t="s">
        <v>2085</v>
      </c>
    </row>
    <row r="3" spans="1:41" ht="9.75" customHeight="1" x14ac:dyDescent="0.15"/>
    <row r="4" spans="1:41" ht="17.25" customHeight="1" x14ac:dyDescent="0.15">
      <c r="A4" s="405" t="s">
        <v>582</v>
      </c>
      <c r="B4" s="622"/>
      <c r="C4" s="428" t="s">
        <v>583</v>
      </c>
      <c r="D4" s="415"/>
      <c r="E4" s="633"/>
      <c r="F4" s="633"/>
      <c r="G4" s="633"/>
      <c r="H4" s="633"/>
      <c r="I4" s="633"/>
      <c r="J4" s="633"/>
      <c r="K4" s="633"/>
      <c r="L4" s="633"/>
      <c r="M4" s="633"/>
      <c r="N4" s="633"/>
      <c r="O4" s="633"/>
      <c r="P4" s="633"/>
      <c r="Q4" s="633"/>
      <c r="R4" s="633"/>
      <c r="S4" s="633"/>
      <c r="T4" s="408"/>
      <c r="U4" s="409" t="s">
        <v>584</v>
      </c>
      <c r="V4" s="409"/>
      <c r="W4" s="633"/>
      <c r="X4" s="633"/>
      <c r="Y4" s="633"/>
      <c r="Z4" s="633"/>
      <c r="AA4" s="633"/>
      <c r="AB4" s="633"/>
      <c r="AC4" s="633"/>
      <c r="AD4" s="633"/>
      <c r="AE4" s="633"/>
      <c r="AF4" s="633"/>
      <c r="AG4" s="633"/>
      <c r="AH4" s="633"/>
      <c r="AI4" s="633"/>
      <c r="AJ4" s="633"/>
      <c r="AK4" s="633"/>
      <c r="AL4" s="633"/>
      <c r="AM4" s="634"/>
      <c r="AN4" s="406" t="s">
        <v>31</v>
      </c>
      <c r="AO4" s="406" t="s">
        <v>32</v>
      </c>
    </row>
    <row r="5" spans="1:41" ht="17.25" customHeight="1" x14ac:dyDescent="0.15">
      <c r="A5" s="406" t="s">
        <v>585</v>
      </c>
      <c r="B5" s="428" t="s">
        <v>586</v>
      </c>
      <c r="C5" s="638"/>
      <c r="D5" s="442"/>
      <c r="E5" s="637"/>
      <c r="F5" s="637"/>
      <c r="G5" s="637"/>
      <c r="H5" s="637"/>
      <c r="I5" s="637"/>
      <c r="J5" s="637"/>
      <c r="K5" s="637"/>
      <c r="L5" s="637"/>
      <c r="M5" s="637"/>
      <c r="N5" s="637"/>
      <c r="O5" s="637"/>
      <c r="P5" s="637"/>
      <c r="Q5" s="637"/>
      <c r="R5" s="637"/>
      <c r="S5" s="637"/>
      <c r="T5" s="637"/>
      <c r="U5" s="637"/>
      <c r="V5" s="637"/>
      <c r="W5" s="637"/>
      <c r="X5" s="637"/>
      <c r="Y5" s="637"/>
      <c r="Z5" s="637"/>
      <c r="AA5" s="637"/>
      <c r="AB5" s="637"/>
      <c r="AC5" s="637"/>
      <c r="AD5" s="637"/>
      <c r="AE5" s="637"/>
      <c r="AF5" s="637"/>
      <c r="AG5" s="637"/>
      <c r="AH5" s="637"/>
      <c r="AI5" s="637"/>
      <c r="AJ5" s="637"/>
      <c r="AK5" s="637"/>
      <c r="AL5" s="637"/>
      <c r="AM5" s="638"/>
      <c r="AN5" s="407" t="s">
        <v>577</v>
      </c>
      <c r="AO5" s="407" t="s">
        <v>578</v>
      </c>
    </row>
    <row r="6" spans="1:41" ht="17.25" customHeight="1" x14ac:dyDescent="0.15">
      <c r="A6" s="436">
        <v>35</v>
      </c>
      <c r="B6" s="436">
        <v>1111</v>
      </c>
      <c r="C6" s="50" t="s">
        <v>876</v>
      </c>
      <c r="D6" s="712" t="s">
        <v>131</v>
      </c>
      <c r="E6" s="713"/>
      <c r="F6" s="713"/>
      <c r="G6" s="713"/>
      <c r="H6" s="713"/>
      <c r="I6" s="713"/>
      <c r="J6" s="713"/>
      <c r="K6" s="713"/>
      <c r="L6" s="713"/>
      <c r="M6" s="713"/>
      <c r="N6" s="713"/>
      <c r="O6" s="713"/>
      <c r="P6" s="713"/>
      <c r="Q6" s="713"/>
      <c r="R6" s="713"/>
      <c r="S6" s="713"/>
      <c r="T6" s="713"/>
      <c r="U6" s="714"/>
      <c r="V6" s="444" t="s">
        <v>129</v>
      </c>
      <c r="W6" s="445"/>
      <c r="X6" s="445"/>
      <c r="Y6" s="445"/>
      <c r="Z6" s="445"/>
      <c r="AA6" s="686">
        <v>183</v>
      </c>
      <c r="AB6" s="686"/>
      <c r="AC6" s="422" t="s">
        <v>578</v>
      </c>
      <c r="AD6" s="445"/>
      <c r="AE6" s="445"/>
      <c r="AF6" s="445"/>
      <c r="AG6" s="445"/>
      <c r="AH6" s="445"/>
      <c r="AI6" s="445"/>
      <c r="AJ6" s="443"/>
      <c r="AK6" s="443"/>
      <c r="AL6" s="445"/>
      <c r="AM6" s="55"/>
      <c r="AN6" s="107">
        <f>AA6</f>
        <v>183</v>
      </c>
      <c r="AO6" s="435" t="s">
        <v>937</v>
      </c>
    </row>
    <row r="7" spans="1:41" ht="17.25" customHeight="1" x14ac:dyDescent="0.15">
      <c r="A7" s="436">
        <v>35</v>
      </c>
      <c r="B7" s="436">
        <v>1121</v>
      </c>
      <c r="C7" s="50" t="s">
        <v>877</v>
      </c>
      <c r="D7" s="858"/>
      <c r="E7" s="859"/>
      <c r="F7" s="859"/>
      <c r="G7" s="859"/>
      <c r="H7" s="859"/>
      <c r="I7" s="859"/>
      <c r="J7" s="859"/>
      <c r="K7" s="859"/>
      <c r="L7" s="859"/>
      <c r="M7" s="859"/>
      <c r="N7" s="859"/>
      <c r="O7" s="859"/>
      <c r="P7" s="859"/>
      <c r="Q7" s="859"/>
      <c r="R7" s="859"/>
      <c r="S7" s="859"/>
      <c r="T7" s="859"/>
      <c r="U7" s="860"/>
      <c r="V7" s="453" t="s">
        <v>130</v>
      </c>
      <c r="W7" s="439"/>
      <c r="X7" s="439"/>
      <c r="Y7" s="439"/>
      <c r="Z7" s="439"/>
      <c r="AA7" s="774">
        <v>313</v>
      </c>
      <c r="AB7" s="686"/>
      <c r="AC7" s="422" t="s">
        <v>578</v>
      </c>
      <c r="AD7" s="445"/>
      <c r="AE7" s="445"/>
      <c r="AF7" s="445"/>
      <c r="AG7" s="445"/>
      <c r="AH7" s="445"/>
      <c r="AI7" s="445"/>
      <c r="AJ7" s="515"/>
      <c r="AK7" s="515"/>
      <c r="AL7" s="445"/>
      <c r="AM7" s="55"/>
      <c r="AN7" s="107">
        <f>AA7</f>
        <v>313</v>
      </c>
      <c r="AO7" s="407"/>
    </row>
    <row r="8" spans="1:41" ht="17.25" customHeight="1" x14ac:dyDescent="0.15">
      <c r="A8" s="436">
        <v>35</v>
      </c>
      <c r="B8" s="62">
        <v>6304</v>
      </c>
      <c r="C8" s="120" t="s">
        <v>1414</v>
      </c>
      <c r="D8" s="448"/>
      <c r="E8" s="449" t="s">
        <v>1467</v>
      </c>
      <c r="F8" s="637"/>
      <c r="G8" s="310"/>
      <c r="H8" s="310"/>
      <c r="I8" s="310"/>
      <c r="J8" s="310"/>
      <c r="K8" s="449"/>
      <c r="L8" s="636"/>
      <c r="M8" s="644"/>
      <c r="N8" s="680" t="s">
        <v>1778</v>
      </c>
      <c r="O8" s="667"/>
      <c r="P8" s="667"/>
      <c r="Q8" s="667"/>
      <c r="R8" s="667"/>
      <c r="S8" s="667"/>
      <c r="T8" s="667"/>
      <c r="U8" s="668"/>
      <c r="V8" s="444" t="s">
        <v>129</v>
      </c>
      <c r="W8" s="443"/>
      <c r="X8" s="515"/>
      <c r="Y8" s="515"/>
      <c r="Z8" s="443"/>
      <c r="AA8" s="445"/>
      <c r="AB8" s="443"/>
      <c r="AC8" s="515"/>
      <c r="AD8" s="443"/>
      <c r="AE8" s="445"/>
      <c r="AF8" s="443"/>
      <c r="AG8" s="445"/>
      <c r="AH8" s="686">
        <f>ROUND(AA6*0.1,0)</f>
        <v>18</v>
      </c>
      <c r="AI8" s="686"/>
      <c r="AJ8" s="422" t="s">
        <v>282</v>
      </c>
      <c r="AK8" s="515"/>
      <c r="AL8" s="621"/>
      <c r="AM8" s="48"/>
      <c r="AN8" s="401">
        <f t="shared" ref="AN8:AN13" si="0">-AH8</f>
        <v>-18</v>
      </c>
      <c r="AO8" s="402"/>
    </row>
    <row r="9" spans="1:41" ht="17.25" customHeight="1" x14ac:dyDescent="0.15">
      <c r="A9" s="436">
        <v>35</v>
      </c>
      <c r="B9" s="62">
        <v>6305</v>
      </c>
      <c r="C9" s="120" t="s">
        <v>1415</v>
      </c>
      <c r="D9" s="576"/>
      <c r="E9" s="40"/>
      <c r="F9" s="414"/>
      <c r="G9" s="414"/>
      <c r="H9" s="414"/>
      <c r="I9" s="414"/>
      <c r="J9" s="414"/>
      <c r="K9" s="181"/>
      <c r="L9" s="181"/>
      <c r="M9" s="189"/>
      <c r="N9" s="669"/>
      <c r="O9" s="670"/>
      <c r="P9" s="670"/>
      <c r="Q9" s="670"/>
      <c r="R9" s="670"/>
      <c r="S9" s="670"/>
      <c r="T9" s="670"/>
      <c r="U9" s="671"/>
      <c r="V9" s="444" t="s">
        <v>130</v>
      </c>
      <c r="W9" s="443"/>
      <c r="X9" s="515"/>
      <c r="Y9" s="515"/>
      <c r="Z9" s="443"/>
      <c r="AA9" s="445"/>
      <c r="AB9" s="443"/>
      <c r="AC9" s="515"/>
      <c r="AD9" s="443"/>
      <c r="AE9" s="445"/>
      <c r="AF9" s="443"/>
      <c r="AG9" s="445"/>
      <c r="AH9" s="686">
        <f>ROUND(AA7*0.1,0)</f>
        <v>31</v>
      </c>
      <c r="AI9" s="686"/>
      <c r="AJ9" s="422" t="s">
        <v>282</v>
      </c>
      <c r="AK9" s="515"/>
      <c r="AL9" s="621"/>
      <c r="AM9" s="48"/>
      <c r="AN9" s="401">
        <f t="shared" si="0"/>
        <v>-31</v>
      </c>
      <c r="AO9" s="402"/>
    </row>
    <row r="10" spans="1:41" ht="17.25" customHeight="1" x14ac:dyDescent="0.15">
      <c r="A10" s="436">
        <v>35</v>
      </c>
      <c r="B10" s="433" t="s">
        <v>3549</v>
      </c>
      <c r="C10" s="120" t="s">
        <v>3457</v>
      </c>
      <c r="D10" s="427"/>
      <c r="E10" s="776" t="s">
        <v>3470</v>
      </c>
      <c r="F10" s="776"/>
      <c r="G10" s="776"/>
      <c r="H10" s="776"/>
      <c r="I10" s="776"/>
      <c r="J10" s="776"/>
      <c r="K10" s="776"/>
      <c r="L10" s="776"/>
      <c r="M10" s="777"/>
      <c r="N10" s="680" t="s">
        <v>1778</v>
      </c>
      <c r="O10" s="667"/>
      <c r="P10" s="667"/>
      <c r="Q10" s="667"/>
      <c r="R10" s="667"/>
      <c r="S10" s="667"/>
      <c r="T10" s="667"/>
      <c r="U10" s="668"/>
      <c r="V10" s="422" t="s">
        <v>3459</v>
      </c>
      <c r="W10" s="422"/>
      <c r="X10" s="422"/>
      <c r="Y10" s="422"/>
      <c r="Z10" s="621"/>
      <c r="AA10" s="621"/>
      <c r="AB10" s="621"/>
      <c r="AC10" s="621"/>
      <c r="AD10" s="422"/>
      <c r="AE10" s="422"/>
      <c r="AF10" s="422"/>
      <c r="AG10" s="422"/>
      <c r="AH10" s="1009">
        <f>ROUND(AA6*0.01,0)</f>
        <v>2</v>
      </c>
      <c r="AI10" s="1009"/>
      <c r="AJ10" s="422" t="s">
        <v>804</v>
      </c>
      <c r="AK10" s="422"/>
      <c r="AL10" s="422"/>
      <c r="AM10" s="422"/>
      <c r="AN10" s="363">
        <f t="shared" si="0"/>
        <v>-2</v>
      </c>
      <c r="AO10" s="125"/>
    </row>
    <row r="11" spans="1:41" ht="17.25" customHeight="1" x14ac:dyDescent="0.15">
      <c r="A11" s="436">
        <v>35</v>
      </c>
      <c r="B11" s="433" t="s">
        <v>3498</v>
      </c>
      <c r="C11" s="120" t="s">
        <v>3458</v>
      </c>
      <c r="D11" s="421"/>
      <c r="E11" s="417"/>
      <c r="F11" s="417"/>
      <c r="G11" s="417"/>
      <c r="H11" s="417"/>
      <c r="I11" s="417"/>
      <c r="J11" s="417"/>
      <c r="K11" s="417"/>
      <c r="L11" s="417"/>
      <c r="M11" s="420"/>
      <c r="N11" s="669"/>
      <c r="O11" s="670"/>
      <c r="P11" s="670"/>
      <c r="Q11" s="670"/>
      <c r="R11" s="670"/>
      <c r="S11" s="670"/>
      <c r="T11" s="670"/>
      <c r="U11" s="671"/>
      <c r="V11" s="422" t="s">
        <v>3460</v>
      </c>
      <c r="W11" s="422"/>
      <c r="X11" s="422"/>
      <c r="Y11" s="422"/>
      <c r="Z11" s="621"/>
      <c r="AA11" s="621"/>
      <c r="AB11" s="621"/>
      <c r="AC11" s="621"/>
      <c r="AD11" s="422"/>
      <c r="AE11" s="422"/>
      <c r="AF11" s="422"/>
      <c r="AG11" s="422"/>
      <c r="AH11" s="1009">
        <f>ROUND(AA7*0.01,0)</f>
        <v>3</v>
      </c>
      <c r="AI11" s="1009"/>
      <c r="AJ11" s="422" t="s">
        <v>804</v>
      </c>
      <c r="AK11" s="422"/>
      <c r="AL11" s="422"/>
      <c r="AM11" s="422"/>
      <c r="AN11" s="363">
        <f t="shared" si="0"/>
        <v>-3</v>
      </c>
      <c r="AO11" s="125"/>
    </row>
    <row r="12" spans="1:41" ht="17.25" customHeight="1" x14ac:dyDescent="0.15">
      <c r="A12" s="436">
        <v>35</v>
      </c>
      <c r="B12" s="62" t="s">
        <v>3871</v>
      </c>
      <c r="C12" s="120" t="s">
        <v>3793</v>
      </c>
      <c r="D12" s="427"/>
      <c r="E12" s="776" t="s">
        <v>3112</v>
      </c>
      <c r="F12" s="776"/>
      <c r="G12" s="776"/>
      <c r="H12" s="776"/>
      <c r="I12" s="776"/>
      <c r="J12" s="776"/>
      <c r="K12" s="776"/>
      <c r="L12" s="776"/>
      <c r="M12" s="777"/>
      <c r="N12" s="680" t="s">
        <v>1778</v>
      </c>
      <c r="O12" s="667"/>
      <c r="P12" s="667"/>
      <c r="Q12" s="667"/>
      <c r="R12" s="667"/>
      <c r="S12" s="667"/>
      <c r="T12" s="667"/>
      <c r="U12" s="668"/>
      <c r="V12" s="422" t="s">
        <v>3459</v>
      </c>
      <c r="W12" s="422"/>
      <c r="X12" s="422"/>
      <c r="Y12" s="422"/>
      <c r="Z12" s="621"/>
      <c r="AA12" s="621"/>
      <c r="AB12" s="621"/>
      <c r="AC12" s="621"/>
      <c r="AD12" s="422"/>
      <c r="AE12" s="422"/>
      <c r="AF12" s="422"/>
      <c r="AG12" s="422"/>
      <c r="AH12" s="1009">
        <f>ROUND(AA6*0.03,0)</f>
        <v>5</v>
      </c>
      <c r="AI12" s="1009"/>
      <c r="AJ12" s="422" t="s">
        <v>804</v>
      </c>
      <c r="AK12" s="422"/>
      <c r="AL12" s="422"/>
      <c r="AM12" s="422"/>
      <c r="AN12" s="363">
        <f t="shared" si="0"/>
        <v>-5</v>
      </c>
      <c r="AO12" s="125"/>
    </row>
    <row r="13" spans="1:41" ht="17.25" customHeight="1" x14ac:dyDescent="0.15">
      <c r="A13" s="436">
        <v>35</v>
      </c>
      <c r="B13" s="62" t="s">
        <v>3872</v>
      </c>
      <c r="C13" s="120" t="s">
        <v>3794</v>
      </c>
      <c r="D13" s="421"/>
      <c r="E13" s="417"/>
      <c r="F13" s="417"/>
      <c r="G13" s="417"/>
      <c r="H13" s="417"/>
      <c r="I13" s="417"/>
      <c r="J13" s="417"/>
      <c r="K13" s="417"/>
      <c r="L13" s="417"/>
      <c r="M13" s="420"/>
      <c r="N13" s="669"/>
      <c r="O13" s="670"/>
      <c r="P13" s="670"/>
      <c r="Q13" s="670"/>
      <c r="R13" s="670"/>
      <c r="S13" s="670"/>
      <c r="T13" s="670"/>
      <c r="U13" s="671"/>
      <c r="V13" s="422" t="s">
        <v>3460</v>
      </c>
      <c r="W13" s="422"/>
      <c r="X13" s="422"/>
      <c r="Y13" s="422"/>
      <c r="Z13" s="621"/>
      <c r="AA13" s="621"/>
      <c r="AB13" s="621"/>
      <c r="AC13" s="621"/>
      <c r="AD13" s="422"/>
      <c r="AE13" s="422"/>
      <c r="AF13" s="422"/>
      <c r="AG13" s="422"/>
      <c r="AH13" s="1009">
        <f>ROUND(AA7*0.03,0)</f>
        <v>9</v>
      </c>
      <c r="AI13" s="1009"/>
      <c r="AJ13" s="422" t="s">
        <v>804</v>
      </c>
      <c r="AK13" s="422"/>
      <c r="AL13" s="422"/>
      <c r="AM13" s="422"/>
      <c r="AN13" s="363">
        <f t="shared" si="0"/>
        <v>-9</v>
      </c>
      <c r="AO13" s="125"/>
    </row>
    <row r="14" spans="1:41" ht="17.25" customHeight="1" x14ac:dyDescent="0.15">
      <c r="A14" s="436">
        <v>35</v>
      </c>
      <c r="B14" s="62">
        <v>4001</v>
      </c>
      <c r="C14" s="120" t="s">
        <v>2144</v>
      </c>
      <c r="D14" s="440"/>
      <c r="E14" s="438" t="s">
        <v>2141</v>
      </c>
      <c r="F14" s="439"/>
      <c r="G14" s="439"/>
      <c r="H14" s="439"/>
      <c r="I14" s="439"/>
      <c r="J14" s="439"/>
      <c r="K14" s="439"/>
      <c r="L14" s="439"/>
      <c r="M14" s="60"/>
      <c r="N14" s="439" t="s">
        <v>3091</v>
      </c>
      <c r="O14" s="439"/>
      <c r="P14" s="439"/>
      <c r="Q14" s="439"/>
      <c r="R14" s="445"/>
      <c r="S14" s="445"/>
      <c r="T14" s="445"/>
      <c r="U14" s="445"/>
      <c r="V14" s="445"/>
      <c r="W14" s="445"/>
      <c r="X14" s="445"/>
      <c r="Y14" s="445"/>
      <c r="Z14" s="445"/>
      <c r="AA14" s="445"/>
      <c r="AB14" s="426"/>
      <c r="AC14" s="426"/>
      <c r="AD14" s="426"/>
      <c r="AE14" s="621"/>
      <c r="AF14" s="621"/>
      <c r="AG14" s="621"/>
      <c r="AH14" s="686">
        <v>100</v>
      </c>
      <c r="AI14" s="686"/>
      <c r="AJ14" s="422" t="s">
        <v>210</v>
      </c>
      <c r="AK14" s="515"/>
      <c r="AL14" s="621"/>
      <c r="AM14" s="48"/>
      <c r="AN14" s="107">
        <f t="shared" ref="AN14" si="1">AH14</f>
        <v>100</v>
      </c>
      <c r="AO14" s="7" t="s">
        <v>2137</v>
      </c>
    </row>
    <row r="15" spans="1:41" ht="17.25" customHeight="1" x14ac:dyDescent="0.15">
      <c r="A15" s="436">
        <v>35</v>
      </c>
      <c r="B15" s="62">
        <v>4002</v>
      </c>
      <c r="C15" s="120" t="s">
        <v>2145</v>
      </c>
      <c r="D15" s="448"/>
      <c r="E15" s="77"/>
      <c r="F15" s="637"/>
      <c r="G15" s="511"/>
      <c r="H15" s="511"/>
      <c r="I15" s="511"/>
      <c r="J15" s="511"/>
      <c r="K15" s="511"/>
      <c r="L15" s="511"/>
      <c r="M15" s="513"/>
      <c r="N15" s="779" t="s">
        <v>2143</v>
      </c>
      <c r="O15" s="1010"/>
      <c r="P15" s="1010"/>
      <c r="Q15" s="1010"/>
      <c r="R15" s="1010"/>
      <c r="S15" s="1010"/>
      <c r="T15" s="1010"/>
      <c r="U15" s="1011"/>
      <c r="V15" s="555"/>
      <c r="W15" s="555"/>
      <c r="X15" s="555"/>
      <c r="Y15" s="555"/>
      <c r="Z15" s="555"/>
      <c r="AA15" s="555"/>
      <c r="AB15" s="555"/>
      <c r="AC15" s="555"/>
      <c r="AD15" s="555"/>
      <c r="AE15" s="555"/>
      <c r="AF15" s="555"/>
      <c r="AG15" s="555"/>
      <c r="AH15" s="686">
        <v>200</v>
      </c>
      <c r="AI15" s="686"/>
      <c r="AJ15" s="422" t="s">
        <v>210</v>
      </c>
      <c r="AK15" s="515"/>
      <c r="AL15" s="621"/>
      <c r="AM15" s="48"/>
      <c r="AN15" s="107">
        <f t="shared" ref="AN15" si="2">AH15</f>
        <v>200</v>
      </c>
      <c r="AO15" s="437"/>
    </row>
    <row r="16" spans="1:41" ht="17.25" customHeight="1" x14ac:dyDescent="0.15">
      <c r="A16" s="436">
        <v>35</v>
      </c>
      <c r="B16" s="62">
        <v>4003</v>
      </c>
      <c r="C16" s="120" t="s">
        <v>2146</v>
      </c>
      <c r="D16" s="576"/>
      <c r="E16" s="99"/>
      <c r="F16" s="607"/>
      <c r="G16" s="551"/>
      <c r="H16" s="551"/>
      <c r="I16" s="551"/>
      <c r="J16" s="551"/>
      <c r="K16" s="551"/>
      <c r="L16" s="551"/>
      <c r="M16" s="552"/>
      <c r="N16" s="1012"/>
      <c r="O16" s="1010"/>
      <c r="P16" s="1010"/>
      <c r="Q16" s="1010"/>
      <c r="R16" s="1010"/>
      <c r="S16" s="1010"/>
      <c r="T16" s="1010"/>
      <c r="U16" s="1011"/>
      <c r="V16" s="1016" t="s">
        <v>2142</v>
      </c>
      <c r="W16" s="1010"/>
      <c r="X16" s="1010"/>
      <c r="Y16" s="1010"/>
      <c r="Z16" s="1010"/>
      <c r="AA16" s="1010"/>
      <c r="AB16" s="1010"/>
      <c r="AC16" s="1010"/>
      <c r="AD16" s="1010"/>
      <c r="AE16" s="1010"/>
      <c r="AF16" s="1010"/>
      <c r="AG16" s="1010"/>
      <c r="AH16" s="686">
        <v>100</v>
      </c>
      <c r="AI16" s="686"/>
      <c r="AJ16" s="422" t="s">
        <v>210</v>
      </c>
      <c r="AK16" s="515"/>
      <c r="AL16" s="621"/>
      <c r="AM16" s="48"/>
      <c r="AN16" s="107">
        <f t="shared" ref="AN16" si="3">AH16</f>
        <v>100</v>
      </c>
      <c r="AO16" s="10"/>
    </row>
    <row r="17" spans="1:42" ht="17.25" customHeight="1" x14ac:dyDescent="0.15">
      <c r="A17" s="436">
        <v>35</v>
      </c>
      <c r="B17" s="62">
        <v>6003</v>
      </c>
      <c r="C17" s="35" t="s">
        <v>2147</v>
      </c>
      <c r="D17" s="440"/>
      <c r="E17" s="438" t="s">
        <v>2149</v>
      </c>
      <c r="F17" s="264"/>
      <c r="G17" s="264"/>
      <c r="H17" s="264"/>
      <c r="I17" s="264"/>
      <c r="J17" s="264"/>
      <c r="K17" s="37"/>
      <c r="L17" s="438"/>
      <c r="M17" s="541"/>
      <c r="N17" s="445" t="s">
        <v>2150</v>
      </c>
      <c r="O17" s="139"/>
      <c r="P17" s="139"/>
      <c r="Q17" s="139"/>
      <c r="R17" s="139"/>
      <c r="S17" s="445"/>
      <c r="T17" s="445"/>
      <c r="U17" s="445"/>
      <c r="V17" s="445"/>
      <c r="W17" s="445"/>
      <c r="X17" s="445"/>
      <c r="Y17" s="445"/>
      <c r="Z17" s="515"/>
      <c r="AA17" s="621"/>
      <c r="AB17" s="621"/>
      <c r="AC17" s="621"/>
      <c r="AD17" s="534"/>
      <c r="AE17" s="534"/>
      <c r="AF17" s="534"/>
      <c r="AG17" s="534"/>
      <c r="AH17" s="686">
        <v>12</v>
      </c>
      <c r="AI17" s="686"/>
      <c r="AJ17" s="422" t="s">
        <v>210</v>
      </c>
      <c r="AK17" s="515"/>
      <c r="AL17" s="621"/>
      <c r="AM17" s="48"/>
      <c r="AN17" s="107">
        <f t="shared" ref="AN17:AN19" si="4">AH17</f>
        <v>12</v>
      </c>
      <c r="AO17" s="435" t="s">
        <v>1237</v>
      </c>
    </row>
    <row r="18" spans="1:42" ht="17.25" customHeight="1" x14ac:dyDescent="0.15">
      <c r="A18" s="436">
        <v>35</v>
      </c>
      <c r="B18" s="62">
        <v>6004</v>
      </c>
      <c r="C18" s="35" t="s">
        <v>2148</v>
      </c>
      <c r="D18" s="576"/>
      <c r="E18" s="99"/>
      <c r="F18" s="236"/>
      <c r="G18" s="236"/>
      <c r="H18" s="236"/>
      <c r="I18" s="236"/>
      <c r="J18" s="236"/>
      <c r="K18" s="40"/>
      <c r="L18" s="99"/>
      <c r="M18" s="606"/>
      <c r="N18" s="445" t="s">
        <v>2151</v>
      </c>
      <c r="O18" s="139"/>
      <c r="P18" s="139"/>
      <c r="Q18" s="139"/>
      <c r="R18" s="139"/>
      <c r="S18" s="445"/>
      <c r="T18" s="445"/>
      <c r="U18" s="445"/>
      <c r="V18" s="445"/>
      <c r="W18" s="445"/>
      <c r="X18" s="445"/>
      <c r="Y18" s="445"/>
      <c r="Z18" s="515"/>
      <c r="AA18" s="621"/>
      <c r="AB18" s="621"/>
      <c r="AC18" s="621"/>
      <c r="AD18" s="534"/>
      <c r="AE18" s="534"/>
      <c r="AF18" s="534"/>
      <c r="AG18" s="534"/>
      <c r="AH18" s="686">
        <v>20</v>
      </c>
      <c r="AI18" s="686"/>
      <c r="AJ18" s="422" t="s">
        <v>210</v>
      </c>
      <c r="AK18" s="515"/>
      <c r="AL18" s="621"/>
      <c r="AM18" s="48"/>
      <c r="AN18" s="107">
        <f t="shared" ref="AN18" si="5">AH18</f>
        <v>20</v>
      </c>
      <c r="AO18" s="267" t="s">
        <v>2137</v>
      </c>
    </row>
    <row r="19" spans="1:42" ht="17.25" customHeight="1" x14ac:dyDescent="0.15">
      <c r="A19" s="436">
        <v>35</v>
      </c>
      <c r="B19" s="62">
        <v>6109</v>
      </c>
      <c r="C19" s="120" t="s">
        <v>1790</v>
      </c>
      <c r="D19" s="240"/>
      <c r="E19" s="434" t="s">
        <v>1383</v>
      </c>
      <c r="F19" s="621"/>
      <c r="G19" s="555"/>
      <c r="H19" s="555"/>
      <c r="I19" s="555"/>
      <c r="J19" s="555"/>
      <c r="K19" s="555"/>
      <c r="L19" s="555"/>
      <c r="M19" s="555"/>
      <c r="N19" s="555"/>
      <c r="O19" s="555"/>
      <c r="P19" s="555"/>
      <c r="Q19" s="555"/>
      <c r="R19" s="555"/>
      <c r="S19" s="555"/>
      <c r="T19" s="555"/>
      <c r="U19" s="555"/>
      <c r="V19" s="555"/>
      <c r="W19" s="555"/>
      <c r="X19" s="555"/>
      <c r="Y19" s="555"/>
      <c r="Z19" s="555"/>
      <c r="AA19" s="555"/>
      <c r="AB19" s="555"/>
      <c r="AC19" s="555"/>
      <c r="AD19" s="555"/>
      <c r="AE19" s="555"/>
      <c r="AF19" s="555"/>
      <c r="AG19" s="555"/>
      <c r="AH19" s="686">
        <v>120</v>
      </c>
      <c r="AI19" s="686"/>
      <c r="AJ19" s="422" t="s">
        <v>210</v>
      </c>
      <c r="AK19" s="515"/>
      <c r="AL19" s="621"/>
      <c r="AM19" s="48"/>
      <c r="AN19" s="107">
        <f t="shared" si="4"/>
        <v>120</v>
      </c>
      <c r="AO19" s="10" t="s">
        <v>2152</v>
      </c>
    </row>
    <row r="20" spans="1:42" ht="17.25" customHeight="1" x14ac:dyDescent="0.15">
      <c r="A20" s="436">
        <v>35</v>
      </c>
      <c r="B20" s="62">
        <v>6201</v>
      </c>
      <c r="C20" s="120" t="s">
        <v>2463</v>
      </c>
      <c r="D20" s="576"/>
      <c r="E20" s="445" t="s">
        <v>2464</v>
      </c>
      <c r="F20" s="621"/>
      <c r="G20" s="618"/>
      <c r="H20" s="445"/>
      <c r="I20" s="139"/>
      <c r="J20" s="445"/>
      <c r="K20" s="139"/>
      <c r="L20" s="139"/>
      <c r="M20" s="139"/>
      <c r="N20" s="621"/>
      <c r="O20" s="426"/>
      <c r="P20" s="426"/>
      <c r="Q20" s="426"/>
      <c r="R20" s="426"/>
      <c r="S20" s="426"/>
      <c r="T20" s="426"/>
      <c r="U20" s="426"/>
      <c r="V20" s="426"/>
      <c r="W20" s="426"/>
      <c r="X20" s="426"/>
      <c r="Y20" s="417"/>
      <c r="Z20" s="523"/>
      <c r="AA20" s="621"/>
      <c r="AB20" s="621"/>
      <c r="AC20" s="621"/>
      <c r="AD20" s="534"/>
      <c r="AE20" s="534"/>
      <c r="AF20" s="583"/>
      <c r="AG20" s="583"/>
      <c r="AH20" s="690">
        <v>20</v>
      </c>
      <c r="AI20" s="690"/>
      <c r="AJ20" s="417" t="s">
        <v>210</v>
      </c>
      <c r="AK20" s="523"/>
      <c r="AL20" s="607"/>
      <c r="AM20" s="47"/>
      <c r="AN20" s="107">
        <f>AH20</f>
        <v>20</v>
      </c>
      <c r="AO20" s="437" t="s">
        <v>2465</v>
      </c>
    </row>
    <row r="21" spans="1:42" ht="17.25" customHeight="1" x14ac:dyDescent="0.15">
      <c r="A21" s="436">
        <v>35</v>
      </c>
      <c r="B21" s="62">
        <v>6361</v>
      </c>
      <c r="C21" s="210" t="s">
        <v>2154</v>
      </c>
      <c r="D21" s="576"/>
      <c r="E21" s="99" t="s">
        <v>2153</v>
      </c>
      <c r="F21" s="607"/>
      <c r="G21" s="605"/>
      <c r="H21" s="426"/>
      <c r="I21" s="577"/>
      <c r="J21" s="426"/>
      <c r="K21" s="577"/>
      <c r="L21" s="577"/>
      <c r="M21" s="577"/>
      <c r="N21" s="426"/>
      <c r="O21" s="426"/>
      <c r="P21" s="426"/>
      <c r="Q21" s="426"/>
      <c r="R21" s="426"/>
      <c r="S21" s="426"/>
      <c r="T21" s="426"/>
      <c r="U21" s="426"/>
      <c r="V21" s="426"/>
      <c r="W21" s="426"/>
      <c r="X21" s="426"/>
      <c r="Y21" s="417"/>
      <c r="Z21" s="523"/>
      <c r="AA21" s="621"/>
      <c r="AB21" s="621"/>
      <c r="AC21" s="621"/>
      <c r="AD21" s="534"/>
      <c r="AE21" s="534"/>
      <c r="AF21" s="583"/>
      <c r="AG21" s="583"/>
      <c r="AH21" s="690">
        <v>40</v>
      </c>
      <c r="AI21" s="690"/>
      <c r="AJ21" s="417" t="s">
        <v>210</v>
      </c>
      <c r="AK21" s="523"/>
      <c r="AL21" s="607"/>
      <c r="AM21" s="47"/>
      <c r="AN21" s="107">
        <f t="shared" ref="AN21" si="6">AH21</f>
        <v>40</v>
      </c>
      <c r="AO21" s="435" t="s">
        <v>209</v>
      </c>
    </row>
    <row r="22" spans="1:42" ht="17.25" customHeight="1" x14ac:dyDescent="0.15">
      <c r="A22" s="436">
        <v>35</v>
      </c>
      <c r="B22" s="62">
        <v>1201</v>
      </c>
      <c r="C22" s="51" t="s">
        <v>820</v>
      </c>
      <c r="D22" s="1023" t="s">
        <v>787</v>
      </c>
      <c r="E22" s="1024"/>
      <c r="F22" s="1024"/>
      <c r="G22" s="1024"/>
      <c r="H22" s="1024"/>
      <c r="I22" s="1024"/>
      <c r="J22" s="1024"/>
      <c r="K22" s="1024"/>
      <c r="L22" s="1024"/>
      <c r="M22" s="1024"/>
      <c r="N22" s="1024"/>
      <c r="O22" s="1024"/>
      <c r="P22" s="1024"/>
      <c r="Q22" s="1024"/>
      <c r="R22" s="1024"/>
      <c r="S22" s="1024"/>
      <c r="T22" s="1024"/>
      <c r="U22" s="1024"/>
      <c r="V22" s="1024"/>
      <c r="W22" s="1024"/>
      <c r="X22" s="1024"/>
      <c r="Y22" s="621"/>
      <c r="Z22" s="621"/>
      <c r="AA22" s="686">
        <v>57</v>
      </c>
      <c r="AB22" s="686"/>
      <c r="AC22" s="422" t="s">
        <v>578</v>
      </c>
      <c r="AD22" s="422"/>
      <c r="AE22" s="621"/>
      <c r="AF22" s="445"/>
      <c r="AG22" s="445"/>
      <c r="AH22" s="445"/>
      <c r="AI22" s="443"/>
      <c r="AJ22" s="443"/>
      <c r="AK22" s="445"/>
      <c r="AL22" s="445"/>
      <c r="AM22" s="55"/>
      <c r="AN22" s="107">
        <f>AA22</f>
        <v>57</v>
      </c>
      <c r="AO22" s="435" t="s">
        <v>937</v>
      </c>
    </row>
    <row r="23" spans="1:42" ht="17.25" customHeight="1" x14ac:dyDescent="0.15">
      <c r="A23" s="436">
        <v>35</v>
      </c>
      <c r="B23" s="433" t="s">
        <v>5803</v>
      </c>
      <c r="C23" s="120" t="s">
        <v>5126</v>
      </c>
      <c r="D23" s="427"/>
      <c r="E23" s="692" t="s">
        <v>4957</v>
      </c>
      <c r="F23" s="692"/>
      <c r="G23" s="692"/>
      <c r="H23" s="692"/>
      <c r="I23" s="692"/>
      <c r="J23" s="692"/>
      <c r="K23" s="692"/>
      <c r="L23" s="692"/>
      <c r="M23" s="1008"/>
      <c r="N23" s="423" t="s">
        <v>3471</v>
      </c>
      <c r="O23" s="422"/>
      <c r="P23" s="422"/>
      <c r="Q23" s="422"/>
      <c r="R23" s="621"/>
      <c r="S23" s="621"/>
      <c r="T23" s="422"/>
      <c r="U23" s="422"/>
      <c r="V23" s="422"/>
      <c r="W23" s="422"/>
      <c r="X23" s="443"/>
      <c r="Y23" s="621"/>
      <c r="Z23" s="621"/>
      <c r="AA23" s="621"/>
      <c r="AB23" s="621"/>
      <c r="AC23" s="621"/>
      <c r="AD23" s="422"/>
      <c r="AE23" s="422"/>
      <c r="AF23" s="422"/>
      <c r="AG23" s="422"/>
      <c r="AH23" s="1009">
        <f t="shared" ref="AH23" si="7">ROUND(AA22*0.01,0)</f>
        <v>1</v>
      </c>
      <c r="AI23" s="1009"/>
      <c r="AJ23" s="422" t="s">
        <v>804</v>
      </c>
      <c r="AK23" s="422"/>
      <c r="AL23" s="422"/>
      <c r="AM23" s="422"/>
      <c r="AN23" s="363">
        <f>-AH23</f>
        <v>-1</v>
      </c>
      <c r="AO23" s="125"/>
    </row>
    <row r="24" spans="1:42" ht="17.25" customHeight="1" x14ac:dyDescent="0.15">
      <c r="A24" s="436">
        <v>35</v>
      </c>
      <c r="B24" s="433" t="s">
        <v>3550</v>
      </c>
      <c r="C24" s="120" t="s">
        <v>4342</v>
      </c>
      <c r="D24" s="427"/>
      <c r="E24" s="692" t="s">
        <v>3141</v>
      </c>
      <c r="F24" s="692"/>
      <c r="G24" s="692"/>
      <c r="H24" s="692"/>
      <c r="I24" s="692"/>
      <c r="J24" s="692"/>
      <c r="K24" s="692"/>
      <c r="L24" s="692"/>
      <c r="M24" s="1008"/>
      <c r="N24" s="423" t="s">
        <v>3471</v>
      </c>
      <c r="O24" s="422"/>
      <c r="P24" s="422"/>
      <c r="Q24" s="422"/>
      <c r="R24" s="621"/>
      <c r="S24" s="621"/>
      <c r="T24" s="422"/>
      <c r="U24" s="422"/>
      <c r="V24" s="422"/>
      <c r="W24" s="422"/>
      <c r="X24" s="443"/>
      <c r="Y24" s="621"/>
      <c r="Z24" s="621"/>
      <c r="AA24" s="621"/>
      <c r="AB24" s="621"/>
      <c r="AC24" s="621"/>
      <c r="AD24" s="422"/>
      <c r="AE24" s="422"/>
      <c r="AF24" s="422"/>
      <c r="AG24" s="422"/>
      <c r="AH24" s="1009">
        <f>ROUND(AA22*0.01,0)</f>
        <v>1</v>
      </c>
      <c r="AI24" s="1009"/>
      <c r="AJ24" s="422" t="s">
        <v>804</v>
      </c>
      <c r="AK24" s="422"/>
      <c r="AL24" s="422"/>
      <c r="AM24" s="422"/>
      <c r="AN24" s="363">
        <f>-AH24</f>
        <v>-1</v>
      </c>
      <c r="AO24" s="125"/>
    </row>
    <row r="25" spans="1:42" ht="17.25" customHeight="1" x14ac:dyDescent="0.15">
      <c r="A25" s="436">
        <v>35</v>
      </c>
      <c r="B25" s="433" t="s">
        <v>3929</v>
      </c>
      <c r="C25" s="120" t="s">
        <v>4343</v>
      </c>
      <c r="D25" s="427"/>
      <c r="E25" s="692" t="s">
        <v>3795</v>
      </c>
      <c r="F25" s="692"/>
      <c r="G25" s="692"/>
      <c r="H25" s="692"/>
      <c r="I25" s="692"/>
      <c r="J25" s="692"/>
      <c r="K25" s="692"/>
      <c r="L25" s="692"/>
      <c r="M25" s="1008"/>
      <c r="N25" s="423" t="s">
        <v>3471</v>
      </c>
      <c r="O25" s="422"/>
      <c r="P25" s="422"/>
      <c r="Q25" s="422"/>
      <c r="R25" s="621"/>
      <c r="S25" s="621"/>
      <c r="T25" s="422"/>
      <c r="U25" s="422"/>
      <c r="V25" s="422"/>
      <c r="W25" s="422"/>
      <c r="X25" s="443"/>
      <c r="Y25" s="621"/>
      <c r="Z25" s="621"/>
      <c r="AA25" s="621"/>
      <c r="AB25" s="621"/>
      <c r="AC25" s="621"/>
      <c r="AD25" s="422"/>
      <c r="AE25" s="422"/>
      <c r="AF25" s="422"/>
      <c r="AG25" s="422"/>
      <c r="AH25" s="1009">
        <f>ROUND(AA22*0.03,0)</f>
        <v>2</v>
      </c>
      <c r="AI25" s="1009"/>
      <c r="AJ25" s="422" t="s">
        <v>804</v>
      </c>
      <c r="AK25" s="422"/>
      <c r="AL25" s="422"/>
      <c r="AM25" s="422"/>
      <c r="AN25" s="363">
        <f>-AH25</f>
        <v>-2</v>
      </c>
      <c r="AO25" s="125"/>
    </row>
    <row r="26" spans="1:42" ht="17.25" customHeight="1" x14ac:dyDescent="0.15">
      <c r="A26" s="436">
        <v>35</v>
      </c>
      <c r="B26" s="62">
        <v>6124</v>
      </c>
      <c r="C26" s="35" t="s">
        <v>878</v>
      </c>
      <c r="D26" s="101"/>
      <c r="E26" s="434" t="s">
        <v>1789</v>
      </c>
      <c r="F26" s="434"/>
      <c r="G26" s="434"/>
      <c r="H26" s="434"/>
      <c r="I26" s="434"/>
      <c r="J26" s="434"/>
      <c r="K26" s="434"/>
      <c r="L26" s="434"/>
      <c r="M26" s="434"/>
      <c r="N26" s="434"/>
      <c r="O26" s="434"/>
      <c r="P26" s="434"/>
      <c r="Q26" s="434"/>
      <c r="R26" s="434"/>
      <c r="S26" s="434"/>
      <c r="T26" s="434"/>
      <c r="U26" s="434"/>
      <c r="V26" s="445"/>
      <c r="W26" s="445"/>
      <c r="X26" s="445"/>
      <c r="Y26" s="445"/>
      <c r="Z26" s="445"/>
      <c r="AA26" s="445"/>
      <c r="AB26" s="445"/>
      <c r="AC26" s="445"/>
      <c r="AD26" s="445"/>
      <c r="AE26" s="607"/>
      <c r="AF26" s="426"/>
      <c r="AG26" s="426"/>
      <c r="AH26" s="690">
        <v>20</v>
      </c>
      <c r="AI26" s="690"/>
      <c r="AJ26" s="422" t="s">
        <v>210</v>
      </c>
      <c r="AK26" s="515"/>
      <c r="AL26" s="621"/>
      <c r="AM26" s="48"/>
      <c r="AN26" s="107">
        <f>AH26</f>
        <v>20</v>
      </c>
      <c r="AO26" s="437"/>
    </row>
    <row r="27" spans="1:42" ht="17.25" customHeight="1" x14ac:dyDescent="0.15">
      <c r="A27" s="436">
        <v>35</v>
      </c>
      <c r="B27" s="436">
        <v>1311</v>
      </c>
      <c r="C27" s="50" t="s">
        <v>216</v>
      </c>
      <c r="D27" s="1025" t="s">
        <v>453</v>
      </c>
      <c r="E27" s="1026"/>
      <c r="F27" s="677" t="s">
        <v>1244</v>
      </c>
      <c r="G27" s="678"/>
      <c r="H27" s="678"/>
      <c r="I27" s="678"/>
      <c r="J27" s="679"/>
      <c r="K27" s="438" t="s">
        <v>1990</v>
      </c>
      <c r="L27" s="438"/>
      <c r="M27" s="438"/>
      <c r="N27" s="438"/>
      <c r="O27" s="438"/>
      <c r="P27" s="438"/>
      <c r="Q27" s="438"/>
      <c r="R27" s="438"/>
      <c r="S27" s="438"/>
      <c r="T27" s="438"/>
      <c r="U27" s="105"/>
      <c r="V27" s="101" t="s">
        <v>427</v>
      </c>
      <c r="W27" s="434"/>
      <c r="X27" s="445"/>
      <c r="Y27" s="445"/>
      <c r="Z27" s="648"/>
      <c r="AA27" s="685">
        <v>1032</v>
      </c>
      <c r="AB27" s="686"/>
      <c r="AC27" s="422" t="s">
        <v>578</v>
      </c>
      <c r="AD27" s="445"/>
      <c r="AE27" s="445"/>
      <c r="AF27" s="828"/>
      <c r="AG27" s="828"/>
      <c r="AH27" s="828"/>
      <c r="AI27" s="445"/>
      <c r="AJ27" s="443"/>
      <c r="AK27" s="443"/>
      <c r="AL27" s="445"/>
      <c r="AM27" s="55"/>
      <c r="AN27" s="107">
        <f>AA27</f>
        <v>1032</v>
      </c>
      <c r="AO27" s="435" t="s">
        <v>209</v>
      </c>
      <c r="AP27" s="318"/>
    </row>
    <row r="28" spans="1:42" ht="17.25" customHeight="1" x14ac:dyDescent="0.15">
      <c r="A28" s="436">
        <v>35</v>
      </c>
      <c r="B28" s="436">
        <v>1321</v>
      </c>
      <c r="C28" s="50" t="s">
        <v>730</v>
      </c>
      <c r="D28" s="1027"/>
      <c r="E28" s="1028"/>
      <c r="F28" s="680"/>
      <c r="G28" s="681"/>
      <c r="H28" s="681"/>
      <c r="I28" s="681"/>
      <c r="J28" s="682"/>
      <c r="K28" s="438" t="s">
        <v>1991</v>
      </c>
      <c r="L28" s="438"/>
      <c r="M28" s="438"/>
      <c r="N28" s="438"/>
      <c r="O28" s="438"/>
      <c r="P28" s="438"/>
      <c r="Q28" s="438"/>
      <c r="R28" s="438"/>
      <c r="S28" s="438"/>
      <c r="T28" s="438"/>
      <c r="U28" s="105"/>
      <c r="V28" s="101" t="s">
        <v>427</v>
      </c>
      <c r="W28" s="434"/>
      <c r="X28" s="445"/>
      <c r="Y28" s="445"/>
      <c r="Z28" s="648"/>
      <c r="AA28" s="685">
        <v>2066</v>
      </c>
      <c r="AB28" s="686"/>
      <c r="AC28" s="422" t="s">
        <v>578</v>
      </c>
      <c r="AD28" s="445"/>
      <c r="AE28" s="445"/>
      <c r="AF28" s="828"/>
      <c r="AG28" s="828"/>
      <c r="AH28" s="828"/>
      <c r="AI28" s="445"/>
      <c r="AJ28" s="443"/>
      <c r="AK28" s="443"/>
      <c r="AL28" s="445"/>
      <c r="AM28" s="55"/>
      <c r="AN28" s="107">
        <f>AA28</f>
        <v>2066</v>
      </c>
      <c r="AO28" s="437"/>
      <c r="AP28" s="318"/>
    </row>
    <row r="29" spans="1:42" ht="17.25" customHeight="1" x14ac:dyDescent="0.15">
      <c r="A29" s="436">
        <v>35</v>
      </c>
      <c r="B29" s="436">
        <v>1332</v>
      </c>
      <c r="C29" s="50" t="s">
        <v>731</v>
      </c>
      <c r="D29" s="1027"/>
      <c r="E29" s="1028"/>
      <c r="F29" s="680"/>
      <c r="G29" s="681"/>
      <c r="H29" s="681"/>
      <c r="I29" s="681"/>
      <c r="J29" s="682"/>
      <c r="K29" s="434" t="s">
        <v>1992</v>
      </c>
      <c r="L29" s="434"/>
      <c r="M29" s="434"/>
      <c r="N29" s="434"/>
      <c r="O29" s="434"/>
      <c r="P29" s="434"/>
      <c r="Q29" s="434"/>
      <c r="R29" s="434"/>
      <c r="S29" s="434"/>
      <c r="T29" s="434"/>
      <c r="U29" s="286"/>
      <c r="V29" s="248" t="s">
        <v>736</v>
      </c>
      <c r="W29" s="434"/>
      <c r="X29" s="445"/>
      <c r="Y29" s="445"/>
      <c r="Z29" s="648"/>
      <c r="AA29" s="685">
        <v>3277</v>
      </c>
      <c r="AB29" s="686"/>
      <c r="AC29" s="422" t="s">
        <v>578</v>
      </c>
      <c r="AD29" s="445"/>
      <c r="AE29" s="445"/>
      <c r="AF29" s="828"/>
      <c r="AG29" s="828"/>
      <c r="AH29" s="828"/>
      <c r="AI29" s="445"/>
      <c r="AJ29" s="443"/>
      <c r="AK29" s="443"/>
      <c r="AL29" s="445"/>
      <c r="AM29" s="55"/>
      <c r="AN29" s="107">
        <f>AA29</f>
        <v>3277</v>
      </c>
      <c r="AO29" s="10"/>
      <c r="AP29" s="318"/>
    </row>
    <row r="30" spans="1:42" ht="17.25" customHeight="1" x14ac:dyDescent="0.15">
      <c r="A30" s="436">
        <v>35</v>
      </c>
      <c r="B30" s="436">
        <v>1313</v>
      </c>
      <c r="C30" s="50" t="s">
        <v>125</v>
      </c>
      <c r="D30" s="1027"/>
      <c r="E30" s="1028"/>
      <c r="F30" s="680"/>
      <c r="G30" s="681"/>
      <c r="H30" s="681"/>
      <c r="I30" s="681"/>
      <c r="J30" s="682"/>
      <c r="K30" s="438" t="s">
        <v>1990</v>
      </c>
      <c r="L30" s="438"/>
      <c r="M30" s="438"/>
      <c r="N30" s="438"/>
      <c r="O30" s="438"/>
      <c r="P30" s="438"/>
      <c r="Q30" s="438"/>
      <c r="R30" s="438"/>
      <c r="S30" s="677" t="s">
        <v>123</v>
      </c>
      <c r="T30" s="782"/>
      <c r="U30" s="783"/>
      <c r="V30" s="101" t="s">
        <v>427</v>
      </c>
      <c r="W30" s="434"/>
      <c r="X30" s="445"/>
      <c r="Y30" s="445"/>
      <c r="Z30" s="648"/>
      <c r="AA30" s="685">
        <f>AA27</f>
        <v>1032</v>
      </c>
      <c r="AB30" s="686"/>
      <c r="AC30" s="422" t="s">
        <v>578</v>
      </c>
      <c r="AD30" s="445"/>
      <c r="AE30" s="445"/>
      <c r="AF30" s="828"/>
      <c r="AG30" s="828"/>
      <c r="AH30" s="828"/>
      <c r="AI30" s="445" t="s">
        <v>56</v>
      </c>
      <c r="AJ30" s="1013">
        <v>30.4</v>
      </c>
      <c r="AK30" s="1013"/>
      <c r="AL30" s="445" t="s">
        <v>124</v>
      </c>
      <c r="AM30" s="55"/>
      <c r="AN30" s="107">
        <f>ROUND(AA30/AJ30,0)</f>
        <v>34</v>
      </c>
      <c r="AO30" s="437" t="s">
        <v>0</v>
      </c>
    </row>
    <row r="31" spans="1:42" ht="17.25" customHeight="1" x14ac:dyDescent="0.15">
      <c r="A31" s="436">
        <v>35</v>
      </c>
      <c r="B31" s="436">
        <v>1323</v>
      </c>
      <c r="C31" s="50" t="s">
        <v>824</v>
      </c>
      <c r="D31" s="1027"/>
      <c r="E31" s="1028"/>
      <c r="F31" s="680"/>
      <c r="G31" s="681"/>
      <c r="H31" s="681"/>
      <c r="I31" s="681"/>
      <c r="J31" s="682"/>
      <c r="K31" s="438" t="s">
        <v>1991</v>
      </c>
      <c r="L31" s="438"/>
      <c r="M31" s="438"/>
      <c r="N31" s="438"/>
      <c r="O31" s="438"/>
      <c r="P31" s="438"/>
      <c r="Q31" s="438"/>
      <c r="R31" s="438"/>
      <c r="S31" s="796"/>
      <c r="T31" s="784"/>
      <c r="U31" s="785"/>
      <c r="V31" s="101" t="s">
        <v>427</v>
      </c>
      <c r="W31" s="434"/>
      <c r="X31" s="445"/>
      <c r="Y31" s="445"/>
      <c r="Z31" s="648"/>
      <c r="AA31" s="685">
        <f>AA28</f>
        <v>2066</v>
      </c>
      <c r="AB31" s="686"/>
      <c r="AC31" s="422" t="s">
        <v>578</v>
      </c>
      <c r="AD31" s="445"/>
      <c r="AE31" s="445"/>
      <c r="AF31" s="828"/>
      <c r="AG31" s="828"/>
      <c r="AH31" s="828"/>
      <c r="AI31" s="445" t="s">
        <v>56</v>
      </c>
      <c r="AJ31" s="1013">
        <f>$AJ$30</f>
        <v>30.4</v>
      </c>
      <c r="AK31" s="1013"/>
      <c r="AL31" s="445" t="s">
        <v>124</v>
      </c>
      <c r="AM31" s="55"/>
      <c r="AN31" s="107">
        <f>ROUND(AA31/AJ31,0)</f>
        <v>68</v>
      </c>
      <c r="AO31" s="437"/>
    </row>
    <row r="32" spans="1:42" ht="17.25" customHeight="1" x14ac:dyDescent="0.15">
      <c r="A32" s="436">
        <v>35</v>
      </c>
      <c r="B32" s="436">
        <v>1333</v>
      </c>
      <c r="C32" s="50" t="s">
        <v>351</v>
      </c>
      <c r="D32" s="1027"/>
      <c r="E32" s="1028"/>
      <c r="F32" s="680"/>
      <c r="G32" s="681"/>
      <c r="H32" s="681"/>
      <c r="I32" s="681"/>
      <c r="J32" s="682"/>
      <c r="K32" s="438" t="s">
        <v>1992</v>
      </c>
      <c r="L32" s="438"/>
      <c r="M32" s="438"/>
      <c r="N32" s="438"/>
      <c r="O32" s="438"/>
      <c r="P32" s="438"/>
      <c r="Q32" s="438"/>
      <c r="R32" s="438"/>
      <c r="S32" s="796"/>
      <c r="T32" s="784"/>
      <c r="U32" s="785"/>
      <c r="V32" s="248" t="s">
        <v>736</v>
      </c>
      <c r="W32" s="438"/>
      <c r="X32" s="439"/>
      <c r="Y32" s="439"/>
      <c r="Z32" s="250"/>
      <c r="AA32" s="946">
        <f>AA29</f>
        <v>3277</v>
      </c>
      <c r="AB32" s="774"/>
      <c r="AC32" s="416" t="s">
        <v>578</v>
      </c>
      <c r="AD32" s="439"/>
      <c r="AE32" s="439"/>
      <c r="AF32" s="828"/>
      <c r="AG32" s="828"/>
      <c r="AH32" s="828"/>
      <c r="AI32" s="439" t="s">
        <v>56</v>
      </c>
      <c r="AJ32" s="1013">
        <f>$AJ$30</f>
        <v>30.4</v>
      </c>
      <c r="AK32" s="1013"/>
      <c r="AL32" s="439" t="s">
        <v>124</v>
      </c>
      <c r="AM32" s="60"/>
      <c r="AN32" s="107">
        <f>ROUND(AA32/AJ32,0)</f>
        <v>108</v>
      </c>
      <c r="AO32" s="10"/>
    </row>
    <row r="33" spans="1:41" ht="17.25" customHeight="1" x14ac:dyDescent="0.15">
      <c r="A33" s="436">
        <v>35</v>
      </c>
      <c r="B33" s="436">
        <v>1431</v>
      </c>
      <c r="C33" s="50" t="s">
        <v>446</v>
      </c>
      <c r="D33" s="1027"/>
      <c r="E33" s="1028"/>
      <c r="F33" s="101" t="s">
        <v>447</v>
      </c>
      <c r="G33" s="434"/>
      <c r="H33" s="434"/>
      <c r="I33" s="434"/>
      <c r="J33" s="434"/>
      <c r="K33" s="434"/>
      <c r="L33" s="434"/>
      <c r="M33" s="434"/>
      <c r="N33" s="434"/>
      <c r="O33" s="434"/>
      <c r="P33" s="434"/>
      <c r="Q33" s="434"/>
      <c r="R33" s="434"/>
      <c r="S33" s="434"/>
      <c r="T33" s="434"/>
      <c r="U33" s="434"/>
      <c r="V33" s="445"/>
      <c r="W33" s="445"/>
      <c r="X33" s="445"/>
      <c r="Y33" s="443"/>
      <c r="Z33" s="648"/>
      <c r="AA33" s="1015">
        <f>予防訪問入浴!E8</f>
        <v>856</v>
      </c>
      <c r="AB33" s="1009"/>
      <c r="AC33" s="422" t="s">
        <v>578</v>
      </c>
      <c r="AD33" s="445"/>
      <c r="AE33" s="445" t="s">
        <v>248</v>
      </c>
      <c r="AF33" s="828">
        <v>0.9</v>
      </c>
      <c r="AG33" s="828"/>
      <c r="AH33" s="828"/>
      <c r="AI33" s="445"/>
      <c r="AJ33" s="443"/>
      <c r="AK33" s="443"/>
      <c r="AL33" s="445"/>
      <c r="AM33" s="55"/>
      <c r="AN33" s="107">
        <f t="shared" ref="AN33:AN45" si="8">ROUND(AA33*AF33,0)</f>
        <v>770</v>
      </c>
      <c r="AO33" s="437" t="s">
        <v>448</v>
      </c>
    </row>
    <row r="34" spans="1:41" ht="17.25" customHeight="1" x14ac:dyDescent="0.15">
      <c r="A34" s="436">
        <v>35</v>
      </c>
      <c r="B34" s="436">
        <v>1511</v>
      </c>
      <c r="C34" s="50" t="s">
        <v>857</v>
      </c>
      <c r="D34" s="1027"/>
      <c r="E34" s="1028"/>
      <c r="F34" s="677" t="s">
        <v>298</v>
      </c>
      <c r="G34" s="678"/>
      <c r="H34" s="678"/>
      <c r="I34" s="678"/>
      <c r="J34" s="679"/>
      <c r="K34" s="677" t="s">
        <v>313</v>
      </c>
      <c r="L34" s="678"/>
      <c r="M34" s="678"/>
      <c r="N34" s="679"/>
      <c r="O34" s="209" t="s">
        <v>285</v>
      </c>
      <c r="P34" s="438"/>
      <c r="Q34" s="438"/>
      <c r="R34" s="438"/>
      <c r="S34" s="105"/>
      <c r="T34" s="101"/>
      <c r="U34" s="434"/>
      <c r="V34" s="555"/>
      <c r="W34" s="555"/>
      <c r="X34" s="443"/>
      <c r="Y34" s="443"/>
      <c r="Z34" s="445"/>
      <c r="AA34" s="686">
        <f>予防訪問看護!F7</f>
        <v>303</v>
      </c>
      <c r="AB34" s="686"/>
      <c r="AC34" s="422" t="s">
        <v>578</v>
      </c>
      <c r="AD34" s="445"/>
      <c r="AE34" s="445" t="s">
        <v>248</v>
      </c>
      <c r="AF34" s="828">
        <f>$AF$33</f>
        <v>0.9</v>
      </c>
      <c r="AG34" s="828"/>
      <c r="AH34" s="828"/>
      <c r="AI34" s="445"/>
      <c r="AJ34" s="445"/>
      <c r="AK34" s="445"/>
      <c r="AL34" s="445"/>
      <c r="AM34" s="55"/>
      <c r="AN34" s="107">
        <f t="shared" si="8"/>
        <v>273</v>
      </c>
      <c r="AO34" s="437"/>
    </row>
    <row r="35" spans="1:41" ht="17.25" customHeight="1" x14ac:dyDescent="0.15">
      <c r="A35" s="436">
        <v>35</v>
      </c>
      <c r="B35" s="436">
        <v>1517</v>
      </c>
      <c r="C35" s="50" t="s">
        <v>1241</v>
      </c>
      <c r="D35" s="1027"/>
      <c r="E35" s="1028"/>
      <c r="F35" s="680"/>
      <c r="G35" s="681"/>
      <c r="H35" s="681"/>
      <c r="I35" s="681"/>
      <c r="J35" s="682"/>
      <c r="K35" s="680"/>
      <c r="L35" s="681"/>
      <c r="M35" s="681"/>
      <c r="N35" s="682"/>
      <c r="O35" s="132"/>
      <c r="P35" s="99"/>
      <c r="Q35" s="99"/>
      <c r="R35" s="99"/>
      <c r="S35" s="133"/>
      <c r="T35" s="101" t="s">
        <v>1242</v>
      </c>
      <c r="U35" s="434"/>
      <c r="V35" s="555"/>
      <c r="W35" s="555"/>
      <c r="X35" s="443"/>
      <c r="Y35" s="443"/>
      <c r="Z35" s="445"/>
      <c r="AA35" s="686">
        <f>AA34</f>
        <v>303</v>
      </c>
      <c r="AB35" s="686"/>
      <c r="AC35" s="422" t="s">
        <v>578</v>
      </c>
      <c r="AD35" s="445"/>
      <c r="AE35" s="445" t="s">
        <v>248</v>
      </c>
      <c r="AF35" s="828">
        <v>0.81</v>
      </c>
      <c r="AG35" s="828"/>
      <c r="AH35" s="828"/>
      <c r="AI35" s="445"/>
      <c r="AJ35" s="445"/>
      <c r="AK35" s="445"/>
      <c r="AL35" s="445"/>
      <c r="AM35" s="55"/>
      <c r="AN35" s="107">
        <f>ROUND(AA35*AF35,0)</f>
        <v>245</v>
      </c>
      <c r="AO35" s="437"/>
    </row>
    <row r="36" spans="1:41" ht="17.25" customHeight="1" x14ac:dyDescent="0.15">
      <c r="A36" s="436">
        <v>35</v>
      </c>
      <c r="B36" s="436">
        <v>1512</v>
      </c>
      <c r="C36" s="50" t="s">
        <v>858</v>
      </c>
      <c r="D36" s="1027"/>
      <c r="E36" s="1028"/>
      <c r="F36" s="680"/>
      <c r="G36" s="681"/>
      <c r="H36" s="681"/>
      <c r="I36" s="681"/>
      <c r="J36" s="682"/>
      <c r="K36" s="680"/>
      <c r="L36" s="681"/>
      <c r="M36" s="681"/>
      <c r="N36" s="682"/>
      <c r="O36" s="209" t="s">
        <v>218</v>
      </c>
      <c r="P36" s="438"/>
      <c r="Q36" s="438"/>
      <c r="R36" s="438"/>
      <c r="S36" s="438"/>
      <c r="T36" s="434"/>
      <c r="U36" s="434"/>
      <c r="V36" s="555"/>
      <c r="W36" s="555"/>
      <c r="X36" s="443"/>
      <c r="Y36" s="443"/>
      <c r="Z36" s="445"/>
      <c r="AA36" s="686">
        <f>予防訪問看護!F79</f>
        <v>451</v>
      </c>
      <c r="AB36" s="686"/>
      <c r="AC36" s="422" t="s">
        <v>578</v>
      </c>
      <c r="AD36" s="445"/>
      <c r="AE36" s="445" t="s">
        <v>248</v>
      </c>
      <c r="AF36" s="828">
        <f>$AF$33</f>
        <v>0.9</v>
      </c>
      <c r="AG36" s="828"/>
      <c r="AH36" s="828"/>
      <c r="AI36" s="445"/>
      <c r="AJ36" s="445"/>
      <c r="AK36" s="445"/>
      <c r="AL36" s="445"/>
      <c r="AM36" s="55"/>
      <c r="AN36" s="107">
        <f t="shared" si="8"/>
        <v>406</v>
      </c>
      <c r="AO36" s="437"/>
    </row>
    <row r="37" spans="1:41" ht="17.25" customHeight="1" x14ac:dyDescent="0.15">
      <c r="A37" s="436">
        <v>35</v>
      </c>
      <c r="B37" s="436">
        <v>1513</v>
      </c>
      <c r="C37" s="50" t="s">
        <v>859</v>
      </c>
      <c r="D37" s="1027"/>
      <c r="E37" s="1028"/>
      <c r="F37" s="680"/>
      <c r="G37" s="681"/>
      <c r="H37" s="681"/>
      <c r="I37" s="681"/>
      <c r="J37" s="682"/>
      <c r="K37" s="680"/>
      <c r="L37" s="681"/>
      <c r="M37" s="681"/>
      <c r="N37" s="682"/>
      <c r="O37" s="209" t="s">
        <v>219</v>
      </c>
      <c r="P37" s="409"/>
      <c r="Q37" s="409"/>
      <c r="R37" s="409"/>
      <c r="S37" s="409"/>
      <c r="T37" s="434"/>
      <c r="U37" s="445"/>
      <c r="V37" s="555"/>
      <c r="W37" s="555"/>
      <c r="X37" s="498"/>
      <c r="Y37" s="443"/>
      <c r="Z37" s="445"/>
      <c r="AA37" s="686">
        <f>予防訪問看護!F152</f>
        <v>794</v>
      </c>
      <c r="AB37" s="686"/>
      <c r="AC37" s="422" t="s">
        <v>578</v>
      </c>
      <c r="AD37" s="445"/>
      <c r="AE37" s="445" t="s">
        <v>248</v>
      </c>
      <c r="AF37" s="828">
        <f>$AF$33</f>
        <v>0.9</v>
      </c>
      <c r="AG37" s="828"/>
      <c r="AH37" s="828"/>
      <c r="AI37" s="445"/>
      <c r="AJ37" s="445"/>
      <c r="AK37" s="445"/>
      <c r="AL37" s="445"/>
      <c r="AM37" s="55"/>
      <c r="AN37" s="107">
        <f t="shared" si="8"/>
        <v>715</v>
      </c>
      <c r="AO37" s="437"/>
    </row>
    <row r="38" spans="1:41" ht="17.25" customHeight="1" x14ac:dyDescent="0.15">
      <c r="A38" s="436">
        <v>35</v>
      </c>
      <c r="B38" s="436">
        <v>1514</v>
      </c>
      <c r="C38" s="50" t="s">
        <v>860</v>
      </c>
      <c r="D38" s="1027"/>
      <c r="E38" s="1028"/>
      <c r="F38" s="680"/>
      <c r="G38" s="681"/>
      <c r="H38" s="681"/>
      <c r="I38" s="681"/>
      <c r="J38" s="682"/>
      <c r="K38" s="680"/>
      <c r="L38" s="681"/>
      <c r="M38" s="681"/>
      <c r="N38" s="682"/>
      <c r="O38" s="101" t="s">
        <v>220</v>
      </c>
      <c r="P38" s="412"/>
      <c r="Q38" s="412"/>
      <c r="R38" s="412"/>
      <c r="S38" s="412"/>
      <c r="T38" s="434"/>
      <c r="U38" s="445"/>
      <c r="V38" s="555"/>
      <c r="W38" s="555"/>
      <c r="X38" s="443"/>
      <c r="Y38" s="443"/>
      <c r="Z38" s="445"/>
      <c r="AA38" s="685">
        <f>予防訪問看護!F272</f>
        <v>1090</v>
      </c>
      <c r="AB38" s="686"/>
      <c r="AC38" s="422" t="s">
        <v>578</v>
      </c>
      <c r="AD38" s="445"/>
      <c r="AE38" s="445" t="s">
        <v>248</v>
      </c>
      <c r="AF38" s="828">
        <f>$AF$33</f>
        <v>0.9</v>
      </c>
      <c r="AG38" s="828"/>
      <c r="AH38" s="828"/>
      <c r="AI38" s="445"/>
      <c r="AJ38" s="445"/>
      <c r="AK38" s="445"/>
      <c r="AL38" s="445"/>
      <c r="AM38" s="55"/>
      <c r="AN38" s="107">
        <f t="shared" si="8"/>
        <v>981</v>
      </c>
      <c r="AO38" s="437"/>
    </row>
    <row r="39" spans="1:41" ht="17.25" customHeight="1" x14ac:dyDescent="0.15">
      <c r="A39" s="436">
        <v>35</v>
      </c>
      <c r="B39" s="436">
        <v>1515</v>
      </c>
      <c r="C39" s="50" t="s">
        <v>861</v>
      </c>
      <c r="D39" s="1027"/>
      <c r="E39" s="1028"/>
      <c r="F39" s="680"/>
      <c r="G39" s="681"/>
      <c r="H39" s="681"/>
      <c r="I39" s="681"/>
      <c r="J39" s="682"/>
      <c r="K39" s="680"/>
      <c r="L39" s="681"/>
      <c r="M39" s="681"/>
      <c r="N39" s="682"/>
      <c r="O39" s="1019" t="s">
        <v>4321</v>
      </c>
      <c r="P39" s="1020"/>
      <c r="Q39" s="554"/>
      <c r="R39" s="555"/>
      <c r="S39" s="555"/>
      <c r="T39" s="443"/>
      <c r="U39" s="443"/>
      <c r="V39" s="445"/>
      <c r="W39" s="445"/>
      <c r="X39" s="443"/>
      <c r="Y39" s="621"/>
      <c r="Z39" s="621"/>
      <c r="AA39" s="685">
        <f>予防訪問看護!F513</f>
        <v>284</v>
      </c>
      <c r="AB39" s="685"/>
      <c r="AC39" s="422" t="s">
        <v>578</v>
      </c>
      <c r="AD39" s="445"/>
      <c r="AE39" s="445" t="s">
        <v>248</v>
      </c>
      <c r="AF39" s="828">
        <f>$AF$33</f>
        <v>0.9</v>
      </c>
      <c r="AG39" s="828"/>
      <c r="AH39" s="828"/>
      <c r="AI39" s="621"/>
      <c r="AJ39" s="621"/>
      <c r="AK39" s="445"/>
      <c r="AL39" s="445"/>
      <c r="AM39" s="55"/>
      <c r="AN39" s="107">
        <f>ROUND(AA39*AF39,0)</f>
        <v>256</v>
      </c>
      <c r="AO39" s="437"/>
    </row>
    <row r="40" spans="1:41" ht="17.25" customHeight="1" x14ac:dyDescent="0.15">
      <c r="A40" s="436">
        <v>35</v>
      </c>
      <c r="B40" s="436">
        <v>1516</v>
      </c>
      <c r="C40" s="50" t="s">
        <v>766</v>
      </c>
      <c r="D40" s="1027"/>
      <c r="E40" s="1028"/>
      <c r="F40" s="680"/>
      <c r="G40" s="681"/>
      <c r="H40" s="681"/>
      <c r="I40" s="681"/>
      <c r="J40" s="682"/>
      <c r="K40" s="680"/>
      <c r="L40" s="681"/>
      <c r="M40" s="681"/>
      <c r="N40" s="682"/>
      <c r="O40" s="1021"/>
      <c r="P40" s="1022"/>
      <c r="Q40" s="1017" t="s">
        <v>3147</v>
      </c>
      <c r="R40" s="1018"/>
      <c r="S40" s="1018"/>
      <c r="T40" s="1018"/>
      <c r="U40" s="1018"/>
      <c r="V40" s="1018"/>
      <c r="W40" s="1018"/>
      <c r="X40" s="1018"/>
      <c r="Y40" s="637"/>
      <c r="Z40" s="637"/>
      <c r="AA40" s="685">
        <f>AA39</f>
        <v>284</v>
      </c>
      <c r="AB40" s="685"/>
      <c r="AC40" s="422" t="s">
        <v>578</v>
      </c>
      <c r="AD40" s="445"/>
      <c r="AE40" s="445" t="s">
        <v>248</v>
      </c>
      <c r="AF40" s="828">
        <v>0.81</v>
      </c>
      <c r="AG40" s="828"/>
      <c r="AH40" s="828"/>
      <c r="AI40" s="621"/>
      <c r="AJ40" s="621"/>
      <c r="AK40" s="519"/>
      <c r="AL40" s="445"/>
      <c r="AM40" s="55"/>
      <c r="AN40" s="107">
        <f>ROUND(AA40*AF40,0)</f>
        <v>230</v>
      </c>
      <c r="AO40" s="437"/>
    </row>
    <row r="41" spans="1:41" ht="17.25" customHeight="1" x14ac:dyDescent="0.15">
      <c r="A41" s="436">
        <v>35</v>
      </c>
      <c r="B41" s="436">
        <v>1521</v>
      </c>
      <c r="C41" s="50" t="s">
        <v>862</v>
      </c>
      <c r="D41" s="1027"/>
      <c r="E41" s="1028"/>
      <c r="F41" s="680"/>
      <c r="G41" s="681"/>
      <c r="H41" s="681"/>
      <c r="I41" s="681"/>
      <c r="J41" s="682"/>
      <c r="K41" s="677" t="s">
        <v>314</v>
      </c>
      <c r="L41" s="678"/>
      <c r="M41" s="678"/>
      <c r="N41" s="679"/>
      <c r="O41" s="209" t="s">
        <v>285</v>
      </c>
      <c r="P41" s="438"/>
      <c r="Q41" s="438"/>
      <c r="R41" s="438"/>
      <c r="S41" s="105"/>
      <c r="T41" s="434"/>
      <c r="U41" s="445"/>
      <c r="V41" s="555"/>
      <c r="W41" s="555"/>
      <c r="X41" s="443"/>
      <c r="Y41" s="443"/>
      <c r="Z41" s="445"/>
      <c r="AA41" s="686">
        <f>予防訪問看護!F631</f>
        <v>256</v>
      </c>
      <c r="AB41" s="686"/>
      <c r="AC41" s="422" t="s">
        <v>578</v>
      </c>
      <c r="AD41" s="445"/>
      <c r="AE41" s="445" t="s">
        <v>248</v>
      </c>
      <c r="AF41" s="828">
        <f>$AF$33</f>
        <v>0.9</v>
      </c>
      <c r="AG41" s="828"/>
      <c r="AH41" s="828"/>
      <c r="AI41" s="443"/>
      <c r="AJ41" s="445"/>
      <c r="AK41" s="445"/>
      <c r="AL41" s="445"/>
      <c r="AM41" s="55"/>
      <c r="AN41" s="107">
        <f t="shared" si="8"/>
        <v>230</v>
      </c>
      <c r="AO41" s="437"/>
    </row>
    <row r="42" spans="1:41" ht="17.25" customHeight="1" x14ac:dyDescent="0.15">
      <c r="A42" s="436">
        <v>35</v>
      </c>
      <c r="B42" s="436">
        <v>1525</v>
      </c>
      <c r="C42" s="50" t="s">
        <v>1243</v>
      </c>
      <c r="D42" s="1027"/>
      <c r="E42" s="1028"/>
      <c r="F42" s="680"/>
      <c r="G42" s="681"/>
      <c r="H42" s="681"/>
      <c r="I42" s="681"/>
      <c r="J42" s="682"/>
      <c r="K42" s="680"/>
      <c r="L42" s="681"/>
      <c r="M42" s="681"/>
      <c r="N42" s="682"/>
      <c r="O42" s="132"/>
      <c r="P42" s="99"/>
      <c r="Q42" s="99"/>
      <c r="R42" s="99"/>
      <c r="S42" s="133"/>
      <c r="T42" s="434" t="s">
        <v>1242</v>
      </c>
      <c r="U42" s="445"/>
      <c r="V42" s="555"/>
      <c r="W42" s="555"/>
      <c r="X42" s="443"/>
      <c r="Y42" s="443"/>
      <c r="Z42" s="445"/>
      <c r="AA42" s="685">
        <f>AA41</f>
        <v>256</v>
      </c>
      <c r="AB42" s="686"/>
      <c r="AC42" s="422" t="s">
        <v>578</v>
      </c>
      <c r="AD42" s="445"/>
      <c r="AE42" s="445" t="s">
        <v>248</v>
      </c>
      <c r="AF42" s="828">
        <f>$AF$35</f>
        <v>0.81</v>
      </c>
      <c r="AG42" s="828"/>
      <c r="AH42" s="828"/>
      <c r="AI42" s="445"/>
      <c r="AJ42" s="445"/>
      <c r="AK42" s="445"/>
      <c r="AL42" s="445"/>
      <c r="AM42" s="55"/>
      <c r="AN42" s="107">
        <f>ROUND(AA42*AF42,0)</f>
        <v>207</v>
      </c>
      <c r="AO42" s="437"/>
    </row>
    <row r="43" spans="1:41" ht="17.25" customHeight="1" x14ac:dyDescent="0.15">
      <c r="A43" s="436">
        <v>35</v>
      </c>
      <c r="B43" s="436">
        <v>1522</v>
      </c>
      <c r="C43" s="50" t="s">
        <v>863</v>
      </c>
      <c r="D43" s="1027"/>
      <c r="E43" s="1028"/>
      <c r="F43" s="680"/>
      <c r="G43" s="681"/>
      <c r="H43" s="681"/>
      <c r="I43" s="681"/>
      <c r="J43" s="682"/>
      <c r="K43" s="680"/>
      <c r="L43" s="681"/>
      <c r="M43" s="681"/>
      <c r="N43" s="682"/>
      <c r="O43" s="209" t="s">
        <v>218</v>
      </c>
      <c r="P43" s="438"/>
      <c r="Q43" s="438"/>
      <c r="R43" s="438"/>
      <c r="S43" s="438"/>
      <c r="T43" s="434"/>
      <c r="U43" s="445"/>
      <c r="V43" s="555"/>
      <c r="W43" s="555"/>
      <c r="X43" s="443"/>
      <c r="Y43" s="443"/>
      <c r="Z43" s="445"/>
      <c r="AA43" s="686">
        <f>予防訪問看護!F703</f>
        <v>382</v>
      </c>
      <c r="AB43" s="686"/>
      <c r="AC43" s="422" t="s">
        <v>578</v>
      </c>
      <c r="AD43" s="445"/>
      <c r="AE43" s="445" t="s">
        <v>248</v>
      </c>
      <c r="AF43" s="828">
        <f t="shared" ref="AF43:AF48" si="9">$AF$33</f>
        <v>0.9</v>
      </c>
      <c r="AG43" s="828"/>
      <c r="AH43" s="828"/>
      <c r="AI43" s="443"/>
      <c r="AJ43" s="445"/>
      <c r="AK43" s="445"/>
      <c r="AL43" s="445"/>
      <c r="AM43" s="55"/>
      <c r="AN43" s="107">
        <f t="shared" si="8"/>
        <v>344</v>
      </c>
      <c r="AO43" s="437"/>
    </row>
    <row r="44" spans="1:41" ht="17.25" customHeight="1" x14ac:dyDescent="0.15">
      <c r="A44" s="436">
        <v>35</v>
      </c>
      <c r="B44" s="436">
        <v>1523</v>
      </c>
      <c r="C44" s="50" t="s">
        <v>864</v>
      </c>
      <c r="D44" s="1027"/>
      <c r="E44" s="1028"/>
      <c r="F44" s="680"/>
      <c r="G44" s="681"/>
      <c r="H44" s="681"/>
      <c r="I44" s="681"/>
      <c r="J44" s="682"/>
      <c r="K44" s="680"/>
      <c r="L44" s="681"/>
      <c r="M44" s="681"/>
      <c r="N44" s="682"/>
      <c r="O44" s="209" t="s">
        <v>219</v>
      </c>
      <c r="P44" s="438"/>
      <c r="Q44" s="438"/>
      <c r="R44" s="438"/>
      <c r="S44" s="438"/>
      <c r="T44" s="434"/>
      <c r="U44" s="445"/>
      <c r="V44" s="555"/>
      <c r="W44" s="555"/>
      <c r="X44" s="443"/>
      <c r="Y44" s="443"/>
      <c r="Z44" s="445"/>
      <c r="AA44" s="686">
        <f>予防訪問看護!F776</f>
        <v>553</v>
      </c>
      <c r="AB44" s="686"/>
      <c r="AC44" s="422" t="s">
        <v>578</v>
      </c>
      <c r="AD44" s="445"/>
      <c r="AE44" s="445" t="s">
        <v>248</v>
      </c>
      <c r="AF44" s="828">
        <f t="shared" si="9"/>
        <v>0.9</v>
      </c>
      <c r="AG44" s="828"/>
      <c r="AH44" s="828"/>
      <c r="AI44" s="443"/>
      <c r="AJ44" s="445"/>
      <c r="AK44" s="445"/>
      <c r="AL44" s="445"/>
      <c r="AM44" s="55"/>
      <c r="AN44" s="107">
        <f t="shared" si="8"/>
        <v>498</v>
      </c>
      <c r="AO44" s="437"/>
    </row>
    <row r="45" spans="1:41" ht="17.25" customHeight="1" x14ac:dyDescent="0.15">
      <c r="A45" s="436">
        <v>35</v>
      </c>
      <c r="B45" s="436">
        <v>1524</v>
      </c>
      <c r="C45" s="50" t="s">
        <v>865</v>
      </c>
      <c r="D45" s="1027"/>
      <c r="E45" s="1028"/>
      <c r="F45" s="680"/>
      <c r="G45" s="681"/>
      <c r="H45" s="681"/>
      <c r="I45" s="681"/>
      <c r="J45" s="682"/>
      <c r="K45" s="680"/>
      <c r="L45" s="681"/>
      <c r="M45" s="681"/>
      <c r="N45" s="682"/>
      <c r="O45" s="101" t="s">
        <v>220</v>
      </c>
      <c r="P45" s="412"/>
      <c r="Q45" s="412"/>
      <c r="R45" s="412"/>
      <c r="S45" s="412"/>
      <c r="T45" s="434"/>
      <c r="U45" s="445"/>
      <c r="V45" s="555"/>
      <c r="W45" s="555"/>
      <c r="X45" s="443"/>
      <c r="Y45" s="443"/>
      <c r="Z45" s="445"/>
      <c r="AA45" s="685">
        <f>予防訪問看護!F896</f>
        <v>814</v>
      </c>
      <c r="AB45" s="686"/>
      <c r="AC45" s="422" t="s">
        <v>578</v>
      </c>
      <c r="AD45" s="445"/>
      <c r="AE45" s="445" t="s">
        <v>248</v>
      </c>
      <c r="AF45" s="828">
        <f t="shared" si="9"/>
        <v>0.9</v>
      </c>
      <c r="AG45" s="828"/>
      <c r="AH45" s="828"/>
      <c r="AI45" s="443"/>
      <c r="AJ45" s="445"/>
      <c r="AK45" s="445"/>
      <c r="AL45" s="445"/>
      <c r="AM45" s="55"/>
      <c r="AN45" s="107">
        <f t="shared" si="8"/>
        <v>733</v>
      </c>
      <c r="AO45" s="437"/>
    </row>
    <row r="46" spans="1:41" ht="17.25" customHeight="1" x14ac:dyDescent="0.15">
      <c r="A46" s="436">
        <v>35</v>
      </c>
      <c r="B46" s="436">
        <v>1611</v>
      </c>
      <c r="C46" s="50" t="s">
        <v>315</v>
      </c>
      <c r="D46" s="1027"/>
      <c r="E46" s="1028"/>
      <c r="F46" s="797" t="s">
        <v>316</v>
      </c>
      <c r="G46" s="798"/>
      <c r="H46" s="798"/>
      <c r="I46" s="798"/>
      <c r="J46" s="799"/>
      <c r="K46" s="101" t="s">
        <v>183</v>
      </c>
      <c r="L46" s="434"/>
      <c r="M46" s="434"/>
      <c r="N46" s="434"/>
      <c r="O46" s="434"/>
      <c r="P46" s="434"/>
      <c r="Q46" s="434"/>
      <c r="R46" s="434"/>
      <c r="S46" s="434"/>
      <c r="T46" s="434"/>
      <c r="U46" s="434"/>
      <c r="V46" s="445"/>
      <c r="W46" s="445"/>
      <c r="X46" s="445"/>
      <c r="Y46" s="443"/>
      <c r="Z46" s="445"/>
      <c r="AA46" s="685">
        <f>予防訪問リハ!P6</f>
        <v>298</v>
      </c>
      <c r="AB46" s="686"/>
      <c r="AC46" s="422" t="s">
        <v>578</v>
      </c>
      <c r="AD46" s="445"/>
      <c r="AE46" s="445" t="s">
        <v>248</v>
      </c>
      <c r="AF46" s="828">
        <f t="shared" si="9"/>
        <v>0.9</v>
      </c>
      <c r="AG46" s="828"/>
      <c r="AH46" s="828"/>
      <c r="AI46" s="445"/>
      <c r="AJ46" s="443"/>
      <c r="AK46" s="443"/>
      <c r="AL46" s="445"/>
      <c r="AM46" s="55"/>
      <c r="AN46" s="107">
        <f>ROUND(AA46*AF46,0)</f>
        <v>268</v>
      </c>
      <c r="AO46" s="437"/>
    </row>
    <row r="47" spans="1:41" ht="17.25" customHeight="1" x14ac:dyDescent="0.15">
      <c r="A47" s="436">
        <v>35</v>
      </c>
      <c r="B47" s="436">
        <v>1612</v>
      </c>
      <c r="C47" s="50" t="s">
        <v>184</v>
      </c>
      <c r="D47" s="1027"/>
      <c r="E47" s="1028"/>
      <c r="F47" s="901"/>
      <c r="G47" s="896"/>
      <c r="H47" s="896"/>
      <c r="I47" s="896"/>
      <c r="J47" s="900"/>
      <c r="K47" s="101" t="s">
        <v>13</v>
      </c>
      <c r="L47" s="434"/>
      <c r="M47" s="434"/>
      <c r="N47" s="434"/>
      <c r="O47" s="434"/>
      <c r="P47" s="434"/>
      <c r="Q47" s="434"/>
      <c r="R47" s="434"/>
      <c r="S47" s="434"/>
      <c r="T47" s="434"/>
      <c r="U47" s="434"/>
      <c r="V47" s="445"/>
      <c r="W47" s="445"/>
      <c r="X47" s="445"/>
      <c r="Y47" s="443"/>
      <c r="Z47" s="445"/>
      <c r="AA47" s="685">
        <f>予防訪問リハ!P7</f>
        <v>298</v>
      </c>
      <c r="AB47" s="686"/>
      <c r="AC47" s="422" t="s">
        <v>578</v>
      </c>
      <c r="AD47" s="445"/>
      <c r="AE47" s="445" t="s">
        <v>248</v>
      </c>
      <c r="AF47" s="828">
        <f t="shared" si="9"/>
        <v>0.9</v>
      </c>
      <c r="AG47" s="828"/>
      <c r="AH47" s="828"/>
      <c r="AI47" s="445"/>
      <c r="AJ47" s="443"/>
      <c r="AK47" s="443"/>
      <c r="AL47" s="445"/>
      <c r="AM47" s="55"/>
      <c r="AN47" s="107">
        <f>ROUND(AA47*AF47,0)</f>
        <v>268</v>
      </c>
      <c r="AO47" s="437"/>
    </row>
    <row r="48" spans="1:41" ht="17.25" customHeight="1" x14ac:dyDescent="0.15">
      <c r="A48" s="436">
        <v>35</v>
      </c>
      <c r="B48" s="436">
        <v>1613</v>
      </c>
      <c r="C48" s="50" t="s">
        <v>1384</v>
      </c>
      <c r="D48" s="1027"/>
      <c r="E48" s="1028"/>
      <c r="F48" s="565"/>
      <c r="G48" s="566"/>
      <c r="H48" s="566"/>
      <c r="I48" s="566"/>
      <c r="J48" s="567"/>
      <c r="K48" s="101" t="s">
        <v>1385</v>
      </c>
      <c r="L48" s="434"/>
      <c r="M48" s="434"/>
      <c r="N48" s="434"/>
      <c r="O48" s="434"/>
      <c r="P48" s="434"/>
      <c r="Q48" s="434"/>
      <c r="R48" s="434"/>
      <c r="S48" s="434"/>
      <c r="T48" s="434"/>
      <c r="U48" s="434"/>
      <c r="V48" s="445"/>
      <c r="W48" s="445"/>
      <c r="X48" s="445"/>
      <c r="Y48" s="443"/>
      <c r="Z48" s="445"/>
      <c r="AA48" s="685">
        <f>予防訪問リハ!P8</f>
        <v>298</v>
      </c>
      <c r="AB48" s="686"/>
      <c r="AC48" s="422" t="s">
        <v>578</v>
      </c>
      <c r="AD48" s="445"/>
      <c r="AE48" s="445" t="s">
        <v>248</v>
      </c>
      <c r="AF48" s="828">
        <f t="shared" si="9"/>
        <v>0.9</v>
      </c>
      <c r="AG48" s="828"/>
      <c r="AH48" s="828"/>
      <c r="AI48" s="445"/>
      <c r="AJ48" s="443"/>
      <c r="AK48" s="443"/>
      <c r="AL48" s="445"/>
      <c r="AM48" s="55"/>
      <c r="AN48" s="107">
        <f>ROUND(AA48*AF48,0)</f>
        <v>268</v>
      </c>
      <c r="AO48" s="10"/>
    </row>
    <row r="49" spans="1:42" ht="17.25" customHeight="1" x14ac:dyDescent="0.15">
      <c r="A49" s="436">
        <v>35</v>
      </c>
      <c r="B49" s="436">
        <v>1711</v>
      </c>
      <c r="C49" s="50" t="s">
        <v>185</v>
      </c>
      <c r="D49" s="1027"/>
      <c r="E49" s="1028"/>
      <c r="F49" s="677" t="s">
        <v>1245</v>
      </c>
      <c r="G49" s="678"/>
      <c r="H49" s="678"/>
      <c r="I49" s="678"/>
      <c r="J49" s="679"/>
      <c r="K49" s="677" t="s">
        <v>1993</v>
      </c>
      <c r="L49" s="678"/>
      <c r="M49" s="678"/>
      <c r="N49" s="678"/>
      <c r="O49" s="678"/>
      <c r="P49" s="101" t="s">
        <v>734</v>
      </c>
      <c r="Q49" s="434"/>
      <c r="R49" s="434"/>
      <c r="S49" s="434"/>
      <c r="T49" s="434"/>
      <c r="U49" s="434"/>
      <c r="V49" s="445"/>
      <c r="W49" s="445"/>
      <c r="X49" s="445"/>
      <c r="Y49" s="443"/>
      <c r="Z49" s="445"/>
      <c r="AA49" s="685">
        <v>1511</v>
      </c>
      <c r="AB49" s="686"/>
      <c r="AC49" s="422" t="s">
        <v>578</v>
      </c>
      <c r="AD49" s="445"/>
      <c r="AE49" s="445"/>
      <c r="AF49" s="828"/>
      <c r="AG49" s="828"/>
      <c r="AH49" s="828"/>
      <c r="AI49" s="445"/>
      <c r="AJ49" s="443"/>
      <c r="AK49" s="443"/>
      <c r="AL49" s="445"/>
      <c r="AM49" s="445"/>
      <c r="AN49" s="107">
        <f>AA49</f>
        <v>1511</v>
      </c>
      <c r="AO49" s="435" t="s">
        <v>209</v>
      </c>
      <c r="AP49" s="318"/>
    </row>
    <row r="50" spans="1:42" ht="17.25" customHeight="1" x14ac:dyDescent="0.15">
      <c r="A50" s="436">
        <v>35</v>
      </c>
      <c r="B50" s="436">
        <v>1712</v>
      </c>
      <c r="C50" s="50" t="s">
        <v>789</v>
      </c>
      <c r="D50" s="1027"/>
      <c r="E50" s="1028"/>
      <c r="F50" s="680"/>
      <c r="G50" s="681"/>
      <c r="H50" s="681"/>
      <c r="I50" s="681"/>
      <c r="J50" s="682"/>
      <c r="K50" s="680"/>
      <c r="L50" s="681"/>
      <c r="M50" s="681"/>
      <c r="N50" s="681"/>
      <c r="O50" s="681"/>
      <c r="P50" s="101" t="s">
        <v>736</v>
      </c>
      <c r="Q50" s="434"/>
      <c r="R50" s="434"/>
      <c r="S50" s="434"/>
      <c r="T50" s="434"/>
      <c r="U50" s="434"/>
      <c r="V50" s="445"/>
      <c r="W50" s="445"/>
      <c r="X50" s="445"/>
      <c r="Y50" s="443"/>
      <c r="Z50" s="445"/>
      <c r="AA50" s="685">
        <v>3099</v>
      </c>
      <c r="AB50" s="686"/>
      <c r="AC50" s="422" t="s">
        <v>578</v>
      </c>
      <c r="AD50" s="445"/>
      <c r="AE50" s="445"/>
      <c r="AF50" s="828"/>
      <c r="AG50" s="828"/>
      <c r="AH50" s="828"/>
      <c r="AI50" s="445"/>
      <c r="AJ50" s="443"/>
      <c r="AK50" s="443"/>
      <c r="AL50" s="445"/>
      <c r="AM50" s="445"/>
      <c r="AN50" s="107">
        <f>AA50</f>
        <v>3099</v>
      </c>
      <c r="AO50" s="10"/>
      <c r="AP50" s="318"/>
    </row>
    <row r="51" spans="1:42" ht="17.25" customHeight="1" x14ac:dyDescent="0.15">
      <c r="A51" s="436">
        <v>35</v>
      </c>
      <c r="B51" s="436">
        <v>1713</v>
      </c>
      <c r="C51" s="50" t="s">
        <v>283</v>
      </c>
      <c r="D51" s="1027"/>
      <c r="E51" s="1028"/>
      <c r="F51" s="680"/>
      <c r="G51" s="681"/>
      <c r="H51" s="681"/>
      <c r="I51" s="681"/>
      <c r="J51" s="682"/>
      <c r="K51" s="796"/>
      <c r="L51" s="784"/>
      <c r="M51" s="784"/>
      <c r="N51" s="784"/>
      <c r="O51" s="784"/>
      <c r="P51" s="101" t="s">
        <v>734</v>
      </c>
      <c r="Q51" s="434"/>
      <c r="R51" s="434"/>
      <c r="S51" s="434"/>
      <c r="T51" s="1033" t="s">
        <v>879</v>
      </c>
      <c r="U51" s="1010"/>
      <c r="V51" s="1010"/>
      <c r="W51" s="1010"/>
      <c r="X51" s="1010"/>
      <c r="Y51" s="1011"/>
      <c r="Z51" s="445"/>
      <c r="AA51" s="685">
        <f>AA49</f>
        <v>1511</v>
      </c>
      <c r="AB51" s="686"/>
      <c r="AC51" s="422" t="s">
        <v>578</v>
      </c>
      <c r="AD51" s="445"/>
      <c r="AE51" s="445"/>
      <c r="AF51" s="828"/>
      <c r="AG51" s="828"/>
      <c r="AH51" s="828"/>
      <c r="AI51" s="445" t="s">
        <v>56</v>
      </c>
      <c r="AJ51" s="1013">
        <f t="shared" ref="AJ51:AJ52" si="10">$AJ$30</f>
        <v>30.4</v>
      </c>
      <c r="AK51" s="1013"/>
      <c r="AL51" s="445" t="s">
        <v>124</v>
      </c>
      <c r="AM51" s="445"/>
      <c r="AN51" s="107">
        <f>ROUND(AA51/AJ51,0)</f>
        <v>50</v>
      </c>
      <c r="AO51" s="435" t="s">
        <v>0</v>
      </c>
    </row>
    <row r="52" spans="1:42" ht="17.25" customHeight="1" x14ac:dyDescent="0.15">
      <c r="A52" s="436">
        <v>35</v>
      </c>
      <c r="B52" s="436">
        <v>1714</v>
      </c>
      <c r="C52" s="50" t="s">
        <v>284</v>
      </c>
      <c r="D52" s="1029"/>
      <c r="E52" s="1030"/>
      <c r="F52" s="759"/>
      <c r="G52" s="760"/>
      <c r="H52" s="760"/>
      <c r="I52" s="760"/>
      <c r="J52" s="761"/>
      <c r="K52" s="803"/>
      <c r="L52" s="804"/>
      <c r="M52" s="804"/>
      <c r="N52" s="804"/>
      <c r="O52" s="804"/>
      <c r="P52" s="101" t="s">
        <v>736</v>
      </c>
      <c r="Q52" s="434"/>
      <c r="R52" s="434"/>
      <c r="S52" s="434"/>
      <c r="T52" s="1012"/>
      <c r="U52" s="1010"/>
      <c r="V52" s="1010"/>
      <c r="W52" s="1010"/>
      <c r="X52" s="1010"/>
      <c r="Y52" s="1011"/>
      <c r="Z52" s="445"/>
      <c r="AA52" s="685">
        <f>AA50</f>
        <v>3099</v>
      </c>
      <c r="AB52" s="686"/>
      <c r="AC52" s="422" t="s">
        <v>578</v>
      </c>
      <c r="AD52" s="445"/>
      <c r="AE52" s="445"/>
      <c r="AF52" s="828"/>
      <c r="AG52" s="828"/>
      <c r="AH52" s="828"/>
      <c r="AI52" s="445" t="s">
        <v>56</v>
      </c>
      <c r="AJ52" s="1013">
        <f t="shared" si="10"/>
        <v>30.4</v>
      </c>
      <c r="AK52" s="1013"/>
      <c r="AL52" s="445" t="s">
        <v>124</v>
      </c>
      <c r="AM52" s="445"/>
      <c r="AN52" s="107">
        <f>ROUND(AA52/AJ52,0)</f>
        <v>102</v>
      </c>
      <c r="AO52" s="10"/>
    </row>
    <row r="53" spans="1:42" ht="17.25" customHeight="1" x14ac:dyDescent="0.15">
      <c r="A53" s="16"/>
      <c r="B53" s="16"/>
      <c r="C53" s="128"/>
      <c r="D53" s="129"/>
      <c r="E53" s="129"/>
      <c r="F53" s="511"/>
      <c r="G53" s="511"/>
      <c r="H53" s="511"/>
      <c r="I53" s="511"/>
      <c r="J53" s="511"/>
      <c r="K53" s="77"/>
      <c r="L53" s="77"/>
      <c r="M53" s="77"/>
      <c r="N53" s="77"/>
      <c r="O53" s="77"/>
      <c r="P53" s="77"/>
      <c r="Q53" s="77"/>
      <c r="R53" s="77"/>
      <c r="S53" s="77"/>
      <c r="T53" s="77"/>
      <c r="U53" s="77"/>
      <c r="V53" s="245"/>
      <c r="W53" s="245"/>
      <c r="X53" s="245"/>
      <c r="Y53" s="14"/>
      <c r="Z53" s="14"/>
      <c r="AA53" s="245"/>
      <c r="AB53" s="245"/>
      <c r="AC53" s="245"/>
      <c r="AD53" s="245"/>
      <c r="AE53" s="245"/>
      <c r="AF53" s="245"/>
      <c r="AG53" s="245"/>
      <c r="AH53" s="245"/>
      <c r="AI53" s="245"/>
      <c r="AJ53" s="14"/>
      <c r="AK53" s="14"/>
      <c r="AL53" s="245"/>
      <c r="AM53" s="245"/>
      <c r="AN53" s="130"/>
      <c r="AO53" s="130"/>
    </row>
    <row r="54" spans="1:42" ht="17.25" customHeight="1" x14ac:dyDescent="0.15">
      <c r="A54" s="16"/>
      <c r="B54" s="16"/>
      <c r="C54" s="128"/>
      <c r="D54" s="129"/>
      <c r="E54" s="129"/>
      <c r="F54" s="511"/>
      <c r="G54" s="511"/>
      <c r="H54" s="511"/>
      <c r="I54" s="511"/>
      <c r="J54" s="511"/>
      <c r="K54" s="77"/>
      <c r="L54" s="77"/>
      <c r="M54" s="77"/>
      <c r="N54" s="77"/>
      <c r="O54" s="77"/>
      <c r="P54" s="77"/>
      <c r="Q54" s="77"/>
      <c r="R54" s="77"/>
      <c r="S54" s="77"/>
      <c r="T54" s="77"/>
      <c r="U54" s="77"/>
      <c r="V54" s="245"/>
      <c r="W54" s="245"/>
      <c r="X54" s="245"/>
      <c r="Y54" s="14"/>
      <c r="Z54" s="14"/>
      <c r="AA54" s="245"/>
      <c r="AB54" s="245"/>
      <c r="AC54" s="245"/>
      <c r="AD54" s="245"/>
      <c r="AE54" s="245"/>
      <c r="AF54" s="245"/>
      <c r="AG54" s="245"/>
      <c r="AH54" s="245"/>
      <c r="AI54" s="245"/>
      <c r="AJ54" s="14"/>
      <c r="AK54" s="14"/>
      <c r="AL54" s="245"/>
      <c r="AM54" s="245"/>
      <c r="AN54" s="130"/>
      <c r="AO54" s="130"/>
    </row>
    <row r="55" spans="1:42" ht="17.25" customHeight="1" x14ac:dyDescent="0.15">
      <c r="A55" s="405" t="s">
        <v>582</v>
      </c>
      <c r="B55" s="622"/>
      <c r="C55" s="428" t="s">
        <v>583</v>
      </c>
      <c r="D55" s="415"/>
      <c r="E55" s="633"/>
      <c r="F55" s="633"/>
      <c r="G55" s="633"/>
      <c r="H55" s="633"/>
      <c r="I55" s="633"/>
      <c r="J55" s="633"/>
      <c r="K55" s="633"/>
      <c r="L55" s="633"/>
      <c r="M55" s="633"/>
      <c r="N55" s="633"/>
      <c r="O55" s="633"/>
      <c r="P55" s="633"/>
      <c r="Q55" s="633"/>
      <c r="R55" s="633"/>
      <c r="S55" s="633"/>
      <c r="T55" s="408"/>
      <c r="U55" s="409" t="s">
        <v>584</v>
      </c>
      <c r="V55" s="409"/>
      <c r="W55" s="633"/>
      <c r="X55" s="633"/>
      <c r="Y55" s="633"/>
      <c r="Z55" s="633"/>
      <c r="AA55" s="633"/>
      <c r="AB55" s="633"/>
      <c r="AC55" s="633"/>
      <c r="AD55" s="633"/>
      <c r="AE55" s="633"/>
      <c r="AF55" s="633"/>
      <c r="AG55" s="633"/>
      <c r="AH55" s="633"/>
      <c r="AI55" s="633"/>
      <c r="AJ55" s="633"/>
      <c r="AK55" s="633"/>
      <c r="AL55" s="633"/>
      <c r="AM55" s="634"/>
      <c r="AN55" s="406" t="s">
        <v>28</v>
      </c>
      <c r="AO55" s="406" t="s">
        <v>29</v>
      </c>
    </row>
    <row r="56" spans="1:42" ht="17.25" customHeight="1" x14ac:dyDescent="0.15">
      <c r="A56" s="3" t="s">
        <v>585</v>
      </c>
      <c r="B56" s="4" t="s">
        <v>586</v>
      </c>
      <c r="C56" s="432"/>
      <c r="D56" s="446"/>
      <c r="E56" s="607"/>
      <c r="F56" s="607"/>
      <c r="G56" s="607"/>
      <c r="H56" s="607"/>
      <c r="I56" s="607"/>
      <c r="J56" s="607"/>
      <c r="K56" s="607"/>
      <c r="L56" s="607"/>
      <c r="M56" s="607"/>
      <c r="N56" s="607"/>
      <c r="O56" s="607"/>
      <c r="P56" s="607"/>
      <c r="Q56" s="607"/>
      <c r="R56" s="607"/>
      <c r="S56" s="607"/>
      <c r="T56" s="607"/>
      <c r="U56" s="607"/>
      <c r="V56" s="607"/>
      <c r="W56" s="607"/>
      <c r="X56" s="607"/>
      <c r="Y56" s="607"/>
      <c r="Z56" s="607"/>
      <c r="AA56" s="607"/>
      <c r="AB56" s="607"/>
      <c r="AC56" s="607"/>
      <c r="AD56" s="607"/>
      <c r="AE56" s="607"/>
      <c r="AF56" s="607"/>
      <c r="AG56" s="607"/>
      <c r="AH56" s="607"/>
      <c r="AI56" s="607"/>
      <c r="AJ56" s="607"/>
      <c r="AK56" s="607"/>
      <c r="AL56" s="607"/>
      <c r="AM56" s="432"/>
      <c r="AN56" s="5" t="s">
        <v>577</v>
      </c>
      <c r="AO56" s="5" t="s">
        <v>578</v>
      </c>
    </row>
    <row r="57" spans="1:42" ht="17.25" customHeight="1" x14ac:dyDescent="0.15">
      <c r="A57" s="436">
        <v>35</v>
      </c>
      <c r="B57" s="436">
        <v>1811</v>
      </c>
      <c r="C57" s="50" t="s">
        <v>174</v>
      </c>
      <c r="D57" s="1025" t="s">
        <v>453</v>
      </c>
      <c r="E57" s="1026"/>
      <c r="F57" s="677" t="s">
        <v>791</v>
      </c>
      <c r="G57" s="678"/>
      <c r="H57" s="678"/>
      <c r="I57" s="678"/>
      <c r="J57" s="679"/>
      <c r="K57" s="763" t="s">
        <v>222</v>
      </c>
      <c r="L57" s="763"/>
      <c r="M57" s="763"/>
      <c r="N57" s="764"/>
      <c r="O57" s="769" t="s">
        <v>183</v>
      </c>
      <c r="P57" s="763"/>
      <c r="Q57" s="764"/>
      <c r="R57" s="434" t="s">
        <v>734</v>
      </c>
      <c r="S57" s="434"/>
      <c r="T57" s="434"/>
      <c r="U57" s="434"/>
      <c r="V57" s="434"/>
      <c r="W57" s="434"/>
      <c r="X57" s="445"/>
      <c r="Y57" s="445"/>
      <c r="Z57" s="445"/>
      <c r="AA57" s="685">
        <f>予防通所リハ!AB6</f>
        <v>2268</v>
      </c>
      <c r="AB57" s="686"/>
      <c r="AC57" s="422" t="s">
        <v>578</v>
      </c>
      <c r="AD57" s="445"/>
      <c r="AE57" s="445" t="s">
        <v>248</v>
      </c>
      <c r="AF57" s="828">
        <f t="shared" ref="AF57:AF68" si="11">$AF$33</f>
        <v>0.9</v>
      </c>
      <c r="AG57" s="828"/>
      <c r="AH57" s="828"/>
      <c r="AI57" s="445"/>
      <c r="AJ57" s="443"/>
      <c r="AK57" s="443"/>
      <c r="AL57" s="445"/>
      <c r="AM57" s="445"/>
      <c r="AN57" s="107">
        <f>ROUND(AA57*AF57,0)</f>
        <v>2041</v>
      </c>
      <c r="AO57" s="435" t="s">
        <v>209</v>
      </c>
      <c r="AP57" s="318"/>
    </row>
    <row r="58" spans="1:42" ht="17.25" customHeight="1" x14ac:dyDescent="0.15">
      <c r="A58" s="436">
        <v>35</v>
      </c>
      <c r="B58" s="436">
        <v>1812</v>
      </c>
      <c r="C58" s="50" t="s">
        <v>175</v>
      </c>
      <c r="D58" s="1027"/>
      <c r="E58" s="1028"/>
      <c r="F58" s="680"/>
      <c r="G58" s="681"/>
      <c r="H58" s="681"/>
      <c r="I58" s="681"/>
      <c r="J58" s="682"/>
      <c r="K58" s="765"/>
      <c r="L58" s="765"/>
      <c r="M58" s="765"/>
      <c r="N58" s="766"/>
      <c r="O58" s="770"/>
      <c r="P58" s="765"/>
      <c r="Q58" s="766"/>
      <c r="R58" s="434" t="s">
        <v>736</v>
      </c>
      <c r="S58" s="434"/>
      <c r="T58" s="434"/>
      <c r="U58" s="434"/>
      <c r="V58" s="434"/>
      <c r="W58" s="434"/>
      <c r="X58" s="445"/>
      <c r="Y58" s="445"/>
      <c r="Z58" s="445"/>
      <c r="AA58" s="685">
        <f>予防通所リハ!AB7</f>
        <v>4228</v>
      </c>
      <c r="AB58" s="686"/>
      <c r="AC58" s="422" t="s">
        <v>578</v>
      </c>
      <c r="AD58" s="445"/>
      <c r="AE58" s="445" t="s">
        <v>248</v>
      </c>
      <c r="AF58" s="828">
        <f t="shared" si="11"/>
        <v>0.9</v>
      </c>
      <c r="AG58" s="828"/>
      <c r="AH58" s="828"/>
      <c r="AI58" s="445"/>
      <c r="AJ58" s="443"/>
      <c r="AK58" s="443"/>
      <c r="AL58" s="445"/>
      <c r="AM58" s="445"/>
      <c r="AN58" s="107">
        <f>ROUND(AA58*AF58,0)</f>
        <v>3805</v>
      </c>
      <c r="AO58" s="10"/>
      <c r="AP58" s="318"/>
    </row>
    <row r="59" spans="1:42" ht="17.25" customHeight="1" x14ac:dyDescent="0.15">
      <c r="A59" s="436">
        <v>35</v>
      </c>
      <c r="B59" s="436">
        <v>1813</v>
      </c>
      <c r="C59" s="50" t="s">
        <v>176</v>
      </c>
      <c r="D59" s="1027"/>
      <c r="E59" s="1028"/>
      <c r="F59" s="680"/>
      <c r="G59" s="681"/>
      <c r="H59" s="681"/>
      <c r="I59" s="681"/>
      <c r="J59" s="682"/>
      <c r="K59" s="765"/>
      <c r="L59" s="765"/>
      <c r="M59" s="765"/>
      <c r="N59" s="766"/>
      <c r="O59" s="770"/>
      <c r="P59" s="765"/>
      <c r="Q59" s="766"/>
      <c r="R59" s="434" t="s">
        <v>734</v>
      </c>
      <c r="S59" s="434"/>
      <c r="T59" s="434"/>
      <c r="U59" s="434"/>
      <c r="V59" s="1036" t="s">
        <v>879</v>
      </c>
      <c r="W59" s="1037"/>
      <c r="X59" s="1037"/>
      <c r="Y59" s="1038"/>
      <c r="Z59" s="445"/>
      <c r="AA59" s="685">
        <f>AA57</f>
        <v>2268</v>
      </c>
      <c r="AB59" s="686"/>
      <c r="AC59" s="422" t="s">
        <v>578</v>
      </c>
      <c r="AD59" s="445"/>
      <c r="AE59" s="445" t="s">
        <v>248</v>
      </c>
      <c r="AF59" s="828">
        <f t="shared" si="11"/>
        <v>0.9</v>
      </c>
      <c r="AG59" s="828"/>
      <c r="AH59" s="828"/>
      <c r="AI59" s="445" t="s">
        <v>56</v>
      </c>
      <c r="AJ59" s="1013">
        <v>30.4</v>
      </c>
      <c r="AK59" s="1013"/>
      <c r="AL59" s="445" t="s">
        <v>124</v>
      </c>
      <c r="AM59" s="445"/>
      <c r="AN59" s="107">
        <f>ROUND(ROUND(AA59*AF59,0)/AJ59,0)</f>
        <v>67</v>
      </c>
      <c r="AO59" s="435" t="s">
        <v>0</v>
      </c>
    </row>
    <row r="60" spans="1:42" ht="17.25" customHeight="1" x14ac:dyDescent="0.15">
      <c r="A60" s="436">
        <v>35</v>
      </c>
      <c r="B60" s="436">
        <v>1814</v>
      </c>
      <c r="C60" s="50" t="s">
        <v>177</v>
      </c>
      <c r="D60" s="1027"/>
      <c r="E60" s="1028"/>
      <c r="F60" s="680"/>
      <c r="G60" s="681"/>
      <c r="H60" s="681"/>
      <c r="I60" s="681"/>
      <c r="J60" s="682"/>
      <c r="K60" s="765"/>
      <c r="L60" s="765"/>
      <c r="M60" s="765"/>
      <c r="N60" s="766"/>
      <c r="O60" s="770"/>
      <c r="P60" s="765"/>
      <c r="Q60" s="766"/>
      <c r="R60" s="434" t="s">
        <v>736</v>
      </c>
      <c r="S60" s="434"/>
      <c r="T60" s="434"/>
      <c r="U60" s="434"/>
      <c r="V60" s="1039"/>
      <c r="W60" s="1040"/>
      <c r="X60" s="1040"/>
      <c r="Y60" s="1041"/>
      <c r="Z60" s="445"/>
      <c r="AA60" s="685">
        <f>AA58</f>
        <v>4228</v>
      </c>
      <c r="AB60" s="686"/>
      <c r="AC60" s="422" t="s">
        <v>578</v>
      </c>
      <c r="AD60" s="445"/>
      <c r="AE60" s="445" t="s">
        <v>248</v>
      </c>
      <c r="AF60" s="828">
        <f t="shared" si="11"/>
        <v>0.9</v>
      </c>
      <c r="AG60" s="828"/>
      <c r="AH60" s="828"/>
      <c r="AI60" s="445" t="s">
        <v>56</v>
      </c>
      <c r="AJ60" s="1013">
        <f>AJ59</f>
        <v>30.4</v>
      </c>
      <c r="AK60" s="1013"/>
      <c r="AL60" s="445" t="s">
        <v>124</v>
      </c>
      <c r="AM60" s="445"/>
      <c r="AN60" s="107">
        <f>ROUND(ROUND(AA60*AF60,0)/AJ60,0)</f>
        <v>125</v>
      </c>
      <c r="AO60" s="437"/>
    </row>
    <row r="61" spans="1:42" ht="17.25" customHeight="1" x14ac:dyDescent="0.15">
      <c r="A61" s="436">
        <v>35</v>
      </c>
      <c r="B61" s="436">
        <v>1831</v>
      </c>
      <c r="C61" s="50" t="s">
        <v>178</v>
      </c>
      <c r="D61" s="1027"/>
      <c r="E61" s="1028"/>
      <c r="F61" s="680"/>
      <c r="G61" s="681"/>
      <c r="H61" s="681"/>
      <c r="I61" s="681"/>
      <c r="J61" s="682"/>
      <c r="K61" s="511"/>
      <c r="L61" s="511"/>
      <c r="M61" s="511"/>
      <c r="N61" s="247"/>
      <c r="O61" s="769" t="s">
        <v>13</v>
      </c>
      <c r="P61" s="763"/>
      <c r="Q61" s="764"/>
      <c r="R61" s="434" t="s">
        <v>734</v>
      </c>
      <c r="S61" s="434"/>
      <c r="T61" s="434"/>
      <c r="U61" s="434"/>
      <c r="V61" s="434"/>
      <c r="W61" s="434"/>
      <c r="X61" s="445"/>
      <c r="Y61" s="445"/>
      <c r="Z61" s="445"/>
      <c r="AA61" s="685">
        <f>予防通所リハ!AB8</f>
        <v>2268</v>
      </c>
      <c r="AB61" s="686"/>
      <c r="AC61" s="422" t="s">
        <v>578</v>
      </c>
      <c r="AD61" s="445"/>
      <c r="AE61" s="445" t="s">
        <v>248</v>
      </c>
      <c r="AF61" s="828">
        <f t="shared" si="11"/>
        <v>0.9</v>
      </c>
      <c r="AG61" s="828"/>
      <c r="AH61" s="828"/>
      <c r="AI61" s="445"/>
      <c r="AJ61" s="443"/>
      <c r="AK61" s="443"/>
      <c r="AL61" s="445"/>
      <c r="AM61" s="445"/>
      <c r="AN61" s="107">
        <f>ROUND(AA61*AF61,0)</f>
        <v>2041</v>
      </c>
      <c r="AO61" s="435" t="s">
        <v>209</v>
      </c>
      <c r="AP61" s="318"/>
    </row>
    <row r="62" spans="1:42" ht="17.25" customHeight="1" x14ac:dyDescent="0.15">
      <c r="A62" s="436">
        <v>35</v>
      </c>
      <c r="B62" s="436">
        <v>1832</v>
      </c>
      <c r="C62" s="50" t="s">
        <v>179</v>
      </c>
      <c r="D62" s="1027"/>
      <c r="E62" s="1028"/>
      <c r="F62" s="680"/>
      <c r="G62" s="681"/>
      <c r="H62" s="681"/>
      <c r="I62" s="681"/>
      <c r="J62" s="682"/>
      <c r="K62" s="511"/>
      <c r="L62" s="511"/>
      <c r="M62" s="511"/>
      <c r="N62" s="247"/>
      <c r="O62" s="770"/>
      <c r="P62" s="765"/>
      <c r="Q62" s="766"/>
      <c r="R62" s="434" t="s">
        <v>736</v>
      </c>
      <c r="S62" s="434"/>
      <c r="T62" s="434"/>
      <c r="U62" s="434"/>
      <c r="V62" s="434"/>
      <c r="W62" s="434"/>
      <c r="X62" s="445"/>
      <c r="Y62" s="445"/>
      <c r="Z62" s="445"/>
      <c r="AA62" s="685">
        <f>予防通所リハ!AB9</f>
        <v>4228</v>
      </c>
      <c r="AB62" s="686"/>
      <c r="AC62" s="422" t="s">
        <v>578</v>
      </c>
      <c r="AD62" s="445"/>
      <c r="AE62" s="445" t="s">
        <v>248</v>
      </c>
      <c r="AF62" s="828">
        <f t="shared" si="11"/>
        <v>0.9</v>
      </c>
      <c r="AG62" s="828"/>
      <c r="AH62" s="828"/>
      <c r="AI62" s="445"/>
      <c r="AJ62" s="443"/>
      <c r="AK62" s="443"/>
      <c r="AL62" s="445"/>
      <c r="AM62" s="445"/>
      <c r="AN62" s="107">
        <f>ROUND(AA62*AF62,0)</f>
        <v>3805</v>
      </c>
      <c r="AO62" s="437"/>
      <c r="AP62" s="318"/>
    </row>
    <row r="63" spans="1:42" ht="17.25" customHeight="1" x14ac:dyDescent="0.15">
      <c r="A63" s="436">
        <v>35</v>
      </c>
      <c r="B63" s="436">
        <v>1833</v>
      </c>
      <c r="C63" s="50" t="s">
        <v>180</v>
      </c>
      <c r="D63" s="1027"/>
      <c r="E63" s="1028"/>
      <c r="F63" s="680"/>
      <c r="G63" s="681"/>
      <c r="H63" s="681"/>
      <c r="I63" s="681"/>
      <c r="J63" s="682"/>
      <c r="K63" s="557"/>
      <c r="L63" s="557"/>
      <c r="M63" s="557"/>
      <c r="N63" s="506"/>
      <c r="O63" s="770"/>
      <c r="P63" s="765"/>
      <c r="Q63" s="766"/>
      <c r="R63" s="434" t="s">
        <v>734</v>
      </c>
      <c r="S63" s="434"/>
      <c r="T63" s="434"/>
      <c r="U63" s="434"/>
      <c r="V63" s="1036" t="s">
        <v>879</v>
      </c>
      <c r="W63" s="1037"/>
      <c r="X63" s="1037"/>
      <c r="Y63" s="1038"/>
      <c r="Z63" s="445"/>
      <c r="AA63" s="685">
        <f>AA61</f>
        <v>2268</v>
      </c>
      <c r="AB63" s="686"/>
      <c r="AC63" s="422" t="s">
        <v>578</v>
      </c>
      <c r="AD63" s="445"/>
      <c r="AE63" s="445" t="s">
        <v>248</v>
      </c>
      <c r="AF63" s="828">
        <f t="shared" si="11"/>
        <v>0.9</v>
      </c>
      <c r="AG63" s="828"/>
      <c r="AH63" s="828"/>
      <c r="AI63" s="445" t="s">
        <v>56</v>
      </c>
      <c r="AJ63" s="1013">
        <f>AJ59</f>
        <v>30.4</v>
      </c>
      <c r="AK63" s="1013"/>
      <c r="AL63" s="445" t="s">
        <v>124</v>
      </c>
      <c r="AM63" s="445"/>
      <c r="AN63" s="107">
        <f>ROUND(ROUND(AA63*AF63,0)/AJ63,0)</f>
        <v>67</v>
      </c>
      <c r="AO63" s="435" t="s">
        <v>0</v>
      </c>
    </row>
    <row r="64" spans="1:42" ht="17.25" customHeight="1" x14ac:dyDescent="0.15">
      <c r="A64" s="436">
        <v>35</v>
      </c>
      <c r="B64" s="436">
        <v>1834</v>
      </c>
      <c r="C64" s="50" t="s">
        <v>221</v>
      </c>
      <c r="D64" s="1027"/>
      <c r="E64" s="1028"/>
      <c r="F64" s="680"/>
      <c r="G64" s="681"/>
      <c r="H64" s="681"/>
      <c r="I64" s="681"/>
      <c r="J64" s="682"/>
      <c r="K64" s="557"/>
      <c r="L64" s="557"/>
      <c r="M64" s="557"/>
      <c r="N64" s="506"/>
      <c r="O64" s="789"/>
      <c r="P64" s="767"/>
      <c r="Q64" s="768"/>
      <c r="R64" s="434" t="s">
        <v>736</v>
      </c>
      <c r="S64" s="434"/>
      <c r="T64" s="434"/>
      <c r="U64" s="434"/>
      <c r="V64" s="1039"/>
      <c r="W64" s="1040"/>
      <c r="X64" s="1040"/>
      <c r="Y64" s="1041"/>
      <c r="Z64" s="445"/>
      <c r="AA64" s="685">
        <f>AA62</f>
        <v>4228</v>
      </c>
      <c r="AB64" s="686"/>
      <c r="AC64" s="422" t="s">
        <v>578</v>
      </c>
      <c r="AD64" s="445"/>
      <c r="AE64" s="445" t="s">
        <v>248</v>
      </c>
      <c r="AF64" s="828">
        <f t="shared" si="11"/>
        <v>0.9</v>
      </c>
      <c r="AG64" s="828"/>
      <c r="AH64" s="828"/>
      <c r="AI64" s="445" t="s">
        <v>56</v>
      </c>
      <c r="AJ64" s="1013">
        <f>AJ63</f>
        <v>30.4</v>
      </c>
      <c r="AK64" s="1013"/>
      <c r="AL64" s="445" t="s">
        <v>124</v>
      </c>
      <c r="AM64" s="445"/>
      <c r="AN64" s="107">
        <f>ROUND(ROUND(AA64*AF64,0)/AJ64,0)</f>
        <v>125</v>
      </c>
      <c r="AO64" s="437"/>
    </row>
    <row r="65" spans="1:42" ht="17.25" customHeight="1" x14ac:dyDescent="0.15">
      <c r="A65" s="436">
        <v>35</v>
      </c>
      <c r="B65" s="436">
        <v>1835</v>
      </c>
      <c r="C65" s="50" t="s">
        <v>1862</v>
      </c>
      <c r="D65" s="1027"/>
      <c r="E65" s="1028"/>
      <c r="F65" s="680"/>
      <c r="G65" s="681"/>
      <c r="H65" s="681"/>
      <c r="I65" s="681"/>
      <c r="J65" s="682"/>
      <c r="K65" s="511"/>
      <c r="L65" s="511"/>
      <c r="M65" s="511"/>
      <c r="N65" s="247"/>
      <c r="O65" s="769" t="s">
        <v>1393</v>
      </c>
      <c r="P65" s="763"/>
      <c r="Q65" s="764"/>
      <c r="R65" s="434" t="s">
        <v>734</v>
      </c>
      <c r="S65" s="434"/>
      <c r="T65" s="434"/>
      <c r="U65" s="434"/>
      <c r="V65" s="434"/>
      <c r="W65" s="434"/>
      <c r="X65" s="445"/>
      <c r="Y65" s="445"/>
      <c r="Z65" s="445"/>
      <c r="AA65" s="685">
        <f>予防通所リハ!AB10</f>
        <v>2268</v>
      </c>
      <c r="AB65" s="686"/>
      <c r="AC65" s="422" t="s">
        <v>578</v>
      </c>
      <c r="AD65" s="445"/>
      <c r="AE65" s="445" t="s">
        <v>248</v>
      </c>
      <c r="AF65" s="828">
        <f t="shared" si="11"/>
        <v>0.9</v>
      </c>
      <c r="AG65" s="828"/>
      <c r="AH65" s="828"/>
      <c r="AI65" s="445"/>
      <c r="AJ65" s="443"/>
      <c r="AK65" s="443"/>
      <c r="AL65" s="445"/>
      <c r="AM65" s="445"/>
      <c r="AN65" s="107">
        <f>ROUND(AA65*AF65,0)</f>
        <v>2041</v>
      </c>
      <c r="AO65" s="435" t="s">
        <v>209</v>
      </c>
      <c r="AP65" s="318"/>
    </row>
    <row r="66" spans="1:42" ht="17.25" customHeight="1" x14ac:dyDescent="0.15">
      <c r="A66" s="436">
        <v>35</v>
      </c>
      <c r="B66" s="436">
        <v>1836</v>
      </c>
      <c r="C66" s="50" t="s">
        <v>1863</v>
      </c>
      <c r="D66" s="1027"/>
      <c r="E66" s="1028"/>
      <c r="F66" s="680"/>
      <c r="G66" s="681"/>
      <c r="H66" s="681"/>
      <c r="I66" s="681"/>
      <c r="J66" s="682"/>
      <c r="K66" s="511"/>
      <c r="L66" s="511"/>
      <c r="M66" s="511"/>
      <c r="N66" s="247"/>
      <c r="O66" s="770"/>
      <c r="P66" s="765"/>
      <c r="Q66" s="766"/>
      <c r="R66" s="434" t="s">
        <v>736</v>
      </c>
      <c r="S66" s="434"/>
      <c r="T66" s="434"/>
      <c r="U66" s="434"/>
      <c r="V66" s="434"/>
      <c r="W66" s="434"/>
      <c r="X66" s="445"/>
      <c r="Y66" s="445"/>
      <c r="Z66" s="445"/>
      <c r="AA66" s="685">
        <f>予防通所リハ!AB11</f>
        <v>4228</v>
      </c>
      <c r="AB66" s="686"/>
      <c r="AC66" s="422" t="s">
        <v>578</v>
      </c>
      <c r="AD66" s="445"/>
      <c r="AE66" s="445" t="s">
        <v>248</v>
      </c>
      <c r="AF66" s="828">
        <f t="shared" si="11"/>
        <v>0.9</v>
      </c>
      <c r="AG66" s="828"/>
      <c r="AH66" s="828"/>
      <c r="AI66" s="445"/>
      <c r="AJ66" s="443"/>
      <c r="AK66" s="443"/>
      <c r="AL66" s="445"/>
      <c r="AM66" s="445"/>
      <c r="AN66" s="107">
        <f>ROUND(AA66*AF66,0)</f>
        <v>3805</v>
      </c>
      <c r="AO66" s="437"/>
      <c r="AP66" s="318"/>
    </row>
    <row r="67" spans="1:42" ht="17.25" customHeight="1" x14ac:dyDescent="0.15">
      <c r="A67" s="436">
        <v>35</v>
      </c>
      <c r="B67" s="436">
        <v>1837</v>
      </c>
      <c r="C67" s="50" t="s">
        <v>1864</v>
      </c>
      <c r="D67" s="1027"/>
      <c r="E67" s="1028"/>
      <c r="F67" s="680"/>
      <c r="G67" s="681"/>
      <c r="H67" s="681"/>
      <c r="I67" s="681"/>
      <c r="J67" s="682"/>
      <c r="K67" s="557"/>
      <c r="L67" s="557"/>
      <c r="M67" s="557"/>
      <c r="N67" s="506"/>
      <c r="O67" s="770"/>
      <c r="P67" s="765"/>
      <c r="Q67" s="766"/>
      <c r="R67" s="434" t="s">
        <v>734</v>
      </c>
      <c r="S67" s="434"/>
      <c r="T67" s="434"/>
      <c r="U67" s="434"/>
      <c r="V67" s="1036" t="s">
        <v>879</v>
      </c>
      <c r="W67" s="1037"/>
      <c r="X67" s="1037"/>
      <c r="Y67" s="1038"/>
      <c r="Z67" s="445"/>
      <c r="AA67" s="685">
        <f>AA65</f>
        <v>2268</v>
      </c>
      <c r="AB67" s="686"/>
      <c r="AC67" s="422" t="s">
        <v>578</v>
      </c>
      <c r="AD67" s="445"/>
      <c r="AE67" s="445" t="s">
        <v>248</v>
      </c>
      <c r="AF67" s="828">
        <f t="shared" si="11"/>
        <v>0.9</v>
      </c>
      <c r="AG67" s="828"/>
      <c r="AH67" s="828"/>
      <c r="AI67" s="445" t="s">
        <v>56</v>
      </c>
      <c r="AJ67" s="1013">
        <f>AJ59</f>
        <v>30.4</v>
      </c>
      <c r="AK67" s="1013"/>
      <c r="AL67" s="445" t="s">
        <v>124</v>
      </c>
      <c r="AM67" s="445"/>
      <c r="AN67" s="107">
        <f>ROUND(ROUND(AA67*AF67,0)/AJ67,0)</f>
        <v>67</v>
      </c>
      <c r="AO67" s="435" t="s">
        <v>0</v>
      </c>
    </row>
    <row r="68" spans="1:42" ht="17.25" customHeight="1" x14ac:dyDescent="0.15">
      <c r="A68" s="436">
        <v>35</v>
      </c>
      <c r="B68" s="436">
        <v>1838</v>
      </c>
      <c r="C68" s="50" t="s">
        <v>1865</v>
      </c>
      <c r="D68" s="1027"/>
      <c r="E68" s="1028"/>
      <c r="F68" s="680"/>
      <c r="G68" s="681"/>
      <c r="H68" s="681"/>
      <c r="I68" s="681"/>
      <c r="J68" s="682"/>
      <c r="K68" s="569"/>
      <c r="L68" s="569"/>
      <c r="M68" s="569"/>
      <c r="N68" s="507"/>
      <c r="O68" s="789"/>
      <c r="P68" s="767"/>
      <c r="Q68" s="768"/>
      <c r="R68" s="434" t="s">
        <v>736</v>
      </c>
      <c r="S68" s="434"/>
      <c r="T68" s="434"/>
      <c r="U68" s="434"/>
      <c r="V68" s="1039"/>
      <c r="W68" s="1040"/>
      <c r="X68" s="1040"/>
      <c r="Y68" s="1041"/>
      <c r="Z68" s="445"/>
      <c r="AA68" s="685">
        <f>AA66</f>
        <v>4228</v>
      </c>
      <c r="AB68" s="686"/>
      <c r="AC68" s="422" t="s">
        <v>578</v>
      </c>
      <c r="AD68" s="445"/>
      <c r="AE68" s="445" t="s">
        <v>248</v>
      </c>
      <c r="AF68" s="828">
        <f t="shared" si="11"/>
        <v>0.9</v>
      </c>
      <c r="AG68" s="828"/>
      <c r="AH68" s="828"/>
      <c r="AI68" s="445" t="s">
        <v>56</v>
      </c>
      <c r="AJ68" s="1013">
        <f>AJ67</f>
        <v>30.4</v>
      </c>
      <c r="AK68" s="1013"/>
      <c r="AL68" s="445" t="s">
        <v>124</v>
      </c>
      <c r="AM68" s="445"/>
      <c r="AN68" s="107">
        <f>ROUND(ROUND(AA68*AF68,0)/AJ68,0)</f>
        <v>125</v>
      </c>
      <c r="AO68" s="10"/>
    </row>
    <row r="69" spans="1:42" ht="17.25" customHeight="1" x14ac:dyDescent="0.15">
      <c r="A69" s="436">
        <v>35</v>
      </c>
      <c r="B69" s="436">
        <v>1822</v>
      </c>
      <c r="C69" s="50" t="s">
        <v>803</v>
      </c>
      <c r="D69" s="1027"/>
      <c r="E69" s="1028"/>
      <c r="F69" s="680"/>
      <c r="G69" s="681"/>
      <c r="H69" s="681"/>
      <c r="I69" s="681"/>
      <c r="J69" s="682"/>
      <c r="K69" s="434" t="s">
        <v>802</v>
      </c>
      <c r="L69" s="434"/>
      <c r="M69" s="434"/>
      <c r="N69" s="434"/>
      <c r="O69" s="434"/>
      <c r="P69" s="434"/>
      <c r="Q69" s="434"/>
      <c r="R69" s="434"/>
      <c r="S69" s="434"/>
      <c r="T69" s="434"/>
      <c r="U69" s="434"/>
      <c r="V69" s="445"/>
      <c r="W69" s="445"/>
      <c r="X69" s="445"/>
      <c r="Y69" s="443"/>
      <c r="Z69" s="445"/>
      <c r="AA69" s="685">
        <v>180</v>
      </c>
      <c r="AB69" s="686"/>
      <c r="AC69" s="422" t="s">
        <v>578</v>
      </c>
      <c r="AD69" s="445"/>
      <c r="AE69" s="445"/>
      <c r="AF69" s="580"/>
      <c r="AG69" s="580"/>
      <c r="AH69" s="580"/>
      <c r="AI69" s="445"/>
      <c r="AJ69" s="443"/>
      <c r="AK69" s="443"/>
      <c r="AL69" s="445"/>
      <c r="AM69" s="55"/>
      <c r="AN69" s="107">
        <f>ROUND(AA69,0)</f>
        <v>180</v>
      </c>
      <c r="AO69" s="437" t="s">
        <v>209</v>
      </c>
    </row>
    <row r="70" spans="1:42" ht="17.25" customHeight="1" x14ac:dyDescent="0.15">
      <c r="A70" s="436">
        <v>35</v>
      </c>
      <c r="B70" s="436">
        <v>1823</v>
      </c>
      <c r="C70" s="50" t="s">
        <v>792</v>
      </c>
      <c r="D70" s="1027"/>
      <c r="E70" s="1028"/>
      <c r="F70" s="680"/>
      <c r="G70" s="681"/>
      <c r="H70" s="681"/>
      <c r="I70" s="681"/>
      <c r="J70" s="682"/>
      <c r="K70" s="434" t="s">
        <v>790</v>
      </c>
      <c r="L70" s="434"/>
      <c r="M70" s="434"/>
      <c r="N70" s="434"/>
      <c r="O70" s="434"/>
      <c r="P70" s="434"/>
      <c r="Q70" s="434"/>
      <c r="R70" s="434"/>
      <c r="S70" s="434"/>
      <c r="T70" s="434"/>
      <c r="U70" s="434"/>
      <c r="V70" s="445"/>
      <c r="W70" s="445"/>
      <c r="X70" s="445"/>
      <c r="Y70" s="443"/>
      <c r="Z70" s="445"/>
      <c r="AA70" s="685">
        <v>135</v>
      </c>
      <c r="AB70" s="686"/>
      <c r="AC70" s="422" t="s">
        <v>578</v>
      </c>
      <c r="AD70" s="445"/>
      <c r="AE70" s="445"/>
      <c r="AF70" s="580"/>
      <c r="AG70" s="580"/>
      <c r="AH70" s="580"/>
      <c r="AI70" s="445"/>
      <c r="AJ70" s="443"/>
      <c r="AK70" s="443"/>
      <c r="AL70" s="445"/>
      <c r="AM70" s="55"/>
      <c r="AN70" s="107">
        <f>ROUND(AA70,0)</f>
        <v>135</v>
      </c>
      <c r="AO70" s="437"/>
    </row>
    <row r="71" spans="1:42" ht="17.25" customHeight="1" x14ac:dyDescent="0.15">
      <c r="A71" s="436">
        <v>35</v>
      </c>
      <c r="B71" s="436">
        <v>1828</v>
      </c>
      <c r="C71" s="211" t="s">
        <v>4013</v>
      </c>
      <c r="D71" s="1027"/>
      <c r="E71" s="1028"/>
      <c r="F71" s="759"/>
      <c r="G71" s="760"/>
      <c r="H71" s="760"/>
      <c r="I71" s="760"/>
      <c r="J71" s="761"/>
      <c r="K71" s="434" t="s">
        <v>4012</v>
      </c>
      <c r="L71" s="650"/>
      <c r="M71" s="650"/>
      <c r="N71" s="650"/>
      <c r="O71" s="650"/>
      <c r="P71" s="650"/>
      <c r="Q71" s="650"/>
      <c r="R71" s="650"/>
      <c r="S71" s="519"/>
      <c r="T71" s="519"/>
      <c r="U71" s="519"/>
      <c r="V71" s="519"/>
      <c r="W71" s="519"/>
      <c r="X71" s="519"/>
      <c r="Y71" s="519"/>
      <c r="Z71" s="519"/>
      <c r="AA71" s="519"/>
      <c r="AB71" s="519"/>
      <c r="AC71" s="519"/>
      <c r="AD71" s="519"/>
      <c r="AE71" s="519"/>
      <c r="AF71" s="519"/>
      <c r="AG71" s="519"/>
      <c r="AH71" s="519"/>
      <c r="AI71" s="686">
        <v>432</v>
      </c>
      <c r="AJ71" s="686"/>
      <c r="AK71" s="422" t="s">
        <v>723</v>
      </c>
      <c r="AL71" s="422"/>
      <c r="AM71" s="55"/>
      <c r="AN71" s="106">
        <f>AI71</f>
        <v>432</v>
      </c>
      <c r="AO71" s="429"/>
    </row>
    <row r="72" spans="1:42" ht="17.25" customHeight="1" x14ac:dyDescent="0.15">
      <c r="A72" s="436">
        <v>35</v>
      </c>
      <c r="B72" s="436">
        <v>1901</v>
      </c>
      <c r="C72" s="35" t="s">
        <v>793</v>
      </c>
      <c r="D72" s="1027"/>
      <c r="E72" s="1028"/>
      <c r="F72" s="769" t="s">
        <v>794</v>
      </c>
      <c r="G72" s="763"/>
      <c r="H72" s="763"/>
      <c r="I72" s="763"/>
      <c r="J72" s="764"/>
      <c r="K72" s="54" t="s">
        <v>99</v>
      </c>
      <c r="L72" s="99"/>
      <c r="M72" s="99"/>
      <c r="N72" s="99"/>
      <c r="O72" s="99"/>
      <c r="P72" s="99"/>
      <c r="Q72" s="99"/>
      <c r="R72" s="99"/>
      <c r="S72" s="99"/>
      <c r="T72" s="99"/>
      <c r="U72" s="99"/>
      <c r="V72" s="426"/>
      <c r="W72" s="426"/>
      <c r="X72" s="426"/>
      <c r="Y72" s="40"/>
      <c r="Z72" s="426"/>
      <c r="AA72" s="40"/>
      <c r="AB72" s="40"/>
      <c r="AC72" s="417"/>
      <c r="AD72" s="426"/>
      <c r="AE72" s="426"/>
      <c r="AF72" s="426"/>
      <c r="AG72" s="426"/>
      <c r="AH72" s="426"/>
      <c r="AI72" s="426"/>
      <c r="AJ72" s="40"/>
      <c r="AK72" s="40"/>
      <c r="AL72" s="426"/>
      <c r="AM72" s="55"/>
      <c r="AN72" s="108"/>
      <c r="AO72" s="437"/>
    </row>
    <row r="73" spans="1:42" ht="17.25" customHeight="1" x14ac:dyDescent="0.15">
      <c r="A73" s="436">
        <v>35</v>
      </c>
      <c r="B73" s="436">
        <v>1902</v>
      </c>
      <c r="C73" s="35" t="s">
        <v>795</v>
      </c>
      <c r="D73" s="1027"/>
      <c r="E73" s="1028"/>
      <c r="F73" s="770"/>
      <c r="G73" s="765"/>
      <c r="H73" s="765"/>
      <c r="I73" s="765"/>
      <c r="J73" s="766"/>
      <c r="K73" s="54" t="s">
        <v>101</v>
      </c>
      <c r="L73" s="99"/>
      <c r="M73" s="99"/>
      <c r="N73" s="99"/>
      <c r="O73" s="99"/>
      <c r="P73" s="99"/>
      <c r="Q73" s="99"/>
      <c r="R73" s="99"/>
      <c r="S73" s="99"/>
      <c r="T73" s="99"/>
      <c r="U73" s="99"/>
      <c r="V73" s="426"/>
      <c r="W73" s="426"/>
      <c r="X73" s="426"/>
      <c r="Y73" s="40"/>
      <c r="Z73" s="426"/>
      <c r="AA73" s="40"/>
      <c r="AB73" s="40"/>
      <c r="AC73" s="417"/>
      <c r="AD73" s="426"/>
      <c r="AE73" s="426"/>
      <c r="AF73" s="426"/>
      <c r="AG73" s="426"/>
      <c r="AH73" s="426"/>
      <c r="AI73" s="426"/>
      <c r="AJ73" s="40"/>
      <c r="AK73" s="40"/>
      <c r="AL73" s="426"/>
      <c r="AM73" s="58"/>
      <c r="AN73" s="108"/>
      <c r="AO73" s="437"/>
    </row>
    <row r="74" spans="1:42" ht="17.25" customHeight="1" x14ac:dyDescent="0.15">
      <c r="A74" s="436">
        <v>35</v>
      </c>
      <c r="B74" s="436">
        <v>1903</v>
      </c>
      <c r="C74" s="35" t="s">
        <v>796</v>
      </c>
      <c r="D74" s="1027"/>
      <c r="E74" s="1028"/>
      <c r="F74" s="770"/>
      <c r="G74" s="765"/>
      <c r="H74" s="765"/>
      <c r="I74" s="765"/>
      <c r="J74" s="766"/>
      <c r="K74" s="54" t="s">
        <v>102</v>
      </c>
      <c r="L74" s="99"/>
      <c r="M74" s="99"/>
      <c r="N74" s="99"/>
      <c r="O74" s="99"/>
      <c r="P74" s="99"/>
      <c r="Q74" s="99"/>
      <c r="R74" s="99"/>
      <c r="S74" s="99"/>
      <c r="T74" s="99"/>
      <c r="U74" s="99"/>
      <c r="V74" s="426"/>
      <c r="W74" s="426"/>
      <c r="X74" s="426"/>
      <c r="Y74" s="40"/>
      <c r="Z74" s="426"/>
      <c r="AA74" s="40"/>
      <c r="AB74" s="40"/>
      <c r="AC74" s="417"/>
      <c r="AD74" s="426"/>
      <c r="AE74" s="426"/>
      <c r="AF74" s="426"/>
      <c r="AG74" s="426"/>
      <c r="AH74" s="426"/>
      <c r="AI74" s="426"/>
      <c r="AJ74" s="40"/>
      <c r="AK74" s="40"/>
      <c r="AL74" s="426"/>
      <c r="AM74" s="58"/>
      <c r="AN74" s="108"/>
      <c r="AO74" s="437"/>
    </row>
    <row r="75" spans="1:42" ht="17.25" customHeight="1" x14ac:dyDescent="0.15">
      <c r="A75" s="436">
        <v>35</v>
      </c>
      <c r="B75" s="436">
        <v>1904</v>
      </c>
      <c r="C75" s="35" t="s">
        <v>797</v>
      </c>
      <c r="D75" s="1027"/>
      <c r="E75" s="1028"/>
      <c r="F75" s="770"/>
      <c r="G75" s="765"/>
      <c r="H75" s="765"/>
      <c r="I75" s="765"/>
      <c r="J75" s="766"/>
      <c r="K75" s="101" t="s">
        <v>80</v>
      </c>
      <c r="L75" s="99"/>
      <c r="M75" s="99"/>
      <c r="N75" s="99"/>
      <c r="O75" s="99"/>
      <c r="P75" s="99"/>
      <c r="Q75" s="99"/>
      <c r="R75" s="99"/>
      <c r="S75" s="99"/>
      <c r="T75" s="99"/>
      <c r="U75" s="99"/>
      <c r="V75" s="426"/>
      <c r="W75" s="426"/>
      <c r="X75" s="426"/>
      <c r="Y75" s="40"/>
      <c r="Z75" s="426"/>
      <c r="AA75" s="40"/>
      <c r="AB75" s="40"/>
      <c r="AC75" s="417"/>
      <c r="AD75" s="426"/>
      <c r="AE75" s="426"/>
      <c r="AF75" s="426"/>
      <c r="AG75" s="426"/>
      <c r="AH75" s="426"/>
      <c r="AI75" s="426"/>
      <c r="AJ75" s="40"/>
      <c r="AK75" s="40"/>
      <c r="AL75" s="426"/>
      <c r="AM75" s="58"/>
      <c r="AN75" s="108"/>
      <c r="AO75" s="437"/>
    </row>
    <row r="76" spans="1:42" ht="17.25" customHeight="1" x14ac:dyDescent="0.15">
      <c r="A76" s="436">
        <v>35</v>
      </c>
      <c r="B76" s="436">
        <v>1905</v>
      </c>
      <c r="C76" s="35" t="s">
        <v>150</v>
      </c>
      <c r="D76" s="1027"/>
      <c r="E76" s="1028"/>
      <c r="F76" s="770"/>
      <c r="G76" s="765"/>
      <c r="H76" s="765"/>
      <c r="I76" s="765"/>
      <c r="J76" s="766"/>
      <c r="K76" s="101" t="s">
        <v>81</v>
      </c>
      <c r="L76" s="99"/>
      <c r="M76" s="99"/>
      <c r="N76" s="99"/>
      <c r="O76" s="99"/>
      <c r="P76" s="99"/>
      <c r="Q76" s="99"/>
      <c r="R76" s="99"/>
      <c r="S76" s="99"/>
      <c r="T76" s="99"/>
      <c r="U76" s="99"/>
      <c r="V76" s="426"/>
      <c r="W76" s="426"/>
      <c r="X76" s="426"/>
      <c r="Y76" s="40"/>
      <c r="Z76" s="426"/>
      <c r="AA76" s="40"/>
      <c r="AB76" s="40"/>
      <c r="AC76" s="417"/>
      <c r="AD76" s="426"/>
      <c r="AE76" s="426"/>
      <c r="AF76" s="426"/>
      <c r="AG76" s="426"/>
      <c r="AH76" s="426"/>
      <c r="AI76" s="426"/>
      <c r="AJ76" s="40"/>
      <c r="AK76" s="40"/>
      <c r="AL76" s="426"/>
      <c r="AM76" s="58"/>
      <c r="AN76" s="108"/>
      <c r="AO76" s="437"/>
    </row>
    <row r="77" spans="1:42" ht="17.25" customHeight="1" x14ac:dyDescent="0.15">
      <c r="A77" s="436">
        <v>35</v>
      </c>
      <c r="B77" s="436">
        <v>1906</v>
      </c>
      <c r="C77" s="35" t="s">
        <v>151</v>
      </c>
      <c r="D77" s="1027"/>
      <c r="E77" s="1028"/>
      <c r="F77" s="770"/>
      <c r="G77" s="765"/>
      <c r="H77" s="765"/>
      <c r="I77" s="765"/>
      <c r="J77" s="766"/>
      <c r="K77" s="101" t="s">
        <v>82</v>
      </c>
      <c r="L77" s="99"/>
      <c r="M77" s="99"/>
      <c r="N77" s="99"/>
      <c r="O77" s="99"/>
      <c r="P77" s="99"/>
      <c r="Q77" s="99"/>
      <c r="R77" s="99"/>
      <c r="S77" s="99"/>
      <c r="T77" s="99"/>
      <c r="U77" s="99"/>
      <c r="V77" s="426"/>
      <c r="W77" s="426"/>
      <c r="X77" s="426"/>
      <c r="Y77" s="40"/>
      <c r="Z77" s="426"/>
      <c r="AA77" s="40"/>
      <c r="AB77" s="40"/>
      <c r="AC77" s="417"/>
      <c r="AD77" s="426"/>
      <c r="AE77" s="426"/>
      <c r="AF77" s="426"/>
      <c r="AG77" s="426"/>
      <c r="AH77" s="426"/>
      <c r="AI77" s="426"/>
      <c r="AJ77" s="40"/>
      <c r="AK77" s="40"/>
      <c r="AL77" s="426"/>
      <c r="AM77" s="58"/>
      <c r="AN77" s="108"/>
      <c r="AO77" s="437"/>
    </row>
    <row r="78" spans="1:42" ht="17.25" customHeight="1" x14ac:dyDescent="0.15">
      <c r="A78" s="436">
        <v>35</v>
      </c>
      <c r="B78" s="436">
        <v>1907</v>
      </c>
      <c r="C78" s="35" t="s">
        <v>152</v>
      </c>
      <c r="D78" s="1027"/>
      <c r="E78" s="1028"/>
      <c r="F78" s="770"/>
      <c r="G78" s="765"/>
      <c r="H78" s="765"/>
      <c r="I78" s="765"/>
      <c r="J78" s="766"/>
      <c r="K78" s="101" t="s">
        <v>83</v>
      </c>
      <c r="L78" s="99"/>
      <c r="M78" s="99"/>
      <c r="N78" s="99"/>
      <c r="O78" s="99"/>
      <c r="P78" s="99"/>
      <c r="Q78" s="99"/>
      <c r="R78" s="99"/>
      <c r="S78" s="99"/>
      <c r="T78" s="99"/>
      <c r="U78" s="99"/>
      <c r="V78" s="426"/>
      <c r="W78" s="426"/>
      <c r="X78" s="426"/>
      <c r="Y78" s="40"/>
      <c r="Z78" s="426"/>
      <c r="AA78" s="40"/>
      <c r="AB78" s="40"/>
      <c r="AC78" s="417"/>
      <c r="AD78" s="426"/>
      <c r="AE78" s="426"/>
      <c r="AF78" s="426"/>
      <c r="AG78" s="426"/>
      <c r="AH78" s="426"/>
      <c r="AI78" s="426"/>
      <c r="AJ78" s="40"/>
      <c r="AK78" s="40"/>
      <c r="AL78" s="426"/>
      <c r="AM78" s="58"/>
      <c r="AN78" s="108"/>
      <c r="AO78" s="437"/>
    </row>
    <row r="79" spans="1:42" ht="17.25" customHeight="1" x14ac:dyDescent="0.15">
      <c r="A79" s="436">
        <v>35</v>
      </c>
      <c r="B79" s="436">
        <v>1908</v>
      </c>
      <c r="C79" s="35" t="s">
        <v>153</v>
      </c>
      <c r="D79" s="1027"/>
      <c r="E79" s="1028"/>
      <c r="F79" s="770"/>
      <c r="G79" s="765"/>
      <c r="H79" s="765"/>
      <c r="I79" s="765"/>
      <c r="J79" s="766"/>
      <c r="K79" s="101" t="s">
        <v>84</v>
      </c>
      <c r="L79" s="99"/>
      <c r="M79" s="99"/>
      <c r="N79" s="99"/>
      <c r="O79" s="99"/>
      <c r="P79" s="99"/>
      <c r="Q79" s="99"/>
      <c r="R79" s="99"/>
      <c r="S79" s="99"/>
      <c r="T79" s="99"/>
      <c r="U79" s="99"/>
      <c r="V79" s="426"/>
      <c r="W79" s="426"/>
      <c r="X79" s="426"/>
      <c r="Y79" s="40"/>
      <c r="Z79" s="426"/>
      <c r="AA79" s="40"/>
      <c r="AB79" s="40"/>
      <c r="AC79" s="417"/>
      <c r="AD79" s="426"/>
      <c r="AE79" s="426"/>
      <c r="AF79" s="426"/>
      <c r="AG79" s="426"/>
      <c r="AH79" s="426"/>
      <c r="AI79" s="426"/>
      <c r="AJ79" s="40"/>
      <c r="AK79" s="40"/>
      <c r="AL79" s="426"/>
      <c r="AM79" s="58"/>
      <c r="AN79" s="108"/>
      <c r="AO79" s="437"/>
    </row>
    <row r="80" spans="1:42" ht="17.25" customHeight="1" x14ac:dyDescent="0.15">
      <c r="A80" s="436">
        <v>35</v>
      </c>
      <c r="B80" s="436">
        <v>1909</v>
      </c>
      <c r="C80" s="35" t="s">
        <v>154</v>
      </c>
      <c r="D80" s="1027"/>
      <c r="E80" s="1028"/>
      <c r="F80" s="770"/>
      <c r="G80" s="765"/>
      <c r="H80" s="765"/>
      <c r="I80" s="765"/>
      <c r="J80" s="766"/>
      <c r="K80" s="101" t="s">
        <v>85</v>
      </c>
      <c r="L80" s="99"/>
      <c r="M80" s="99"/>
      <c r="N80" s="99"/>
      <c r="O80" s="99"/>
      <c r="P80" s="99"/>
      <c r="Q80" s="99"/>
      <c r="R80" s="99"/>
      <c r="S80" s="99"/>
      <c r="T80" s="99"/>
      <c r="U80" s="99"/>
      <c r="V80" s="426"/>
      <c r="W80" s="426"/>
      <c r="X80" s="426"/>
      <c r="Y80" s="40"/>
      <c r="Z80" s="426"/>
      <c r="AA80" s="40"/>
      <c r="AB80" s="40"/>
      <c r="AC80" s="417"/>
      <c r="AD80" s="426"/>
      <c r="AE80" s="426"/>
      <c r="AF80" s="426"/>
      <c r="AG80" s="426"/>
      <c r="AH80" s="426"/>
      <c r="AI80" s="426"/>
      <c r="AJ80" s="40"/>
      <c r="AK80" s="40"/>
      <c r="AL80" s="426"/>
      <c r="AM80" s="58"/>
      <c r="AN80" s="108"/>
      <c r="AO80" s="437"/>
    </row>
    <row r="81" spans="1:41" ht="17.25" customHeight="1" x14ac:dyDescent="0.15">
      <c r="A81" s="436">
        <v>35</v>
      </c>
      <c r="B81" s="436">
        <v>1910</v>
      </c>
      <c r="C81" s="35" t="s">
        <v>155</v>
      </c>
      <c r="D81" s="1027"/>
      <c r="E81" s="1028"/>
      <c r="F81" s="770"/>
      <c r="G81" s="765"/>
      <c r="H81" s="765"/>
      <c r="I81" s="765"/>
      <c r="J81" s="766"/>
      <c r="K81" s="101" t="s">
        <v>86</v>
      </c>
      <c r="L81" s="99"/>
      <c r="M81" s="99"/>
      <c r="N81" s="99"/>
      <c r="O81" s="99"/>
      <c r="P81" s="99"/>
      <c r="Q81" s="99"/>
      <c r="R81" s="99"/>
      <c r="S81" s="99"/>
      <c r="T81" s="99"/>
      <c r="U81" s="99"/>
      <c r="V81" s="426"/>
      <c r="W81" s="426"/>
      <c r="X81" s="426"/>
      <c r="Y81" s="40"/>
      <c r="Z81" s="426"/>
      <c r="AA81" s="40"/>
      <c r="AB81" s="40"/>
      <c r="AC81" s="417"/>
      <c r="AD81" s="426"/>
      <c r="AE81" s="426"/>
      <c r="AF81" s="426"/>
      <c r="AG81" s="426"/>
      <c r="AH81" s="426"/>
      <c r="AI81" s="426"/>
      <c r="AJ81" s="40"/>
      <c r="AK81" s="40"/>
      <c r="AL81" s="426"/>
      <c r="AM81" s="58"/>
      <c r="AN81" s="108"/>
      <c r="AO81" s="437"/>
    </row>
    <row r="82" spans="1:41" ht="17.25" customHeight="1" x14ac:dyDescent="0.15">
      <c r="A82" s="436">
        <v>35</v>
      </c>
      <c r="B82" s="436">
        <v>1911</v>
      </c>
      <c r="C82" s="35" t="s">
        <v>156</v>
      </c>
      <c r="D82" s="1027"/>
      <c r="E82" s="1028"/>
      <c r="F82" s="770"/>
      <c r="G82" s="765"/>
      <c r="H82" s="765"/>
      <c r="I82" s="765"/>
      <c r="J82" s="766"/>
      <c r="K82" s="101" t="s">
        <v>503</v>
      </c>
      <c r="L82" s="99"/>
      <c r="M82" s="99"/>
      <c r="N82" s="99"/>
      <c r="O82" s="99"/>
      <c r="P82" s="99"/>
      <c r="Q82" s="99"/>
      <c r="R82" s="99"/>
      <c r="S82" s="99"/>
      <c r="T82" s="99"/>
      <c r="U82" s="99"/>
      <c r="V82" s="426"/>
      <c r="W82" s="426"/>
      <c r="X82" s="426"/>
      <c r="Y82" s="40"/>
      <c r="Z82" s="426"/>
      <c r="AA82" s="40"/>
      <c r="AB82" s="40"/>
      <c r="AC82" s="417"/>
      <c r="AD82" s="426"/>
      <c r="AE82" s="426"/>
      <c r="AF82" s="426"/>
      <c r="AG82" s="426"/>
      <c r="AH82" s="426"/>
      <c r="AI82" s="426"/>
      <c r="AJ82" s="40"/>
      <c r="AK82" s="40"/>
      <c r="AL82" s="426"/>
      <c r="AM82" s="58"/>
      <c r="AN82" s="108"/>
      <c r="AO82" s="437"/>
    </row>
    <row r="83" spans="1:41" ht="17.25" customHeight="1" x14ac:dyDescent="0.15">
      <c r="A83" s="436">
        <v>35</v>
      </c>
      <c r="B83" s="436">
        <v>1912</v>
      </c>
      <c r="C83" s="35" t="s">
        <v>157</v>
      </c>
      <c r="D83" s="1027"/>
      <c r="E83" s="1028"/>
      <c r="F83" s="770"/>
      <c r="G83" s="765"/>
      <c r="H83" s="765"/>
      <c r="I83" s="765"/>
      <c r="J83" s="766"/>
      <c r="K83" s="101" t="s">
        <v>504</v>
      </c>
      <c r="L83" s="99"/>
      <c r="M83" s="99"/>
      <c r="N83" s="99"/>
      <c r="O83" s="99"/>
      <c r="P83" s="99"/>
      <c r="Q83" s="99"/>
      <c r="R83" s="99"/>
      <c r="S83" s="99"/>
      <c r="T83" s="99"/>
      <c r="U83" s="99"/>
      <c r="V83" s="426"/>
      <c r="W83" s="426"/>
      <c r="X83" s="426"/>
      <c r="Y83" s="40"/>
      <c r="Z83" s="40"/>
      <c r="AA83" s="426"/>
      <c r="AB83" s="426"/>
      <c r="AC83" s="426"/>
      <c r="AD83" s="426"/>
      <c r="AE83" s="426"/>
      <c r="AF83" s="426"/>
      <c r="AG83" s="426"/>
      <c r="AH83" s="426"/>
      <c r="AI83" s="426"/>
      <c r="AJ83" s="40"/>
      <c r="AK83" s="40"/>
      <c r="AL83" s="426"/>
      <c r="AM83" s="58"/>
      <c r="AN83" s="108"/>
      <c r="AO83" s="437"/>
    </row>
    <row r="84" spans="1:41" ht="17.25" customHeight="1" x14ac:dyDescent="0.15">
      <c r="A84" s="436">
        <v>35</v>
      </c>
      <c r="B84" s="436">
        <v>1913</v>
      </c>
      <c r="C84" s="35" t="s">
        <v>330</v>
      </c>
      <c r="D84" s="1029"/>
      <c r="E84" s="1030"/>
      <c r="F84" s="789"/>
      <c r="G84" s="767"/>
      <c r="H84" s="767"/>
      <c r="I84" s="767"/>
      <c r="J84" s="768"/>
      <c r="K84" s="54" t="s">
        <v>329</v>
      </c>
      <c r="L84" s="99"/>
      <c r="M84" s="99"/>
      <c r="N84" s="99"/>
      <c r="O84" s="99"/>
      <c r="P84" s="99"/>
      <c r="Q84" s="99"/>
      <c r="R84" s="99"/>
      <c r="S84" s="99"/>
      <c r="T84" s="99"/>
      <c r="U84" s="99"/>
      <c r="V84" s="426"/>
      <c r="W84" s="426"/>
      <c r="X84" s="426"/>
      <c r="Y84" s="40"/>
      <c r="Z84" s="40"/>
      <c r="AA84" s="426"/>
      <c r="AB84" s="426"/>
      <c r="AC84" s="426"/>
      <c r="AD84" s="426"/>
      <c r="AE84" s="426"/>
      <c r="AF84" s="426"/>
      <c r="AG84" s="426"/>
      <c r="AH84" s="426"/>
      <c r="AI84" s="426"/>
      <c r="AJ84" s="40"/>
      <c r="AK84" s="40"/>
      <c r="AL84" s="426"/>
      <c r="AM84" s="58"/>
      <c r="AN84" s="108"/>
      <c r="AO84" s="10"/>
    </row>
    <row r="85" spans="1:41" ht="17.25" customHeight="1" x14ac:dyDescent="0.15">
      <c r="A85" s="16"/>
      <c r="B85" s="16"/>
      <c r="C85" s="128"/>
      <c r="D85" s="129"/>
      <c r="E85" s="129"/>
      <c r="F85" s="511"/>
      <c r="G85" s="511"/>
      <c r="H85" s="511"/>
      <c r="I85" s="511"/>
      <c r="J85" s="511"/>
      <c r="K85" s="77"/>
      <c r="L85" s="77"/>
      <c r="M85" s="77"/>
      <c r="N85" s="77"/>
      <c r="O85" s="77"/>
      <c r="P85" s="77"/>
      <c r="Q85" s="77"/>
      <c r="R85" s="77"/>
      <c r="S85" s="77"/>
      <c r="T85" s="77"/>
      <c r="U85" s="77"/>
      <c r="V85" s="245"/>
      <c r="W85" s="245"/>
      <c r="X85" s="245"/>
      <c r="Y85" s="14"/>
      <c r="Z85" s="14"/>
      <c r="AA85" s="245"/>
      <c r="AB85" s="245"/>
      <c r="AC85" s="245"/>
      <c r="AD85" s="245"/>
      <c r="AE85" s="245"/>
      <c r="AF85" s="245"/>
      <c r="AG85" s="245"/>
      <c r="AH85" s="245"/>
      <c r="AI85" s="245"/>
      <c r="AJ85" s="14"/>
      <c r="AK85" s="14"/>
      <c r="AL85" s="245"/>
      <c r="AM85" s="245"/>
      <c r="AN85" s="130"/>
      <c r="AO85" s="130"/>
    </row>
    <row r="86" spans="1:41" ht="17.25" customHeight="1" x14ac:dyDescent="0.15">
      <c r="A86" s="16"/>
      <c r="B86" s="16"/>
      <c r="C86" s="128"/>
      <c r="D86" s="129"/>
      <c r="E86" s="129"/>
      <c r="F86" s="511"/>
      <c r="G86" s="511"/>
      <c r="H86" s="511"/>
      <c r="I86" s="511"/>
      <c r="J86" s="511"/>
      <c r="K86" s="77"/>
      <c r="L86" s="77"/>
      <c r="M86" s="77"/>
      <c r="N86" s="77"/>
      <c r="O86" s="77"/>
      <c r="P86" s="77"/>
      <c r="Q86" s="77"/>
      <c r="R86" s="77"/>
      <c r="S86" s="77"/>
      <c r="T86" s="77"/>
      <c r="U86" s="77"/>
      <c r="V86" s="245"/>
      <c r="W86" s="245"/>
      <c r="X86" s="245"/>
      <c r="Y86" s="14"/>
      <c r="Z86" s="14"/>
      <c r="AA86" s="245"/>
      <c r="AB86" s="245"/>
      <c r="AC86" s="245"/>
      <c r="AD86" s="245"/>
      <c r="AE86" s="245"/>
      <c r="AF86" s="245"/>
      <c r="AG86" s="245"/>
      <c r="AH86" s="245"/>
      <c r="AI86" s="245"/>
      <c r="AJ86" s="14"/>
      <c r="AK86" s="14"/>
      <c r="AL86" s="245"/>
      <c r="AM86" s="245"/>
      <c r="AN86" s="130"/>
      <c r="AO86" s="130"/>
    </row>
    <row r="87" spans="1:41" ht="17.25" customHeight="1" x14ac:dyDescent="0.15">
      <c r="A87" s="405" t="s">
        <v>582</v>
      </c>
      <c r="B87" s="622"/>
      <c r="C87" s="428" t="s">
        <v>583</v>
      </c>
      <c r="D87" s="415"/>
      <c r="E87" s="633"/>
      <c r="F87" s="633"/>
      <c r="G87" s="633"/>
      <c r="H87" s="633"/>
      <c r="I87" s="633"/>
      <c r="J87" s="633"/>
      <c r="K87" s="633"/>
      <c r="L87" s="633"/>
      <c r="M87" s="633"/>
      <c r="N87" s="633"/>
      <c r="O87" s="633"/>
      <c r="P87" s="633"/>
      <c r="Q87" s="633"/>
      <c r="R87" s="633"/>
      <c r="S87" s="633"/>
      <c r="T87" s="408"/>
      <c r="U87" s="409" t="s">
        <v>584</v>
      </c>
      <c r="V87" s="409"/>
      <c r="W87" s="633"/>
      <c r="X87" s="633"/>
      <c r="Y87" s="633"/>
      <c r="Z87" s="633"/>
      <c r="AA87" s="633"/>
      <c r="AB87" s="633"/>
      <c r="AC87" s="633"/>
      <c r="AD87" s="633"/>
      <c r="AE87" s="633"/>
      <c r="AF87" s="633"/>
      <c r="AG87" s="633"/>
      <c r="AH87" s="633"/>
      <c r="AI87" s="633"/>
      <c r="AJ87" s="633"/>
      <c r="AK87" s="633"/>
      <c r="AL87" s="633"/>
      <c r="AM87" s="634"/>
      <c r="AN87" s="406" t="s">
        <v>880</v>
      </c>
      <c r="AO87" s="406" t="s">
        <v>881</v>
      </c>
    </row>
    <row r="88" spans="1:41" ht="17.25" customHeight="1" x14ac:dyDescent="0.15">
      <c r="A88" s="3" t="s">
        <v>585</v>
      </c>
      <c r="B88" s="4" t="s">
        <v>586</v>
      </c>
      <c r="C88" s="432"/>
      <c r="D88" s="446"/>
      <c r="E88" s="607"/>
      <c r="F88" s="607"/>
      <c r="G88" s="607"/>
      <c r="H88" s="607"/>
      <c r="I88" s="607"/>
      <c r="J88" s="607"/>
      <c r="K88" s="607"/>
      <c r="L88" s="607"/>
      <c r="M88" s="607"/>
      <c r="N88" s="607"/>
      <c r="O88" s="607"/>
      <c r="P88" s="607"/>
      <c r="Q88" s="607"/>
      <c r="R88" s="607"/>
      <c r="S88" s="607"/>
      <c r="T88" s="607"/>
      <c r="U88" s="607"/>
      <c r="V88" s="607"/>
      <c r="W88" s="607"/>
      <c r="X88" s="607"/>
      <c r="Y88" s="607"/>
      <c r="Z88" s="607"/>
      <c r="AA88" s="607"/>
      <c r="AB88" s="607"/>
      <c r="AC88" s="607"/>
      <c r="AD88" s="607"/>
      <c r="AE88" s="607"/>
      <c r="AF88" s="607"/>
      <c r="AG88" s="607"/>
      <c r="AH88" s="607"/>
      <c r="AI88" s="607"/>
      <c r="AJ88" s="607"/>
      <c r="AK88" s="607"/>
      <c r="AL88" s="607"/>
      <c r="AM88" s="432"/>
      <c r="AN88" s="5" t="s">
        <v>577</v>
      </c>
      <c r="AO88" s="5" t="s">
        <v>578</v>
      </c>
    </row>
    <row r="89" spans="1:41" ht="17.25" customHeight="1" x14ac:dyDescent="0.15">
      <c r="A89" s="436">
        <v>35</v>
      </c>
      <c r="B89" s="436">
        <v>2001</v>
      </c>
      <c r="C89" s="49" t="s">
        <v>518</v>
      </c>
      <c r="D89" s="1031" t="s">
        <v>882</v>
      </c>
      <c r="E89" s="1032"/>
      <c r="F89" s="677" t="s">
        <v>825</v>
      </c>
      <c r="G89" s="678"/>
      <c r="H89" s="678"/>
      <c r="I89" s="678"/>
      <c r="J89" s="679"/>
      <c r="K89" s="1002" t="s">
        <v>552</v>
      </c>
      <c r="L89" s="1003"/>
      <c r="M89" s="763" t="s">
        <v>368</v>
      </c>
      <c r="N89" s="664"/>
      <c r="O89" s="664"/>
      <c r="P89" s="665"/>
      <c r="Q89" s="453" t="s">
        <v>883</v>
      </c>
      <c r="R89" s="438"/>
      <c r="S89" s="438"/>
      <c r="T89" s="438"/>
      <c r="U89" s="105"/>
      <c r="V89" s="444" t="s">
        <v>884</v>
      </c>
      <c r="W89" s="445"/>
      <c r="X89" s="445"/>
      <c r="Y89" s="443"/>
      <c r="Z89" s="443"/>
      <c r="AA89" s="685">
        <f>AA93</f>
        <v>497</v>
      </c>
      <c r="AB89" s="685"/>
      <c r="AC89" s="422" t="s">
        <v>578</v>
      </c>
      <c r="AD89" s="445"/>
      <c r="AE89" s="445" t="s">
        <v>248</v>
      </c>
      <c r="AF89" s="828">
        <v>0.56999999999999995</v>
      </c>
      <c r="AG89" s="828"/>
      <c r="AH89" s="828"/>
      <c r="AI89" s="443"/>
      <c r="AJ89" s="580"/>
      <c r="AK89" s="580"/>
      <c r="AL89" s="445"/>
      <c r="AM89" s="55"/>
      <c r="AN89" s="107">
        <f>ROUND(AA89*AF89,0)</f>
        <v>283</v>
      </c>
      <c r="AO89" s="435" t="s">
        <v>448</v>
      </c>
    </row>
    <row r="90" spans="1:41" ht="17.25" customHeight="1" x14ac:dyDescent="0.15">
      <c r="A90" s="436">
        <v>35</v>
      </c>
      <c r="B90" s="436">
        <v>2002</v>
      </c>
      <c r="C90" s="49" t="s">
        <v>553</v>
      </c>
      <c r="D90" s="851"/>
      <c r="E90" s="853"/>
      <c r="F90" s="680"/>
      <c r="G90" s="681"/>
      <c r="H90" s="681"/>
      <c r="I90" s="681"/>
      <c r="J90" s="682"/>
      <c r="K90" s="1004"/>
      <c r="L90" s="1005"/>
      <c r="M90" s="667"/>
      <c r="N90" s="667"/>
      <c r="O90" s="667"/>
      <c r="P90" s="668"/>
      <c r="Q90" s="132" t="s">
        <v>885</v>
      </c>
      <c r="R90" s="99"/>
      <c r="S90" s="99"/>
      <c r="T90" s="99"/>
      <c r="U90" s="133"/>
      <c r="V90" s="444" t="s">
        <v>886</v>
      </c>
      <c r="W90" s="445"/>
      <c r="X90" s="445"/>
      <c r="Y90" s="443"/>
      <c r="Z90" s="443"/>
      <c r="AA90" s="685">
        <f>AA94</f>
        <v>551</v>
      </c>
      <c r="AB90" s="685"/>
      <c r="AC90" s="422" t="s">
        <v>578</v>
      </c>
      <c r="AD90" s="445"/>
      <c r="AE90" s="445" t="s">
        <v>248</v>
      </c>
      <c r="AF90" s="828">
        <f>$AF$89</f>
        <v>0.56999999999999995</v>
      </c>
      <c r="AG90" s="828"/>
      <c r="AH90" s="828"/>
      <c r="AI90" s="443"/>
      <c r="AJ90" s="580"/>
      <c r="AK90" s="580"/>
      <c r="AL90" s="445"/>
      <c r="AM90" s="55"/>
      <c r="AN90" s="107">
        <f>ROUND(AA90*AF90,0)</f>
        <v>314</v>
      </c>
      <c r="AO90" s="437"/>
    </row>
    <row r="91" spans="1:41" ht="17.25" customHeight="1" x14ac:dyDescent="0.15">
      <c r="A91" s="436">
        <v>35</v>
      </c>
      <c r="B91" s="436">
        <v>2011</v>
      </c>
      <c r="C91" s="49" t="s">
        <v>554</v>
      </c>
      <c r="D91" s="851"/>
      <c r="E91" s="853"/>
      <c r="F91" s="680"/>
      <c r="G91" s="681"/>
      <c r="H91" s="681"/>
      <c r="I91" s="681"/>
      <c r="J91" s="682"/>
      <c r="K91" s="1004"/>
      <c r="L91" s="1005"/>
      <c r="M91" s="667"/>
      <c r="N91" s="667"/>
      <c r="O91" s="667"/>
      <c r="P91" s="668"/>
      <c r="Q91" s="453" t="s">
        <v>887</v>
      </c>
      <c r="R91" s="438"/>
      <c r="S91" s="438"/>
      <c r="T91" s="438"/>
      <c r="U91" s="105"/>
      <c r="V91" s="444" t="s">
        <v>884</v>
      </c>
      <c r="W91" s="445"/>
      <c r="X91" s="445"/>
      <c r="Y91" s="443"/>
      <c r="Z91" s="443"/>
      <c r="AA91" s="685">
        <v>475</v>
      </c>
      <c r="AB91" s="685"/>
      <c r="AC91" s="422" t="s">
        <v>578</v>
      </c>
      <c r="AD91" s="445"/>
      <c r="AE91" s="445" t="s">
        <v>248</v>
      </c>
      <c r="AF91" s="828">
        <f t="shared" ref="AF91:AF102" si="12">$AF$33</f>
        <v>0.9</v>
      </c>
      <c r="AG91" s="828"/>
      <c r="AH91" s="828"/>
      <c r="AI91" s="445"/>
      <c r="AJ91" s="443"/>
      <c r="AK91" s="443"/>
      <c r="AL91" s="445"/>
      <c r="AM91" s="55"/>
      <c r="AN91" s="107">
        <f t="shared" ref="AN91:AN114" si="13">ROUND(AA91*AF91,0)</f>
        <v>428</v>
      </c>
      <c r="AO91" s="437"/>
    </row>
    <row r="92" spans="1:41" ht="17.25" customHeight="1" x14ac:dyDescent="0.15">
      <c r="A92" s="436">
        <v>35</v>
      </c>
      <c r="B92" s="436">
        <v>2012</v>
      </c>
      <c r="C92" s="49" t="s">
        <v>555</v>
      </c>
      <c r="D92" s="851"/>
      <c r="E92" s="853"/>
      <c r="F92" s="680"/>
      <c r="G92" s="681"/>
      <c r="H92" s="681"/>
      <c r="I92" s="681"/>
      <c r="J92" s="682"/>
      <c r="K92" s="1004"/>
      <c r="L92" s="1005"/>
      <c r="M92" s="667"/>
      <c r="N92" s="667"/>
      <c r="O92" s="667"/>
      <c r="P92" s="668"/>
      <c r="Q92" s="132" t="s">
        <v>1258</v>
      </c>
      <c r="R92" s="99"/>
      <c r="S92" s="99"/>
      <c r="T92" s="99"/>
      <c r="U92" s="133"/>
      <c r="V92" s="444" t="s">
        <v>886</v>
      </c>
      <c r="W92" s="445"/>
      <c r="X92" s="445"/>
      <c r="Y92" s="443"/>
      <c r="Z92" s="443"/>
      <c r="AA92" s="685">
        <v>526</v>
      </c>
      <c r="AB92" s="685"/>
      <c r="AC92" s="422" t="s">
        <v>578</v>
      </c>
      <c r="AD92" s="445"/>
      <c r="AE92" s="445" t="s">
        <v>248</v>
      </c>
      <c r="AF92" s="828">
        <f t="shared" si="12"/>
        <v>0.9</v>
      </c>
      <c r="AG92" s="828"/>
      <c r="AH92" s="828"/>
      <c r="AI92" s="445"/>
      <c r="AJ92" s="443"/>
      <c r="AK92" s="443"/>
      <c r="AL92" s="445"/>
      <c r="AM92" s="55"/>
      <c r="AN92" s="107">
        <f t="shared" si="13"/>
        <v>473</v>
      </c>
      <c r="AO92" s="437"/>
    </row>
    <row r="93" spans="1:41" ht="17.25" customHeight="1" x14ac:dyDescent="0.15">
      <c r="A93" s="436">
        <v>35</v>
      </c>
      <c r="B93" s="436">
        <v>2013</v>
      </c>
      <c r="C93" s="49" t="s">
        <v>556</v>
      </c>
      <c r="D93" s="851"/>
      <c r="E93" s="853"/>
      <c r="F93" s="680"/>
      <c r="G93" s="681"/>
      <c r="H93" s="681"/>
      <c r="I93" s="681"/>
      <c r="J93" s="682"/>
      <c r="K93" s="1004"/>
      <c r="L93" s="1005"/>
      <c r="M93" s="667"/>
      <c r="N93" s="667"/>
      <c r="O93" s="667"/>
      <c r="P93" s="668"/>
      <c r="Q93" s="453" t="s">
        <v>1259</v>
      </c>
      <c r="R93" s="438"/>
      <c r="S93" s="438"/>
      <c r="T93" s="438"/>
      <c r="U93" s="105"/>
      <c r="V93" s="444" t="s">
        <v>884</v>
      </c>
      <c r="W93" s="445"/>
      <c r="X93" s="445"/>
      <c r="Y93" s="443"/>
      <c r="Z93" s="443"/>
      <c r="AA93" s="685">
        <v>497</v>
      </c>
      <c r="AB93" s="685"/>
      <c r="AC93" s="422" t="s">
        <v>578</v>
      </c>
      <c r="AD93" s="445"/>
      <c r="AE93" s="445" t="s">
        <v>248</v>
      </c>
      <c r="AF93" s="828">
        <f t="shared" si="12"/>
        <v>0.9</v>
      </c>
      <c r="AG93" s="828"/>
      <c r="AH93" s="828"/>
      <c r="AI93" s="445"/>
      <c r="AJ93" s="443"/>
      <c r="AK93" s="443"/>
      <c r="AL93" s="445"/>
      <c r="AM93" s="55"/>
      <c r="AN93" s="107">
        <f t="shared" ref="AN93:AN94" si="14">ROUND(AA93*AF93,0)</f>
        <v>447</v>
      </c>
      <c r="AO93" s="437"/>
    </row>
    <row r="94" spans="1:41" ht="17.25" customHeight="1" x14ac:dyDescent="0.15">
      <c r="A94" s="436">
        <v>35</v>
      </c>
      <c r="B94" s="436">
        <v>2014</v>
      </c>
      <c r="C94" s="49" t="s">
        <v>557</v>
      </c>
      <c r="D94" s="851"/>
      <c r="E94" s="853"/>
      <c r="F94" s="680"/>
      <c r="G94" s="681"/>
      <c r="H94" s="681"/>
      <c r="I94" s="681"/>
      <c r="J94" s="682"/>
      <c r="K94" s="1004"/>
      <c r="L94" s="1005"/>
      <c r="M94" s="667"/>
      <c r="N94" s="667"/>
      <c r="O94" s="667"/>
      <c r="P94" s="668"/>
      <c r="Q94" s="132" t="s">
        <v>888</v>
      </c>
      <c r="R94" s="99"/>
      <c r="S94" s="99"/>
      <c r="T94" s="99"/>
      <c r="U94" s="133"/>
      <c r="V94" s="444" t="s">
        <v>886</v>
      </c>
      <c r="W94" s="445"/>
      <c r="X94" s="445"/>
      <c r="Y94" s="443"/>
      <c r="Z94" s="443"/>
      <c r="AA94" s="685">
        <v>551</v>
      </c>
      <c r="AB94" s="685"/>
      <c r="AC94" s="422" t="s">
        <v>578</v>
      </c>
      <c r="AD94" s="445"/>
      <c r="AE94" s="445" t="s">
        <v>248</v>
      </c>
      <c r="AF94" s="828">
        <f t="shared" si="12"/>
        <v>0.9</v>
      </c>
      <c r="AG94" s="828"/>
      <c r="AH94" s="828"/>
      <c r="AI94" s="445"/>
      <c r="AJ94" s="443"/>
      <c r="AK94" s="443"/>
      <c r="AL94" s="445"/>
      <c r="AM94" s="55"/>
      <c r="AN94" s="107">
        <f t="shared" si="14"/>
        <v>496</v>
      </c>
      <c r="AO94" s="437"/>
    </row>
    <row r="95" spans="1:41" ht="17.25" customHeight="1" x14ac:dyDescent="0.15">
      <c r="A95" s="436">
        <v>35</v>
      </c>
      <c r="B95" s="436">
        <v>2021</v>
      </c>
      <c r="C95" s="49" t="s">
        <v>558</v>
      </c>
      <c r="D95" s="851"/>
      <c r="E95" s="853"/>
      <c r="F95" s="680"/>
      <c r="G95" s="681"/>
      <c r="H95" s="681"/>
      <c r="I95" s="681"/>
      <c r="J95" s="682"/>
      <c r="K95" s="1004"/>
      <c r="L95" s="1005"/>
      <c r="M95" s="667"/>
      <c r="N95" s="667"/>
      <c r="O95" s="667"/>
      <c r="P95" s="668"/>
      <c r="Q95" s="453" t="s">
        <v>1256</v>
      </c>
      <c r="R95" s="438"/>
      <c r="S95" s="438"/>
      <c r="T95" s="438"/>
      <c r="U95" s="105"/>
      <c r="V95" s="444" t="s">
        <v>884</v>
      </c>
      <c r="W95" s="445"/>
      <c r="X95" s="445"/>
      <c r="Y95" s="443"/>
      <c r="Z95" s="443"/>
      <c r="AA95" s="685">
        <v>741</v>
      </c>
      <c r="AB95" s="685"/>
      <c r="AC95" s="422" t="s">
        <v>578</v>
      </c>
      <c r="AD95" s="445"/>
      <c r="AE95" s="445" t="s">
        <v>248</v>
      </c>
      <c r="AF95" s="828">
        <f t="shared" si="12"/>
        <v>0.9</v>
      </c>
      <c r="AG95" s="828"/>
      <c r="AH95" s="828"/>
      <c r="AI95" s="445"/>
      <c r="AJ95" s="443"/>
      <c r="AK95" s="443"/>
      <c r="AL95" s="445"/>
      <c r="AM95" s="55"/>
      <c r="AN95" s="107">
        <f t="shared" si="13"/>
        <v>667</v>
      </c>
      <c r="AO95" s="437"/>
    </row>
    <row r="96" spans="1:41" ht="17.25" customHeight="1" x14ac:dyDescent="0.15">
      <c r="A96" s="436">
        <v>35</v>
      </c>
      <c r="B96" s="436">
        <v>2022</v>
      </c>
      <c r="C96" s="49" t="s">
        <v>559</v>
      </c>
      <c r="D96" s="851"/>
      <c r="E96" s="853"/>
      <c r="F96" s="680"/>
      <c r="G96" s="681"/>
      <c r="H96" s="681"/>
      <c r="I96" s="681"/>
      <c r="J96" s="682"/>
      <c r="K96" s="1004"/>
      <c r="L96" s="1005"/>
      <c r="M96" s="667"/>
      <c r="N96" s="667"/>
      <c r="O96" s="667"/>
      <c r="P96" s="668"/>
      <c r="Q96" s="132" t="s">
        <v>1262</v>
      </c>
      <c r="R96" s="99"/>
      <c r="S96" s="99"/>
      <c r="T96" s="99"/>
      <c r="U96" s="133"/>
      <c r="V96" s="444" t="s">
        <v>886</v>
      </c>
      <c r="W96" s="445"/>
      <c r="X96" s="445"/>
      <c r="Y96" s="443"/>
      <c r="Z96" s="443"/>
      <c r="AA96" s="685">
        <v>828</v>
      </c>
      <c r="AB96" s="685"/>
      <c r="AC96" s="422" t="s">
        <v>578</v>
      </c>
      <c r="AD96" s="445"/>
      <c r="AE96" s="445" t="s">
        <v>248</v>
      </c>
      <c r="AF96" s="828">
        <f t="shared" si="12"/>
        <v>0.9</v>
      </c>
      <c r="AG96" s="828"/>
      <c r="AH96" s="828"/>
      <c r="AI96" s="445"/>
      <c r="AJ96" s="443"/>
      <c r="AK96" s="443"/>
      <c r="AL96" s="445"/>
      <c r="AM96" s="55"/>
      <c r="AN96" s="107">
        <f t="shared" si="13"/>
        <v>745</v>
      </c>
      <c r="AO96" s="437"/>
    </row>
    <row r="97" spans="1:41" ht="17.25" customHeight="1" x14ac:dyDescent="0.15">
      <c r="A97" s="436">
        <v>35</v>
      </c>
      <c r="B97" s="436">
        <v>2023</v>
      </c>
      <c r="C97" s="49" t="s">
        <v>1264</v>
      </c>
      <c r="D97" s="851"/>
      <c r="E97" s="853"/>
      <c r="F97" s="680"/>
      <c r="G97" s="681"/>
      <c r="H97" s="681"/>
      <c r="I97" s="681"/>
      <c r="J97" s="682"/>
      <c r="K97" s="1004"/>
      <c r="L97" s="1005"/>
      <c r="M97" s="667"/>
      <c r="N97" s="667"/>
      <c r="O97" s="667"/>
      <c r="P97" s="668"/>
      <c r="Q97" s="453" t="s">
        <v>1260</v>
      </c>
      <c r="R97" s="438"/>
      <c r="S97" s="438"/>
      <c r="T97" s="438"/>
      <c r="U97" s="105"/>
      <c r="V97" s="444" t="s">
        <v>884</v>
      </c>
      <c r="W97" s="445"/>
      <c r="X97" s="445"/>
      <c r="Y97" s="443"/>
      <c r="Z97" s="443"/>
      <c r="AA97" s="685">
        <v>760</v>
      </c>
      <c r="AB97" s="685"/>
      <c r="AC97" s="422" t="s">
        <v>578</v>
      </c>
      <c r="AD97" s="445"/>
      <c r="AE97" s="445" t="s">
        <v>248</v>
      </c>
      <c r="AF97" s="828">
        <f t="shared" si="12"/>
        <v>0.9</v>
      </c>
      <c r="AG97" s="828"/>
      <c r="AH97" s="828"/>
      <c r="AI97" s="445"/>
      <c r="AJ97" s="443"/>
      <c r="AK97" s="443"/>
      <c r="AL97" s="445"/>
      <c r="AM97" s="55"/>
      <c r="AN97" s="107">
        <f t="shared" ref="AN97:AN98" si="15">ROUND(AA97*AF97,0)</f>
        <v>684</v>
      </c>
      <c r="AO97" s="437"/>
    </row>
    <row r="98" spans="1:41" ht="17.25" customHeight="1" x14ac:dyDescent="0.15">
      <c r="A98" s="436">
        <v>35</v>
      </c>
      <c r="B98" s="436">
        <v>2024</v>
      </c>
      <c r="C98" s="49" t="s">
        <v>1265</v>
      </c>
      <c r="D98" s="851"/>
      <c r="E98" s="853"/>
      <c r="F98" s="680"/>
      <c r="G98" s="681"/>
      <c r="H98" s="681"/>
      <c r="I98" s="681"/>
      <c r="J98" s="682"/>
      <c r="K98" s="1004"/>
      <c r="L98" s="1005"/>
      <c r="M98" s="667"/>
      <c r="N98" s="667"/>
      <c r="O98" s="667"/>
      <c r="P98" s="668"/>
      <c r="Q98" s="132" t="s">
        <v>889</v>
      </c>
      <c r="R98" s="99"/>
      <c r="S98" s="99"/>
      <c r="T98" s="99"/>
      <c r="U98" s="133"/>
      <c r="V98" s="444" t="s">
        <v>886</v>
      </c>
      <c r="W98" s="445"/>
      <c r="X98" s="445"/>
      <c r="Y98" s="443"/>
      <c r="Z98" s="443"/>
      <c r="AA98" s="685">
        <v>851</v>
      </c>
      <c r="AB98" s="685"/>
      <c r="AC98" s="422" t="s">
        <v>578</v>
      </c>
      <c r="AD98" s="445"/>
      <c r="AE98" s="445" t="s">
        <v>248</v>
      </c>
      <c r="AF98" s="828">
        <f t="shared" si="12"/>
        <v>0.9</v>
      </c>
      <c r="AG98" s="828"/>
      <c r="AH98" s="828"/>
      <c r="AI98" s="445"/>
      <c r="AJ98" s="443"/>
      <c r="AK98" s="443"/>
      <c r="AL98" s="445"/>
      <c r="AM98" s="55"/>
      <c r="AN98" s="107">
        <f t="shared" si="15"/>
        <v>766</v>
      </c>
      <c r="AO98" s="437"/>
    </row>
    <row r="99" spans="1:41" ht="17.25" customHeight="1" x14ac:dyDescent="0.15">
      <c r="A99" s="436">
        <v>35</v>
      </c>
      <c r="B99" s="436">
        <v>2031</v>
      </c>
      <c r="C99" s="49" t="s">
        <v>1266</v>
      </c>
      <c r="D99" s="851"/>
      <c r="E99" s="853"/>
      <c r="F99" s="680"/>
      <c r="G99" s="681"/>
      <c r="H99" s="681"/>
      <c r="I99" s="681"/>
      <c r="J99" s="682"/>
      <c r="K99" s="1004"/>
      <c r="L99" s="1005"/>
      <c r="M99" s="667"/>
      <c r="N99" s="667"/>
      <c r="O99" s="667"/>
      <c r="P99" s="668"/>
      <c r="Q99" s="453" t="s">
        <v>1257</v>
      </c>
      <c r="R99" s="438"/>
      <c r="S99" s="438"/>
      <c r="T99" s="438"/>
      <c r="U99" s="105"/>
      <c r="V99" s="444" t="s">
        <v>884</v>
      </c>
      <c r="W99" s="445"/>
      <c r="X99" s="445"/>
      <c r="Y99" s="443"/>
      <c r="Z99" s="443"/>
      <c r="AA99" s="685">
        <v>861</v>
      </c>
      <c r="AB99" s="685"/>
      <c r="AC99" s="422" t="s">
        <v>578</v>
      </c>
      <c r="AD99" s="445"/>
      <c r="AE99" s="445" t="s">
        <v>248</v>
      </c>
      <c r="AF99" s="828">
        <f t="shared" si="12"/>
        <v>0.9</v>
      </c>
      <c r="AG99" s="828"/>
      <c r="AH99" s="828"/>
      <c r="AI99" s="445"/>
      <c r="AJ99" s="443"/>
      <c r="AK99" s="443"/>
      <c r="AL99" s="445"/>
      <c r="AM99" s="55"/>
      <c r="AN99" s="107">
        <f t="shared" si="13"/>
        <v>775</v>
      </c>
      <c r="AO99" s="437"/>
    </row>
    <row r="100" spans="1:41" ht="17.25" customHeight="1" x14ac:dyDescent="0.15">
      <c r="A100" s="436">
        <v>35</v>
      </c>
      <c r="B100" s="436">
        <v>2032</v>
      </c>
      <c r="C100" s="49" t="s">
        <v>1267</v>
      </c>
      <c r="D100" s="851"/>
      <c r="E100" s="853"/>
      <c r="F100" s="680"/>
      <c r="G100" s="681"/>
      <c r="H100" s="681"/>
      <c r="I100" s="681"/>
      <c r="J100" s="682"/>
      <c r="K100" s="1004"/>
      <c r="L100" s="1005"/>
      <c r="M100" s="667"/>
      <c r="N100" s="667"/>
      <c r="O100" s="667"/>
      <c r="P100" s="668"/>
      <c r="Q100" s="132" t="s">
        <v>1263</v>
      </c>
      <c r="R100" s="99"/>
      <c r="S100" s="99"/>
      <c r="T100" s="99"/>
      <c r="U100" s="133"/>
      <c r="V100" s="444" t="s">
        <v>886</v>
      </c>
      <c r="W100" s="445"/>
      <c r="X100" s="445"/>
      <c r="Y100" s="443"/>
      <c r="Z100" s="443"/>
      <c r="AA100" s="685">
        <v>961</v>
      </c>
      <c r="AB100" s="685"/>
      <c r="AC100" s="422" t="s">
        <v>578</v>
      </c>
      <c r="AD100" s="445"/>
      <c r="AE100" s="445" t="s">
        <v>248</v>
      </c>
      <c r="AF100" s="828">
        <f t="shared" si="12"/>
        <v>0.9</v>
      </c>
      <c r="AG100" s="828"/>
      <c r="AH100" s="828"/>
      <c r="AI100" s="445"/>
      <c r="AJ100" s="443"/>
      <c r="AK100" s="443"/>
      <c r="AL100" s="445"/>
      <c r="AM100" s="55"/>
      <c r="AN100" s="107">
        <f t="shared" si="13"/>
        <v>865</v>
      </c>
      <c r="AO100" s="437"/>
    </row>
    <row r="101" spans="1:41" ht="17.25" customHeight="1" x14ac:dyDescent="0.15">
      <c r="A101" s="436">
        <v>35</v>
      </c>
      <c r="B101" s="436">
        <v>2033</v>
      </c>
      <c r="C101" s="49" t="s">
        <v>1268</v>
      </c>
      <c r="D101" s="851"/>
      <c r="E101" s="853"/>
      <c r="F101" s="680"/>
      <c r="G101" s="681"/>
      <c r="H101" s="681"/>
      <c r="I101" s="681"/>
      <c r="J101" s="682"/>
      <c r="K101" s="1004"/>
      <c r="L101" s="1005"/>
      <c r="M101" s="667"/>
      <c r="N101" s="667"/>
      <c r="O101" s="667"/>
      <c r="P101" s="668"/>
      <c r="Q101" s="453" t="s">
        <v>1261</v>
      </c>
      <c r="R101" s="438"/>
      <c r="S101" s="438"/>
      <c r="T101" s="438"/>
      <c r="U101" s="105"/>
      <c r="V101" s="444" t="s">
        <v>884</v>
      </c>
      <c r="W101" s="445"/>
      <c r="X101" s="445"/>
      <c r="Y101" s="443"/>
      <c r="Z101" s="443"/>
      <c r="AA101" s="685">
        <v>888</v>
      </c>
      <c r="AB101" s="685"/>
      <c r="AC101" s="422" t="s">
        <v>578</v>
      </c>
      <c r="AD101" s="445"/>
      <c r="AE101" s="445" t="s">
        <v>248</v>
      </c>
      <c r="AF101" s="828">
        <f t="shared" si="12"/>
        <v>0.9</v>
      </c>
      <c r="AG101" s="828"/>
      <c r="AH101" s="828"/>
      <c r="AI101" s="445"/>
      <c r="AJ101" s="443"/>
      <c r="AK101" s="443"/>
      <c r="AL101" s="445"/>
      <c r="AM101" s="55"/>
      <c r="AN101" s="107">
        <f t="shared" ref="AN101:AN102" si="16">ROUND(AA101*AF101,0)</f>
        <v>799</v>
      </c>
      <c r="AO101" s="437"/>
    </row>
    <row r="102" spans="1:41" ht="17.25" customHeight="1" x14ac:dyDescent="0.15">
      <c r="A102" s="436">
        <v>35</v>
      </c>
      <c r="B102" s="436">
        <v>2034</v>
      </c>
      <c r="C102" s="49" t="s">
        <v>1269</v>
      </c>
      <c r="D102" s="851"/>
      <c r="E102" s="853"/>
      <c r="F102" s="680"/>
      <c r="G102" s="681"/>
      <c r="H102" s="681"/>
      <c r="I102" s="681"/>
      <c r="J102" s="682"/>
      <c r="K102" s="1004"/>
      <c r="L102" s="1005"/>
      <c r="M102" s="670"/>
      <c r="N102" s="670"/>
      <c r="O102" s="670"/>
      <c r="P102" s="671"/>
      <c r="Q102" s="132" t="s">
        <v>890</v>
      </c>
      <c r="R102" s="99"/>
      <c r="S102" s="99"/>
      <c r="T102" s="99"/>
      <c r="U102" s="133"/>
      <c r="V102" s="444" t="s">
        <v>886</v>
      </c>
      <c r="W102" s="445"/>
      <c r="X102" s="445"/>
      <c r="Y102" s="443"/>
      <c r="Z102" s="443"/>
      <c r="AA102" s="685">
        <v>991</v>
      </c>
      <c r="AB102" s="685"/>
      <c r="AC102" s="422" t="s">
        <v>578</v>
      </c>
      <c r="AD102" s="445"/>
      <c r="AE102" s="445" t="s">
        <v>248</v>
      </c>
      <c r="AF102" s="828">
        <f t="shared" si="12"/>
        <v>0.9</v>
      </c>
      <c r="AG102" s="828"/>
      <c r="AH102" s="828"/>
      <c r="AI102" s="445"/>
      <c r="AJ102" s="443"/>
      <c r="AK102" s="443"/>
      <c r="AL102" s="445"/>
      <c r="AM102" s="55"/>
      <c r="AN102" s="107">
        <f t="shared" si="16"/>
        <v>892</v>
      </c>
      <c r="AO102" s="437"/>
    </row>
    <row r="103" spans="1:41" ht="17.25" customHeight="1" x14ac:dyDescent="0.15">
      <c r="A103" s="436">
        <v>35</v>
      </c>
      <c r="B103" s="436">
        <v>2041</v>
      </c>
      <c r="C103" s="49" t="s">
        <v>560</v>
      </c>
      <c r="D103" s="851"/>
      <c r="E103" s="853"/>
      <c r="F103" s="680"/>
      <c r="G103" s="681"/>
      <c r="H103" s="681"/>
      <c r="I103" s="681"/>
      <c r="J103" s="682"/>
      <c r="K103" s="1004"/>
      <c r="L103" s="1005"/>
      <c r="M103" s="769" t="s">
        <v>369</v>
      </c>
      <c r="N103" s="664"/>
      <c r="O103" s="664"/>
      <c r="P103" s="665"/>
      <c r="Q103" s="453" t="s">
        <v>883</v>
      </c>
      <c r="R103" s="438"/>
      <c r="S103" s="438"/>
      <c r="T103" s="438"/>
      <c r="U103" s="105"/>
      <c r="V103" s="444" t="s">
        <v>884</v>
      </c>
      <c r="W103" s="445"/>
      <c r="X103" s="445"/>
      <c r="Y103" s="443"/>
      <c r="Z103" s="443"/>
      <c r="AA103" s="685">
        <f>AA107</f>
        <v>449</v>
      </c>
      <c r="AB103" s="685"/>
      <c r="AC103" s="422" t="s">
        <v>578</v>
      </c>
      <c r="AD103" s="445"/>
      <c r="AE103" s="445" t="s">
        <v>248</v>
      </c>
      <c r="AF103" s="828">
        <f>$AF$89</f>
        <v>0.56999999999999995</v>
      </c>
      <c r="AG103" s="828"/>
      <c r="AH103" s="828"/>
      <c r="AI103" s="443"/>
      <c r="AJ103" s="580"/>
      <c r="AK103" s="580"/>
      <c r="AL103" s="445"/>
      <c r="AM103" s="55"/>
      <c r="AN103" s="107">
        <f>ROUND(AA103*AF103,0)</f>
        <v>256</v>
      </c>
      <c r="AO103" s="437"/>
    </row>
    <row r="104" spans="1:41" ht="17.25" customHeight="1" x14ac:dyDescent="0.15">
      <c r="A104" s="436">
        <v>35</v>
      </c>
      <c r="B104" s="436">
        <v>2042</v>
      </c>
      <c r="C104" s="49" t="s">
        <v>511</v>
      </c>
      <c r="D104" s="851"/>
      <c r="E104" s="853"/>
      <c r="F104" s="680"/>
      <c r="G104" s="681"/>
      <c r="H104" s="681"/>
      <c r="I104" s="681"/>
      <c r="J104" s="682"/>
      <c r="K104" s="1004"/>
      <c r="L104" s="1005"/>
      <c r="M104" s="666"/>
      <c r="N104" s="667"/>
      <c r="O104" s="667"/>
      <c r="P104" s="668"/>
      <c r="Q104" s="132" t="s">
        <v>885</v>
      </c>
      <c r="R104" s="99"/>
      <c r="S104" s="99"/>
      <c r="T104" s="99"/>
      <c r="U104" s="133"/>
      <c r="V104" s="444" t="s">
        <v>886</v>
      </c>
      <c r="W104" s="445"/>
      <c r="X104" s="445"/>
      <c r="Y104" s="443"/>
      <c r="Z104" s="443"/>
      <c r="AA104" s="685">
        <f>AA108</f>
        <v>498</v>
      </c>
      <c r="AB104" s="685"/>
      <c r="AC104" s="422" t="s">
        <v>578</v>
      </c>
      <c r="AD104" s="445"/>
      <c r="AE104" s="445" t="s">
        <v>248</v>
      </c>
      <c r="AF104" s="828">
        <f>$AF$89</f>
        <v>0.56999999999999995</v>
      </c>
      <c r="AG104" s="828"/>
      <c r="AH104" s="828"/>
      <c r="AI104" s="443"/>
      <c r="AJ104" s="580"/>
      <c r="AK104" s="580"/>
      <c r="AL104" s="445"/>
      <c r="AM104" s="55"/>
      <c r="AN104" s="107">
        <f>ROUND(AA104*AF104,0)</f>
        <v>284</v>
      </c>
      <c r="AO104" s="437"/>
    </row>
    <row r="105" spans="1:41" ht="17.25" customHeight="1" x14ac:dyDescent="0.15">
      <c r="A105" s="436">
        <v>35</v>
      </c>
      <c r="B105" s="436">
        <v>2051</v>
      </c>
      <c r="C105" s="49" t="s">
        <v>512</v>
      </c>
      <c r="D105" s="851"/>
      <c r="E105" s="853"/>
      <c r="F105" s="680"/>
      <c r="G105" s="681"/>
      <c r="H105" s="681"/>
      <c r="I105" s="681"/>
      <c r="J105" s="682"/>
      <c r="K105" s="1004"/>
      <c r="L105" s="1005"/>
      <c r="M105" s="666"/>
      <c r="N105" s="667"/>
      <c r="O105" s="667"/>
      <c r="P105" s="668"/>
      <c r="Q105" s="453" t="s">
        <v>887</v>
      </c>
      <c r="R105" s="438"/>
      <c r="S105" s="438"/>
      <c r="T105" s="438"/>
      <c r="U105" s="105"/>
      <c r="V105" s="444" t="s">
        <v>884</v>
      </c>
      <c r="W105" s="445"/>
      <c r="X105" s="445"/>
      <c r="Y105" s="443"/>
      <c r="Z105" s="443"/>
      <c r="AA105" s="685">
        <v>429</v>
      </c>
      <c r="AB105" s="685"/>
      <c r="AC105" s="422" t="s">
        <v>578</v>
      </c>
      <c r="AD105" s="445"/>
      <c r="AE105" s="445" t="s">
        <v>248</v>
      </c>
      <c r="AF105" s="828">
        <f t="shared" ref="AF105:AF116" si="17">$AF$33</f>
        <v>0.9</v>
      </c>
      <c r="AG105" s="828"/>
      <c r="AH105" s="828"/>
      <c r="AI105" s="445"/>
      <c r="AJ105" s="443"/>
      <c r="AK105" s="443"/>
      <c r="AL105" s="445"/>
      <c r="AM105" s="55"/>
      <c r="AN105" s="107">
        <f t="shared" si="13"/>
        <v>386</v>
      </c>
      <c r="AO105" s="437"/>
    </row>
    <row r="106" spans="1:41" ht="17.25" customHeight="1" x14ac:dyDescent="0.15">
      <c r="A106" s="436">
        <v>35</v>
      </c>
      <c r="B106" s="436">
        <v>2052</v>
      </c>
      <c r="C106" s="49" t="s">
        <v>513</v>
      </c>
      <c r="D106" s="851"/>
      <c r="E106" s="853"/>
      <c r="F106" s="680"/>
      <c r="G106" s="681"/>
      <c r="H106" s="681"/>
      <c r="I106" s="681"/>
      <c r="J106" s="682"/>
      <c r="K106" s="1004"/>
      <c r="L106" s="1005"/>
      <c r="M106" s="666"/>
      <c r="N106" s="667"/>
      <c r="O106" s="667"/>
      <c r="P106" s="668"/>
      <c r="Q106" s="132" t="s">
        <v>1258</v>
      </c>
      <c r="R106" s="99"/>
      <c r="S106" s="99"/>
      <c r="T106" s="99"/>
      <c r="U106" s="133"/>
      <c r="V106" s="444" t="s">
        <v>886</v>
      </c>
      <c r="W106" s="445"/>
      <c r="X106" s="445"/>
      <c r="Y106" s="443"/>
      <c r="Z106" s="443"/>
      <c r="AA106" s="685">
        <v>476</v>
      </c>
      <c r="AB106" s="685"/>
      <c r="AC106" s="422" t="s">
        <v>578</v>
      </c>
      <c r="AD106" s="445"/>
      <c r="AE106" s="445" t="s">
        <v>248</v>
      </c>
      <c r="AF106" s="828">
        <f t="shared" si="17"/>
        <v>0.9</v>
      </c>
      <c r="AG106" s="828"/>
      <c r="AH106" s="828"/>
      <c r="AI106" s="445"/>
      <c r="AJ106" s="443"/>
      <c r="AK106" s="443"/>
      <c r="AL106" s="445"/>
      <c r="AM106" s="55"/>
      <c r="AN106" s="107">
        <f t="shared" si="13"/>
        <v>428</v>
      </c>
      <c r="AO106" s="437"/>
    </row>
    <row r="107" spans="1:41" ht="17.25" customHeight="1" x14ac:dyDescent="0.15">
      <c r="A107" s="436">
        <v>35</v>
      </c>
      <c r="B107" s="436">
        <v>2053</v>
      </c>
      <c r="C107" s="49" t="s">
        <v>514</v>
      </c>
      <c r="D107" s="851"/>
      <c r="E107" s="853"/>
      <c r="F107" s="680"/>
      <c r="G107" s="681"/>
      <c r="H107" s="681"/>
      <c r="I107" s="681"/>
      <c r="J107" s="682"/>
      <c r="K107" s="1004"/>
      <c r="L107" s="1005"/>
      <c r="M107" s="666"/>
      <c r="N107" s="667"/>
      <c r="O107" s="667"/>
      <c r="P107" s="668"/>
      <c r="Q107" s="453" t="s">
        <v>1259</v>
      </c>
      <c r="R107" s="438"/>
      <c r="S107" s="438"/>
      <c r="T107" s="438"/>
      <c r="U107" s="105"/>
      <c r="V107" s="444" t="s">
        <v>884</v>
      </c>
      <c r="W107" s="445"/>
      <c r="X107" s="445"/>
      <c r="Y107" s="443"/>
      <c r="Z107" s="443"/>
      <c r="AA107" s="685">
        <v>449</v>
      </c>
      <c r="AB107" s="685"/>
      <c r="AC107" s="422" t="s">
        <v>578</v>
      </c>
      <c r="AD107" s="445"/>
      <c r="AE107" s="445" t="s">
        <v>248</v>
      </c>
      <c r="AF107" s="828">
        <f t="shared" si="17"/>
        <v>0.9</v>
      </c>
      <c r="AG107" s="828"/>
      <c r="AH107" s="828"/>
      <c r="AI107" s="445"/>
      <c r="AJ107" s="443"/>
      <c r="AK107" s="443"/>
      <c r="AL107" s="445"/>
      <c r="AM107" s="55"/>
      <c r="AN107" s="107">
        <f t="shared" ref="AN107:AN108" si="18">ROUND(AA107*AF107,0)</f>
        <v>404</v>
      </c>
      <c r="AO107" s="437"/>
    </row>
    <row r="108" spans="1:41" ht="17.25" customHeight="1" x14ac:dyDescent="0.15">
      <c r="A108" s="436">
        <v>35</v>
      </c>
      <c r="B108" s="436">
        <v>2054</v>
      </c>
      <c r="C108" s="49" t="s">
        <v>515</v>
      </c>
      <c r="D108" s="851"/>
      <c r="E108" s="853"/>
      <c r="F108" s="680"/>
      <c r="G108" s="681"/>
      <c r="H108" s="681"/>
      <c r="I108" s="681"/>
      <c r="J108" s="682"/>
      <c r="K108" s="1004"/>
      <c r="L108" s="1005"/>
      <c r="M108" s="666"/>
      <c r="N108" s="667"/>
      <c r="O108" s="667"/>
      <c r="P108" s="668"/>
      <c r="Q108" s="132" t="s">
        <v>888</v>
      </c>
      <c r="R108" s="99"/>
      <c r="S108" s="99"/>
      <c r="T108" s="99"/>
      <c r="U108" s="133"/>
      <c r="V108" s="444" t="s">
        <v>886</v>
      </c>
      <c r="W108" s="445"/>
      <c r="X108" s="445"/>
      <c r="Y108" s="443"/>
      <c r="Z108" s="443"/>
      <c r="AA108" s="685">
        <v>498</v>
      </c>
      <c r="AB108" s="685"/>
      <c r="AC108" s="422" t="s">
        <v>578</v>
      </c>
      <c r="AD108" s="445"/>
      <c r="AE108" s="445" t="s">
        <v>248</v>
      </c>
      <c r="AF108" s="828">
        <f t="shared" si="17"/>
        <v>0.9</v>
      </c>
      <c r="AG108" s="828"/>
      <c r="AH108" s="828"/>
      <c r="AI108" s="445"/>
      <c r="AJ108" s="443"/>
      <c r="AK108" s="443"/>
      <c r="AL108" s="445"/>
      <c r="AM108" s="55"/>
      <c r="AN108" s="107">
        <f t="shared" si="18"/>
        <v>448</v>
      </c>
      <c r="AO108" s="437"/>
    </row>
    <row r="109" spans="1:41" ht="17.25" customHeight="1" x14ac:dyDescent="0.15">
      <c r="A109" s="436">
        <v>35</v>
      </c>
      <c r="B109" s="436">
        <v>2061</v>
      </c>
      <c r="C109" s="49" t="s">
        <v>516</v>
      </c>
      <c r="D109" s="851"/>
      <c r="E109" s="853"/>
      <c r="F109" s="796"/>
      <c r="G109" s="784"/>
      <c r="H109" s="784"/>
      <c r="I109" s="784"/>
      <c r="J109" s="785"/>
      <c r="K109" s="1004"/>
      <c r="L109" s="1005"/>
      <c r="M109" s="666"/>
      <c r="N109" s="667"/>
      <c r="O109" s="667"/>
      <c r="P109" s="668"/>
      <c r="Q109" s="453" t="s">
        <v>1256</v>
      </c>
      <c r="R109" s="438"/>
      <c r="S109" s="438"/>
      <c r="T109" s="438"/>
      <c r="U109" s="105"/>
      <c r="V109" s="444" t="s">
        <v>884</v>
      </c>
      <c r="W109" s="445"/>
      <c r="X109" s="445"/>
      <c r="Y109" s="443"/>
      <c r="Z109" s="443"/>
      <c r="AA109" s="685">
        <v>667</v>
      </c>
      <c r="AB109" s="685"/>
      <c r="AC109" s="422" t="s">
        <v>578</v>
      </c>
      <c r="AD109" s="445"/>
      <c r="AE109" s="445" t="s">
        <v>248</v>
      </c>
      <c r="AF109" s="828">
        <f t="shared" si="17"/>
        <v>0.9</v>
      </c>
      <c r="AG109" s="828"/>
      <c r="AH109" s="828"/>
      <c r="AI109" s="445"/>
      <c r="AJ109" s="443"/>
      <c r="AK109" s="443"/>
      <c r="AL109" s="445"/>
      <c r="AM109" s="55"/>
      <c r="AN109" s="107">
        <f t="shared" si="13"/>
        <v>600</v>
      </c>
      <c r="AO109" s="437"/>
    </row>
    <row r="110" spans="1:41" ht="17.25" customHeight="1" x14ac:dyDescent="0.15">
      <c r="A110" s="436">
        <v>35</v>
      </c>
      <c r="B110" s="436">
        <v>2062</v>
      </c>
      <c r="C110" s="49" t="s">
        <v>517</v>
      </c>
      <c r="D110" s="851"/>
      <c r="E110" s="853"/>
      <c r="F110" s="796"/>
      <c r="G110" s="784"/>
      <c r="H110" s="784"/>
      <c r="I110" s="784"/>
      <c r="J110" s="785"/>
      <c r="K110" s="1004"/>
      <c r="L110" s="1005"/>
      <c r="M110" s="666"/>
      <c r="N110" s="667"/>
      <c r="O110" s="667"/>
      <c r="P110" s="668"/>
      <c r="Q110" s="132" t="s">
        <v>1262</v>
      </c>
      <c r="R110" s="99"/>
      <c r="S110" s="99"/>
      <c r="T110" s="99"/>
      <c r="U110" s="133"/>
      <c r="V110" s="444" t="s">
        <v>886</v>
      </c>
      <c r="W110" s="445"/>
      <c r="X110" s="445"/>
      <c r="Y110" s="443"/>
      <c r="Z110" s="443"/>
      <c r="AA110" s="685">
        <v>743</v>
      </c>
      <c r="AB110" s="685"/>
      <c r="AC110" s="422" t="s">
        <v>578</v>
      </c>
      <c r="AD110" s="445"/>
      <c r="AE110" s="445" t="s">
        <v>248</v>
      </c>
      <c r="AF110" s="828">
        <f t="shared" si="17"/>
        <v>0.9</v>
      </c>
      <c r="AG110" s="828"/>
      <c r="AH110" s="828"/>
      <c r="AI110" s="445"/>
      <c r="AJ110" s="443"/>
      <c r="AK110" s="443"/>
      <c r="AL110" s="445"/>
      <c r="AM110" s="55"/>
      <c r="AN110" s="107">
        <f t="shared" si="13"/>
        <v>669</v>
      </c>
      <c r="AO110" s="437"/>
    </row>
    <row r="111" spans="1:41" ht="17.25" customHeight="1" x14ac:dyDescent="0.15">
      <c r="A111" s="436">
        <v>35</v>
      </c>
      <c r="B111" s="436">
        <v>2063</v>
      </c>
      <c r="C111" s="49" t="s">
        <v>1270</v>
      </c>
      <c r="D111" s="851"/>
      <c r="E111" s="853"/>
      <c r="F111" s="796"/>
      <c r="G111" s="784"/>
      <c r="H111" s="784"/>
      <c r="I111" s="784"/>
      <c r="J111" s="785"/>
      <c r="K111" s="1004"/>
      <c r="L111" s="1005"/>
      <c r="M111" s="666"/>
      <c r="N111" s="667"/>
      <c r="O111" s="667"/>
      <c r="P111" s="668"/>
      <c r="Q111" s="453" t="s">
        <v>1260</v>
      </c>
      <c r="R111" s="438"/>
      <c r="S111" s="438"/>
      <c r="T111" s="438"/>
      <c r="U111" s="105"/>
      <c r="V111" s="444" t="s">
        <v>884</v>
      </c>
      <c r="W111" s="445"/>
      <c r="X111" s="445"/>
      <c r="Y111" s="443"/>
      <c r="Z111" s="443"/>
      <c r="AA111" s="685">
        <v>684</v>
      </c>
      <c r="AB111" s="685"/>
      <c r="AC111" s="422" t="s">
        <v>578</v>
      </c>
      <c r="AD111" s="445"/>
      <c r="AE111" s="445" t="s">
        <v>248</v>
      </c>
      <c r="AF111" s="828">
        <f t="shared" si="17"/>
        <v>0.9</v>
      </c>
      <c r="AG111" s="828"/>
      <c r="AH111" s="828"/>
      <c r="AI111" s="445"/>
      <c r="AJ111" s="443"/>
      <c r="AK111" s="443"/>
      <c r="AL111" s="445"/>
      <c r="AM111" s="55"/>
      <c r="AN111" s="107">
        <f t="shared" ref="AN111:AN112" si="19">ROUND(AA111*AF111,0)</f>
        <v>616</v>
      </c>
      <c r="AO111" s="437"/>
    </row>
    <row r="112" spans="1:41" ht="17.25" customHeight="1" x14ac:dyDescent="0.15">
      <c r="A112" s="436">
        <v>35</v>
      </c>
      <c r="B112" s="436">
        <v>2064</v>
      </c>
      <c r="C112" s="49" t="s">
        <v>1271</v>
      </c>
      <c r="D112" s="851"/>
      <c r="E112" s="853"/>
      <c r="F112" s="796"/>
      <c r="G112" s="784"/>
      <c r="H112" s="784"/>
      <c r="I112" s="784"/>
      <c r="J112" s="785"/>
      <c r="K112" s="1004"/>
      <c r="L112" s="1005"/>
      <c r="M112" s="666"/>
      <c r="N112" s="667"/>
      <c r="O112" s="667"/>
      <c r="P112" s="668"/>
      <c r="Q112" s="132" t="s">
        <v>889</v>
      </c>
      <c r="R112" s="99"/>
      <c r="S112" s="99"/>
      <c r="T112" s="99"/>
      <c r="U112" s="133"/>
      <c r="V112" s="444" t="s">
        <v>886</v>
      </c>
      <c r="W112" s="445"/>
      <c r="X112" s="445"/>
      <c r="Y112" s="443"/>
      <c r="Z112" s="443"/>
      <c r="AA112" s="685">
        <v>762</v>
      </c>
      <c r="AB112" s="685"/>
      <c r="AC112" s="422" t="s">
        <v>578</v>
      </c>
      <c r="AD112" s="445"/>
      <c r="AE112" s="445" t="s">
        <v>248</v>
      </c>
      <c r="AF112" s="828">
        <f t="shared" si="17"/>
        <v>0.9</v>
      </c>
      <c r="AG112" s="828"/>
      <c r="AH112" s="828"/>
      <c r="AI112" s="445"/>
      <c r="AJ112" s="443"/>
      <c r="AK112" s="443"/>
      <c r="AL112" s="445"/>
      <c r="AM112" s="55"/>
      <c r="AN112" s="107">
        <f t="shared" si="19"/>
        <v>686</v>
      </c>
      <c r="AO112" s="437"/>
    </row>
    <row r="113" spans="1:41" ht="17.25" customHeight="1" x14ac:dyDescent="0.15">
      <c r="A113" s="436">
        <v>35</v>
      </c>
      <c r="B113" s="436">
        <v>2071</v>
      </c>
      <c r="C113" s="49" t="s">
        <v>1272</v>
      </c>
      <c r="D113" s="851"/>
      <c r="E113" s="853"/>
      <c r="F113" s="796"/>
      <c r="G113" s="784"/>
      <c r="H113" s="784"/>
      <c r="I113" s="784"/>
      <c r="J113" s="785"/>
      <c r="K113" s="1004"/>
      <c r="L113" s="1005"/>
      <c r="M113" s="666"/>
      <c r="N113" s="667"/>
      <c r="O113" s="667"/>
      <c r="P113" s="668"/>
      <c r="Q113" s="453" t="s">
        <v>1257</v>
      </c>
      <c r="R113" s="438"/>
      <c r="S113" s="438"/>
      <c r="T113" s="438"/>
      <c r="U113" s="105"/>
      <c r="V113" s="444" t="s">
        <v>884</v>
      </c>
      <c r="W113" s="445"/>
      <c r="X113" s="445"/>
      <c r="Y113" s="443"/>
      <c r="Z113" s="443"/>
      <c r="AA113" s="685">
        <v>773</v>
      </c>
      <c r="AB113" s="685"/>
      <c r="AC113" s="422" t="s">
        <v>578</v>
      </c>
      <c r="AD113" s="445"/>
      <c r="AE113" s="445" t="s">
        <v>248</v>
      </c>
      <c r="AF113" s="828">
        <f t="shared" si="17"/>
        <v>0.9</v>
      </c>
      <c r="AG113" s="828"/>
      <c r="AH113" s="828"/>
      <c r="AI113" s="445"/>
      <c r="AJ113" s="443"/>
      <c r="AK113" s="443"/>
      <c r="AL113" s="445"/>
      <c r="AM113" s="55"/>
      <c r="AN113" s="107">
        <f t="shared" si="13"/>
        <v>696</v>
      </c>
      <c r="AO113" s="437"/>
    </row>
    <row r="114" spans="1:41" ht="17.25" customHeight="1" x14ac:dyDescent="0.15">
      <c r="A114" s="436">
        <v>35</v>
      </c>
      <c r="B114" s="436">
        <v>2072</v>
      </c>
      <c r="C114" s="49" t="s">
        <v>1273</v>
      </c>
      <c r="D114" s="851"/>
      <c r="E114" s="853"/>
      <c r="F114" s="796"/>
      <c r="G114" s="784"/>
      <c r="H114" s="784"/>
      <c r="I114" s="784"/>
      <c r="J114" s="785"/>
      <c r="K114" s="1004"/>
      <c r="L114" s="1005"/>
      <c r="M114" s="666"/>
      <c r="N114" s="667"/>
      <c r="O114" s="667"/>
      <c r="P114" s="668"/>
      <c r="Q114" s="132" t="s">
        <v>1263</v>
      </c>
      <c r="R114" s="99"/>
      <c r="S114" s="99"/>
      <c r="T114" s="99"/>
      <c r="U114" s="133"/>
      <c r="V114" s="444" t="s">
        <v>886</v>
      </c>
      <c r="W114" s="445"/>
      <c r="X114" s="445"/>
      <c r="Y114" s="443"/>
      <c r="Z114" s="443"/>
      <c r="AA114" s="685">
        <v>864</v>
      </c>
      <c r="AB114" s="685"/>
      <c r="AC114" s="422" t="s">
        <v>578</v>
      </c>
      <c r="AD114" s="445"/>
      <c r="AE114" s="445" t="s">
        <v>248</v>
      </c>
      <c r="AF114" s="828">
        <f t="shared" si="17"/>
        <v>0.9</v>
      </c>
      <c r="AG114" s="828"/>
      <c r="AH114" s="828"/>
      <c r="AI114" s="445"/>
      <c r="AJ114" s="443"/>
      <c r="AK114" s="443"/>
      <c r="AL114" s="445"/>
      <c r="AM114" s="55"/>
      <c r="AN114" s="107">
        <f t="shared" si="13"/>
        <v>778</v>
      </c>
      <c r="AO114" s="437"/>
    </row>
    <row r="115" spans="1:41" ht="17.25" customHeight="1" x14ac:dyDescent="0.15">
      <c r="A115" s="436">
        <v>35</v>
      </c>
      <c r="B115" s="436">
        <v>2073</v>
      </c>
      <c r="C115" s="49" t="s">
        <v>1274</v>
      </c>
      <c r="D115" s="851"/>
      <c r="E115" s="853"/>
      <c r="F115" s="796"/>
      <c r="G115" s="784"/>
      <c r="H115" s="784"/>
      <c r="I115" s="784"/>
      <c r="J115" s="785"/>
      <c r="K115" s="1004"/>
      <c r="L115" s="1005"/>
      <c r="M115" s="666"/>
      <c r="N115" s="667"/>
      <c r="O115" s="667"/>
      <c r="P115" s="668"/>
      <c r="Q115" s="453" t="s">
        <v>1261</v>
      </c>
      <c r="R115" s="438"/>
      <c r="S115" s="438"/>
      <c r="T115" s="438"/>
      <c r="U115" s="105"/>
      <c r="V115" s="444" t="s">
        <v>884</v>
      </c>
      <c r="W115" s="445"/>
      <c r="X115" s="445"/>
      <c r="Y115" s="443"/>
      <c r="Z115" s="443"/>
      <c r="AA115" s="685">
        <v>798</v>
      </c>
      <c r="AB115" s="685"/>
      <c r="AC115" s="422" t="s">
        <v>578</v>
      </c>
      <c r="AD115" s="445"/>
      <c r="AE115" s="445" t="s">
        <v>248</v>
      </c>
      <c r="AF115" s="828">
        <f t="shared" si="17"/>
        <v>0.9</v>
      </c>
      <c r="AG115" s="828"/>
      <c r="AH115" s="828"/>
      <c r="AI115" s="445"/>
      <c r="AJ115" s="443"/>
      <c r="AK115" s="443"/>
      <c r="AL115" s="445"/>
      <c r="AM115" s="55"/>
      <c r="AN115" s="107">
        <f t="shared" ref="AN115:AN116" si="20">ROUND(AA115*AF115,0)</f>
        <v>718</v>
      </c>
      <c r="AO115" s="437"/>
    </row>
    <row r="116" spans="1:41" ht="17.25" customHeight="1" x14ac:dyDescent="0.15">
      <c r="A116" s="436">
        <v>35</v>
      </c>
      <c r="B116" s="436">
        <v>2074</v>
      </c>
      <c r="C116" s="49" t="s">
        <v>1275</v>
      </c>
      <c r="D116" s="851"/>
      <c r="E116" s="853"/>
      <c r="F116" s="796"/>
      <c r="G116" s="784"/>
      <c r="H116" s="784"/>
      <c r="I116" s="784"/>
      <c r="J116" s="785"/>
      <c r="K116" s="1006"/>
      <c r="L116" s="1007"/>
      <c r="M116" s="669"/>
      <c r="N116" s="670"/>
      <c r="O116" s="670"/>
      <c r="P116" s="671"/>
      <c r="Q116" s="132" t="s">
        <v>890</v>
      </c>
      <c r="R116" s="99"/>
      <c r="S116" s="99"/>
      <c r="T116" s="99"/>
      <c r="U116" s="133"/>
      <c r="V116" s="444" t="s">
        <v>886</v>
      </c>
      <c r="W116" s="445"/>
      <c r="X116" s="445"/>
      <c r="Y116" s="443"/>
      <c r="Z116" s="443"/>
      <c r="AA116" s="685">
        <v>891</v>
      </c>
      <c r="AB116" s="685"/>
      <c r="AC116" s="422" t="s">
        <v>578</v>
      </c>
      <c r="AD116" s="445"/>
      <c r="AE116" s="445" t="s">
        <v>248</v>
      </c>
      <c r="AF116" s="828">
        <f t="shared" si="17"/>
        <v>0.9</v>
      </c>
      <c r="AG116" s="828"/>
      <c r="AH116" s="828"/>
      <c r="AI116" s="445"/>
      <c r="AJ116" s="443"/>
      <c r="AK116" s="443"/>
      <c r="AL116" s="445"/>
      <c r="AM116" s="55"/>
      <c r="AN116" s="107">
        <f t="shared" si="20"/>
        <v>802</v>
      </c>
      <c r="AO116" s="437"/>
    </row>
    <row r="117" spans="1:41" ht="17.25" customHeight="1" x14ac:dyDescent="0.15">
      <c r="A117" s="436">
        <v>35</v>
      </c>
      <c r="B117" s="134">
        <v>2101</v>
      </c>
      <c r="C117" s="49" t="s">
        <v>526</v>
      </c>
      <c r="D117" s="851"/>
      <c r="E117" s="853"/>
      <c r="F117" s="796"/>
      <c r="G117" s="784"/>
      <c r="H117" s="784"/>
      <c r="I117" s="784"/>
      <c r="J117" s="785"/>
      <c r="K117" s="677" t="s">
        <v>519</v>
      </c>
      <c r="L117" s="678"/>
      <c r="M117" s="678"/>
      <c r="N117" s="678"/>
      <c r="O117" s="678"/>
      <c r="P117" s="679"/>
      <c r="Q117" s="453" t="s">
        <v>891</v>
      </c>
      <c r="R117" s="438"/>
      <c r="S117" s="438"/>
      <c r="T117" s="438"/>
      <c r="U117" s="105"/>
      <c r="V117" s="444" t="s">
        <v>892</v>
      </c>
      <c r="W117" s="445"/>
      <c r="X117" s="445"/>
      <c r="Y117" s="621"/>
      <c r="Z117" s="621"/>
      <c r="AA117" s="685">
        <f>AA121</f>
        <v>260</v>
      </c>
      <c r="AB117" s="685"/>
      <c r="AC117" s="422" t="s">
        <v>578</v>
      </c>
      <c r="AD117" s="445"/>
      <c r="AE117" s="445" t="s">
        <v>248</v>
      </c>
      <c r="AF117" s="828">
        <f>$AF$89</f>
        <v>0.56999999999999995</v>
      </c>
      <c r="AG117" s="828"/>
      <c r="AH117" s="828"/>
      <c r="AI117" s="443"/>
      <c r="AJ117" s="580"/>
      <c r="AK117" s="580"/>
      <c r="AL117" s="445"/>
      <c r="AM117" s="55"/>
      <c r="AN117" s="107">
        <f>ROUND(AA117*AF117,0)</f>
        <v>148</v>
      </c>
      <c r="AO117" s="437"/>
    </row>
    <row r="118" spans="1:41" ht="17.25" customHeight="1" x14ac:dyDescent="0.15">
      <c r="A118" s="436">
        <v>35</v>
      </c>
      <c r="B118" s="134">
        <v>2102</v>
      </c>
      <c r="C118" s="49" t="s">
        <v>520</v>
      </c>
      <c r="D118" s="851"/>
      <c r="E118" s="853"/>
      <c r="F118" s="796"/>
      <c r="G118" s="784"/>
      <c r="H118" s="784"/>
      <c r="I118" s="784"/>
      <c r="J118" s="785"/>
      <c r="K118" s="680"/>
      <c r="L118" s="681"/>
      <c r="M118" s="681"/>
      <c r="N118" s="681"/>
      <c r="O118" s="681"/>
      <c r="P118" s="682"/>
      <c r="Q118" s="132" t="s">
        <v>885</v>
      </c>
      <c r="R118" s="99"/>
      <c r="S118" s="99"/>
      <c r="T118" s="99"/>
      <c r="U118" s="133"/>
      <c r="V118" s="444" t="s">
        <v>886</v>
      </c>
      <c r="W118" s="445"/>
      <c r="X118" s="445"/>
      <c r="Y118" s="621"/>
      <c r="Z118" s="621"/>
      <c r="AA118" s="685">
        <f>AA122</f>
        <v>274</v>
      </c>
      <c r="AB118" s="685"/>
      <c r="AC118" s="422" t="s">
        <v>578</v>
      </c>
      <c r="AD118" s="445"/>
      <c r="AE118" s="445" t="s">
        <v>248</v>
      </c>
      <c r="AF118" s="828">
        <f>$AF$89</f>
        <v>0.56999999999999995</v>
      </c>
      <c r="AG118" s="828"/>
      <c r="AH118" s="828"/>
      <c r="AI118" s="443"/>
      <c r="AJ118" s="580"/>
      <c r="AK118" s="580"/>
      <c r="AL118" s="445"/>
      <c r="AM118" s="55"/>
      <c r="AN118" s="107">
        <f>ROUND(AA118*AF118,0)</f>
        <v>156</v>
      </c>
      <c r="AO118" s="407"/>
    </row>
    <row r="119" spans="1:41" ht="17.25" customHeight="1" x14ac:dyDescent="0.15">
      <c r="A119" s="436">
        <v>35</v>
      </c>
      <c r="B119" s="134">
        <v>2111</v>
      </c>
      <c r="C119" s="49" t="s">
        <v>521</v>
      </c>
      <c r="D119" s="851"/>
      <c r="E119" s="853"/>
      <c r="F119" s="796"/>
      <c r="G119" s="784"/>
      <c r="H119" s="784"/>
      <c r="I119" s="784"/>
      <c r="J119" s="785"/>
      <c r="K119" s="680"/>
      <c r="L119" s="681"/>
      <c r="M119" s="681"/>
      <c r="N119" s="681"/>
      <c r="O119" s="681"/>
      <c r="P119" s="682"/>
      <c r="Q119" s="453" t="s">
        <v>1283</v>
      </c>
      <c r="R119" s="438"/>
      <c r="S119" s="438"/>
      <c r="T119" s="438"/>
      <c r="U119" s="105"/>
      <c r="V119" s="444" t="s">
        <v>884</v>
      </c>
      <c r="W119" s="445"/>
      <c r="X119" s="445"/>
      <c r="Y119" s="621"/>
      <c r="Z119" s="621"/>
      <c r="AA119" s="685">
        <v>248</v>
      </c>
      <c r="AB119" s="685"/>
      <c r="AC119" s="422" t="s">
        <v>578</v>
      </c>
      <c r="AD119" s="445"/>
      <c r="AE119" s="445" t="s">
        <v>248</v>
      </c>
      <c r="AF119" s="828">
        <f t="shared" ref="AF119:AF130" si="21">$AF$33</f>
        <v>0.9</v>
      </c>
      <c r="AG119" s="828"/>
      <c r="AH119" s="828"/>
      <c r="AI119" s="445"/>
      <c r="AJ119" s="443"/>
      <c r="AK119" s="443"/>
      <c r="AL119" s="445"/>
      <c r="AM119" s="55"/>
      <c r="AN119" s="107">
        <f t="shared" ref="AN119:AN128" si="22">ROUND(AA119*AF119,0)</f>
        <v>223</v>
      </c>
      <c r="AO119" s="407"/>
    </row>
    <row r="120" spans="1:41" ht="17.25" customHeight="1" x14ac:dyDescent="0.15">
      <c r="A120" s="436">
        <v>35</v>
      </c>
      <c r="B120" s="134">
        <v>2112</v>
      </c>
      <c r="C120" s="49" t="s">
        <v>522</v>
      </c>
      <c r="D120" s="851"/>
      <c r="E120" s="853"/>
      <c r="F120" s="796"/>
      <c r="G120" s="784"/>
      <c r="H120" s="784"/>
      <c r="I120" s="784"/>
      <c r="J120" s="785"/>
      <c r="K120" s="680"/>
      <c r="L120" s="681"/>
      <c r="M120" s="681"/>
      <c r="N120" s="681"/>
      <c r="O120" s="681"/>
      <c r="P120" s="682"/>
      <c r="Q120" s="132" t="s">
        <v>1282</v>
      </c>
      <c r="R120" s="99"/>
      <c r="S120" s="99"/>
      <c r="T120" s="99"/>
      <c r="U120" s="133"/>
      <c r="V120" s="444" t="s">
        <v>886</v>
      </c>
      <c r="W120" s="445"/>
      <c r="X120" s="445"/>
      <c r="Y120" s="621"/>
      <c r="Z120" s="621"/>
      <c r="AA120" s="685">
        <v>262</v>
      </c>
      <c r="AB120" s="685"/>
      <c r="AC120" s="422" t="s">
        <v>578</v>
      </c>
      <c r="AD120" s="445"/>
      <c r="AE120" s="445" t="s">
        <v>248</v>
      </c>
      <c r="AF120" s="828">
        <f t="shared" si="21"/>
        <v>0.9</v>
      </c>
      <c r="AG120" s="828"/>
      <c r="AH120" s="828"/>
      <c r="AI120" s="445"/>
      <c r="AJ120" s="443"/>
      <c r="AK120" s="443"/>
      <c r="AL120" s="445"/>
      <c r="AM120" s="55"/>
      <c r="AN120" s="107">
        <f t="shared" si="22"/>
        <v>236</v>
      </c>
      <c r="AO120" s="407"/>
    </row>
    <row r="121" spans="1:41" ht="17.25" customHeight="1" x14ac:dyDescent="0.15">
      <c r="A121" s="436">
        <v>35</v>
      </c>
      <c r="B121" s="134">
        <v>2113</v>
      </c>
      <c r="C121" s="49" t="s">
        <v>523</v>
      </c>
      <c r="D121" s="851"/>
      <c r="E121" s="853"/>
      <c r="F121" s="796"/>
      <c r="G121" s="784"/>
      <c r="H121" s="784"/>
      <c r="I121" s="784"/>
      <c r="J121" s="785"/>
      <c r="K121" s="680"/>
      <c r="L121" s="681"/>
      <c r="M121" s="681"/>
      <c r="N121" s="681"/>
      <c r="O121" s="681"/>
      <c r="P121" s="682"/>
      <c r="Q121" s="453" t="s">
        <v>1284</v>
      </c>
      <c r="R121" s="438"/>
      <c r="S121" s="438"/>
      <c r="T121" s="438"/>
      <c r="U121" s="105"/>
      <c r="V121" s="444" t="s">
        <v>884</v>
      </c>
      <c r="W121" s="445"/>
      <c r="X121" s="445"/>
      <c r="Y121" s="621"/>
      <c r="Z121" s="621"/>
      <c r="AA121" s="685">
        <v>260</v>
      </c>
      <c r="AB121" s="685"/>
      <c r="AC121" s="422" t="s">
        <v>578</v>
      </c>
      <c r="AD121" s="445"/>
      <c r="AE121" s="445" t="s">
        <v>248</v>
      </c>
      <c r="AF121" s="828">
        <f t="shared" si="21"/>
        <v>0.9</v>
      </c>
      <c r="AG121" s="828"/>
      <c r="AH121" s="828"/>
      <c r="AI121" s="445"/>
      <c r="AJ121" s="443"/>
      <c r="AK121" s="443"/>
      <c r="AL121" s="445"/>
      <c r="AM121" s="55"/>
      <c r="AN121" s="107">
        <f t="shared" ref="AN121:AN122" si="23">ROUND(AA121*AF121,0)</f>
        <v>234</v>
      </c>
      <c r="AO121" s="407"/>
    </row>
    <row r="122" spans="1:41" ht="17.25" customHeight="1" x14ac:dyDescent="0.15">
      <c r="A122" s="436">
        <v>35</v>
      </c>
      <c r="B122" s="134">
        <v>2114</v>
      </c>
      <c r="C122" s="49" t="s">
        <v>524</v>
      </c>
      <c r="D122" s="851"/>
      <c r="E122" s="853"/>
      <c r="F122" s="796"/>
      <c r="G122" s="784"/>
      <c r="H122" s="784"/>
      <c r="I122" s="784"/>
      <c r="J122" s="785"/>
      <c r="K122" s="680"/>
      <c r="L122" s="681"/>
      <c r="M122" s="681"/>
      <c r="N122" s="681"/>
      <c r="O122" s="681"/>
      <c r="P122" s="682"/>
      <c r="Q122" s="132" t="s">
        <v>893</v>
      </c>
      <c r="R122" s="99"/>
      <c r="S122" s="99"/>
      <c r="T122" s="99"/>
      <c r="U122" s="133"/>
      <c r="V122" s="444" t="s">
        <v>886</v>
      </c>
      <c r="W122" s="445"/>
      <c r="X122" s="445"/>
      <c r="Y122" s="621"/>
      <c r="Z122" s="621"/>
      <c r="AA122" s="685">
        <v>274</v>
      </c>
      <c r="AB122" s="685"/>
      <c r="AC122" s="422" t="s">
        <v>578</v>
      </c>
      <c r="AD122" s="445"/>
      <c r="AE122" s="445" t="s">
        <v>248</v>
      </c>
      <c r="AF122" s="828">
        <f t="shared" si="21"/>
        <v>0.9</v>
      </c>
      <c r="AG122" s="828"/>
      <c r="AH122" s="828"/>
      <c r="AI122" s="445"/>
      <c r="AJ122" s="443"/>
      <c r="AK122" s="443"/>
      <c r="AL122" s="445"/>
      <c r="AM122" s="55"/>
      <c r="AN122" s="107">
        <f t="shared" si="23"/>
        <v>247</v>
      </c>
      <c r="AO122" s="407"/>
    </row>
    <row r="123" spans="1:41" ht="17.25" customHeight="1" x14ac:dyDescent="0.15">
      <c r="A123" s="436">
        <v>35</v>
      </c>
      <c r="B123" s="134">
        <v>2121</v>
      </c>
      <c r="C123" s="49" t="s">
        <v>525</v>
      </c>
      <c r="D123" s="851"/>
      <c r="E123" s="853"/>
      <c r="F123" s="796"/>
      <c r="G123" s="784"/>
      <c r="H123" s="784"/>
      <c r="I123" s="784"/>
      <c r="J123" s="785"/>
      <c r="K123" s="680"/>
      <c r="L123" s="681"/>
      <c r="M123" s="681"/>
      <c r="N123" s="681"/>
      <c r="O123" s="681"/>
      <c r="P123" s="682"/>
      <c r="Q123" s="453" t="s">
        <v>1285</v>
      </c>
      <c r="R123" s="438"/>
      <c r="S123" s="438"/>
      <c r="T123" s="438"/>
      <c r="U123" s="105"/>
      <c r="V123" s="444" t="s">
        <v>884</v>
      </c>
      <c r="W123" s="445"/>
      <c r="X123" s="445"/>
      <c r="Y123" s="621"/>
      <c r="Z123" s="621"/>
      <c r="AA123" s="685">
        <v>413</v>
      </c>
      <c r="AB123" s="685"/>
      <c r="AC123" s="422" t="s">
        <v>578</v>
      </c>
      <c r="AD123" s="445"/>
      <c r="AE123" s="445" t="s">
        <v>248</v>
      </c>
      <c r="AF123" s="828">
        <f t="shared" si="21"/>
        <v>0.9</v>
      </c>
      <c r="AG123" s="828"/>
      <c r="AH123" s="828"/>
      <c r="AI123" s="445"/>
      <c r="AJ123" s="443"/>
      <c r="AK123" s="443"/>
      <c r="AL123" s="445"/>
      <c r="AM123" s="55"/>
      <c r="AN123" s="107">
        <f t="shared" si="22"/>
        <v>372</v>
      </c>
      <c r="AO123" s="407"/>
    </row>
    <row r="124" spans="1:41" ht="17.25" customHeight="1" x14ac:dyDescent="0.15">
      <c r="A124" s="436">
        <v>35</v>
      </c>
      <c r="B124" s="134">
        <v>2122</v>
      </c>
      <c r="C124" s="49" t="s">
        <v>895</v>
      </c>
      <c r="D124" s="851"/>
      <c r="E124" s="853"/>
      <c r="F124" s="796"/>
      <c r="G124" s="784"/>
      <c r="H124" s="784"/>
      <c r="I124" s="784"/>
      <c r="J124" s="785"/>
      <c r="K124" s="680"/>
      <c r="L124" s="681"/>
      <c r="M124" s="681"/>
      <c r="N124" s="681"/>
      <c r="O124" s="681"/>
      <c r="P124" s="682"/>
      <c r="Q124" s="132" t="s">
        <v>1286</v>
      </c>
      <c r="R124" s="99"/>
      <c r="S124" s="99"/>
      <c r="T124" s="99"/>
      <c r="U124" s="133"/>
      <c r="V124" s="444" t="s">
        <v>886</v>
      </c>
      <c r="W124" s="445"/>
      <c r="X124" s="445"/>
      <c r="Y124" s="621"/>
      <c r="Z124" s="621"/>
      <c r="AA124" s="685">
        <v>436</v>
      </c>
      <c r="AB124" s="685"/>
      <c r="AC124" s="422" t="s">
        <v>578</v>
      </c>
      <c r="AD124" s="445"/>
      <c r="AE124" s="445" t="s">
        <v>248</v>
      </c>
      <c r="AF124" s="828">
        <f t="shared" si="21"/>
        <v>0.9</v>
      </c>
      <c r="AG124" s="828"/>
      <c r="AH124" s="828"/>
      <c r="AI124" s="445"/>
      <c r="AJ124" s="443"/>
      <c r="AK124" s="443"/>
      <c r="AL124" s="445"/>
      <c r="AM124" s="55"/>
      <c r="AN124" s="107">
        <f t="shared" si="22"/>
        <v>392</v>
      </c>
      <c r="AO124" s="407"/>
    </row>
    <row r="125" spans="1:41" ht="17.25" customHeight="1" x14ac:dyDescent="0.15">
      <c r="A125" s="436">
        <v>35</v>
      </c>
      <c r="B125" s="134">
        <v>2123</v>
      </c>
      <c r="C125" s="49" t="s">
        <v>1276</v>
      </c>
      <c r="D125" s="851"/>
      <c r="E125" s="853"/>
      <c r="F125" s="796"/>
      <c r="G125" s="784"/>
      <c r="H125" s="784"/>
      <c r="I125" s="784"/>
      <c r="J125" s="785"/>
      <c r="K125" s="680"/>
      <c r="L125" s="681"/>
      <c r="M125" s="681"/>
      <c r="N125" s="681"/>
      <c r="O125" s="681"/>
      <c r="P125" s="682"/>
      <c r="Q125" s="453" t="s">
        <v>1287</v>
      </c>
      <c r="R125" s="438"/>
      <c r="S125" s="438"/>
      <c r="T125" s="438"/>
      <c r="U125" s="105"/>
      <c r="V125" s="444" t="s">
        <v>884</v>
      </c>
      <c r="W125" s="445"/>
      <c r="X125" s="445"/>
      <c r="Y125" s="621"/>
      <c r="Z125" s="621"/>
      <c r="AA125" s="685">
        <v>424</v>
      </c>
      <c r="AB125" s="685"/>
      <c r="AC125" s="422" t="s">
        <v>578</v>
      </c>
      <c r="AD125" s="445"/>
      <c r="AE125" s="445" t="s">
        <v>248</v>
      </c>
      <c r="AF125" s="828">
        <f t="shared" si="21"/>
        <v>0.9</v>
      </c>
      <c r="AG125" s="828"/>
      <c r="AH125" s="828"/>
      <c r="AI125" s="445"/>
      <c r="AJ125" s="443"/>
      <c r="AK125" s="443"/>
      <c r="AL125" s="445"/>
      <c r="AM125" s="55"/>
      <c r="AN125" s="107">
        <f t="shared" ref="AN125:AN126" si="24">ROUND(AA125*AF125,0)</f>
        <v>382</v>
      </c>
      <c r="AO125" s="407"/>
    </row>
    <row r="126" spans="1:41" ht="17.25" customHeight="1" x14ac:dyDescent="0.15">
      <c r="A126" s="436">
        <v>35</v>
      </c>
      <c r="B126" s="134">
        <v>2124</v>
      </c>
      <c r="C126" s="49" t="s">
        <v>1277</v>
      </c>
      <c r="D126" s="851"/>
      <c r="E126" s="853"/>
      <c r="F126" s="796"/>
      <c r="G126" s="784"/>
      <c r="H126" s="784"/>
      <c r="I126" s="784"/>
      <c r="J126" s="785"/>
      <c r="K126" s="680"/>
      <c r="L126" s="681"/>
      <c r="M126" s="681"/>
      <c r="N126" s="681"/>
      <c r="O126" s="681"/>
      <c r="P126" s="682"/>
      <c r="Q126" s="132" t="s">
        <v>894</v>
      </c>
      <c r="R126" s="99"/>
      <c r="S126" s="99"/>
      <c r="T126" s="99"/>
      <c r="U126" s="133"/>
      <c r="V126" s="444" t="s">
        <v>886</v>
      </c>
      <c r="W126" s="445"/>
      <c r="X126" s="445"/>
      <c r="Y126" s="621"/>
      <c r="Z126" s="621"/>
      <c r="AA126" s="685">
        <v>447</v>
      </c>
      <c r="AB126" s="685"/>
      <c r="AC126" s="422" t="s">
        <v>578</v>
      </c>
      <c r="AD126" s="445"/>
      <c r="AE126" s="445" t="s">
        <v>248</v>
      </c>
      <c r="AF126" s="828">
        <f t="shared" si="21"/>
        <v>0.9</v>
      </c>
      <c r="AG126" s="828"/>
      <c r="AH126" s="828"/>
      <c r="AI126" s="445"/>
      <c r="AJ126" s="443"/>
      <c r="AK126" s="443"/>
      <c r="AL126" s="445"/>
      <c r="AM126" s="55"/>
      <c r="AN126" s="107">
        <f t="shared" si="24"/>
        <v>402</v>
      </c>
      <c r="AO126" s="407"/>
    </row>
    <row r="127" spans="1:41" ht="17.25" customHeight="1" x14ac:dyDescent="0.15">
      <c r="A127" s="436">
        <v>35</v>
      </c>
      <c r="B127" s="134">
        <v>2131</v>
      </c>
      <c r="C127" s="49" t="s">
        <v>1278</v>
      </c>
      <c r="D127" s="851"/>
      <c r="E127" s="853"/>
      <c r="F127" s="796"/>
      <c r="G127" s="784"/>
      <c r="H127" s="784"/>
      <c r="I127" s="784"/>
      <c r="J127" s="785"/>
      <c r="K127" s="680"/>
      <c r="L127" s="681"/>
      <c r="M127" s="681"/>
      <c r="N127" s="681"/>
      <c r="O127" s="681"/>
      <c r="P127" s="682"/>
      <c r="Q127" s="453" t="s">
        <v>1288</v>
      </c>
      <c r="R127" s="438"/>
      <c r="S127" s="438"/>
      <c r="T127" s="438"/>
      <c r="U127" s="105"/>
      <c r="V127" s="444" t="s">
        <v>884</v>
      </c>
      <c r="W127" s="445"/>
      <c r="X127" s="445"/>
      <c r="Y127" s="621"/>
      <c r="Z127" s="621"/>
      <c r="AA127" s="685">
        <v>484</v>
      </c>
      <c r="AB127" s="685"/>
      <c r="AC127" s="422" t="s">
        <v>578</v>
      </c>
      <c r="AD127" s="445"/>
      <c r="AE127" s="445" t="s">
        <v>248</v>
      </c>
      <c r="AF127" s="828">
        <f t="shared" si="21"/>
        <v>0.9</v>
      </c>
      <c r="AG127" s="828"/>
      <c r="AH127" s="828"/>
      <c r="AI127" s="445"/>
      <c r="AJ127" s="443"/>
      <c r="AK127" s="443"/>
      <c r="AL127" s="445"/>
      <c r="AM127" s="55"/>
      <c r="AN127" s="107">
        <f t="shared" si="22"/>
        <v>436</v>
      </c>
      <c r="AO127" s="407"/>
    </row>
    <row r="128" spans="1:41" ht="17.25" customHeight="1" x14ac:dyDescent="0.15">
      <c r="A128" s="436">
        <v>35</v>
      </c>
      <c r="B128" s="134">
        <v>2132</v>
      </c>
      <c r="C128" s="49" t="s">
        <v>1279</v>
      </c>
      <c r="D128" s="851"/>
      <c r="E128" s="853"/>
      <c r="F128" s="796"/>
      <c r="G128" s="784"/>
      <c r="H128" s="784"/>
      <c r="I128" s="784"/>
      <c r="J128" s="785"/>
      <c r="K128" s="680"/>
      <c r="L128" s="681"/>
      <c r="M128" s="681"/>
      <c r="N128" s="681"/>
      <c r="O128" s="681"/>
      <c r="P128" s="682"/>
      <c r="Q128" s="248" t="s">
        <v>1289</v>
      </c>
      <c r="R128" s="77"/>
      <c r="S128" s="77"/>
      <c r="T128" s="77"/>
      <c r="U128" s="253"/>
      <c r="V128" s="453" t="s">
        <v>886</v>
      </c>
      <c r="W128" s="439"/>
      <c r="X128" s="439"/>
      <c r="Y128" s="633"/>
      <c r="Z128" s="633"/>
      <c r="AA128" s="685">
        <v>513</v>
      </c>
      <c r="AB128" s="685"/>
      <c r="AC128" s="416" t="s">
        <v>578</v>
      </c>
      <c r="AD128" s="445"/>
      <c r="AE128" s="445" t="s">
        <v>248</v>
      </c>
      <c r="AF128" s="828">
        <f t="shared" si="21"/>
        <v>0.9</v>
      </c>
      <c r="AG128" s="828"/>
      <c r="AH128" s="828"/>
      <c r="AI128" s="445"/>
      <c r="AJ128" s="443"/>
      <c r="AK128" s="443"/>
      <c r="AL128" s="445"/>
      <c r="AM128" s="55"/>
      <c r="AN128" s="107">
        <f t="shared" si="22"/>
        <v>462</v>
      </c>
      <c r="AO128" s="407"/>
    </row>
    <row r="129" spans="1:41" ht="17.25" customHeight="1" x14ac:dyDescent="0.15">
      <c r="A129" s="436">
        <v>35</v>
      </c>
      <c r="B129" s="134">
        <v>2133</v>
      </c>
      <c r="C129" s="49" t="s">
        <v>1280</v>
      </c>
      <c r="D129" s="851"/>
      <c r="E129" s="853"/>
      <c r="F129" s="796"/>
      <c r="G129" s="784"/>
      <c r="H129" s="784"/>
      <c r="I129" s="784"/>
      <c r="J129" s="785"/>
      <c r="K129" s="796"/>
      <c r="L129" s="784"/>
      <c r="M129" s="784"/>
      <c r="N129" s="784"/>
      <c r="O129" s="784"/>
      <c r="P129" s="785"/>
      <c r="Q129" s="453" t="s">
        <v>1290</v>
      </c>
      <c r="R129" s="438"/>
      <c r="S129" s="438"/>
      <c r="T129" s="438"/>
      <c r="U129" s="105"/>
      <c r="V129" s="444" t="s">
        <v>884</v>
      </c>
      <c r="W129" s="445"/>
      <c r="X129" s="445"/>
      <c r="Y129" s="621"/>
      <c r="Z129" s="621"/>
      <c r="AA129" s="685">
        <v>500</v>
      </c>
      <c r="AB129" s="685"/>
      <c r="AC129" s="422" t="s">
        <v>578</v>
      </c>
      <c r="AD129" s="445"/>
      <c r="AE129" s="445" t="s">
        <v>248</v>
      </c>
      <c r="AF129" s="828">
        <f t="shared" si="21"/>
        <v>0.9</v>
      </c>
      <c r="AG129" s="828"/>
      <c r="AH129" s="828"/>
      <c r="AI129" s="445"/>
      <c r="AJ129" s="443"/>
      <c r="AK129" s="443"/>
      <c r="AL129" s="445"/>
      <c r="AM129" s="55"/>
      <c r="AN129" s="107">
        <f>ROUND(AA129*AF129,0)</f>
        <v>450</v>
      </c>
      <c r="AO129" s="407"/>
    </row>
    <row r="130" spans="1:41" ht="17.25" customHeight="1" x14ac:dyDescent="0.15">
      <c r="A130" s="436">
        <v>35</v>
      </c>
      <c r="B130" s="134">
        <v>2134</v>
      </c>
      <c r="C130" s="49" t="s">
        <v>1281</v>
      </c>
      <c r="D130" s="851"/>
      <c r="E130" s="853"/>
      <c r="F130" s="796"/>
      <c r="G130" s="784"/>
      <c r="H130" s="784"/>
      <c r="I130" s="784"/>
      <c r="J130" s="785"/>
      <c r="K130" s="803"/>
      <c r="L130" s="804"/>
      <c r="M130" s="804"/>
      <c r="N130" s="804"/>
      <c r="O130" s="804"/>
      <c r="P130" s="805"/>
      <c r="Q130" s="248" t="s">
        <v>896</v>
      </c>
      <c r="R130" s="77"/>
      <c r="S130" s="77"/>
      <c r="T130" s="77"/>
      <c r="U130" s="253"/>
      <c r="V130" s="453" t="s">
        <v>886</v>
      </c>
      <c r="W130" s="439"/>
      <c r="X130" s="439"/>
      <c r="Y130" s="633"/>
      <c r="Z130" s="633"/>
      <c r="AA130" s="685">
        <v>529</v>
      </c>
      <c r="AB130" s="685"/>
      <c r="AC130" s="416" t="s">
        <v>578</v>
      </c>
      <c r="AD130" s="445"/>
      <c r="AE130" s="445" t="s">
        <v>248</v>
      </c>
      <c r="AF130" s="828">
        <f t="shared" si="21"/>
        <v>0.9</v>
      </c>
      <c r="AG130" s="828"/>
      <c r="AH130" s="828"/>
      <c r="AI130" s="445"/>
      <c r="AJ130" s="443"/>
      <c r="AK130" s="443"/>
      <c r="AL130" s="445"/>
      <c r="AM130" s="55"/>
      <c r="AN130" s="107">
        <f t="shared" ref="AN130" si="25">ROUND(AA130*AF130,0)</f>
        <v>476</v>
      </c>
      <c r="AO130" s="5"/>
    </row>
    <row r="131" spans="1:41" ht="17.25" customHeight="1" x14ac:dyDescent="0.15">
      <c r="A131" s="436">
        <v>35</v>
      </c>
      <c r="B131" s="134">
        <v>2141</v>
      </c>
      <c r="C131" s="120" t="s">
        <v>348</v>
      </c>
      <c r="D131" s="851"/>
      <c r="E131" s="853"/>
      <c r="F131" s="796"/>
      <c r="G131" s="784"/>
      <c r="H131" s="784"/>
      <c r="I131" s="784"/>
      <c r="J131" s="785"/>
      <c r="K131" s="445" t="s">
        <v>346</v>
      </c>
      <c r="L131" s="434"/>
      <c r="M131" s="434"/>
      <c r="N131" s="434"/>
      <c r="O131" s="434"/>
      <c r="P131" s="434"/>
      <c r="Q131" s="434"/>
      <c r="R131" s="434"/>
      <c r="S131" s="434"/>
      <c r="T131" s="434"/>
      <c r="U131" s="434"/>
      <c r="V131" s="445"/>
      <c r="W131" s="445"/>
      <c r="X131" s="445"/>
      <c r="Y131" s="443"/>
      <c r="Z131" s="443"/>
      <c r="AA131" s="686">
        <v>24</v>
      </c>
      <c r="AB131" s="686"/>
      <c r="AC131" s="422" t="s">
        <v>578</v>
      </c>
      <c r="AD131" s="445"/>
      <c r="AE131" s="445"/>
      <c r="AF131" s="580"/>
      <c r="AG131" s="580"/>
      <c r="AH131" s="580"/>
      <c r="AI131" s="445"/>
      <c r="AJ131" s="443"/>
      <c r="AK131" s="443"/>
      <c r="AL131" s="445"/>
      <c r="AM131" s="55"/>
      <c r="AN131" s="107">
        <f>ROUND(AA131,0)</f>
        <v>24</v>
      </c>
      <c r="AO131" s="435" t="s">
        <v>1238</v>
      </c>
    </row>
    <row r="132" spans="1:41" ht="17.25" customHeight="1" x14ac:dyDescent="0.15">
      <c r="A132" s="436">
        <v>35</v>
      </c>
      <c r="B132" s="134">
        <v>2142</v>
      </c>
      <c r="C132" s="35" t="s">
        <v>349</v>
      </c>
      <c r="D132" s="851"/>
      <c r="E132" s="853"/>
      <c r="F132" s="796"/>
      <c r="G132" s="784"/>
      <c r="H132" s="784"/>
      <c r="I132" s="784"/>
      <c r="J132" s="785"/>
      <c r="K132" s="445" t="s">
        <v>347</v>
      </c>
      <c r="L132" s="434"/>
      <c r="M132" s="434"/>
      <c r="N132" s="434"/>
      <c r="O132" s="434"/>
      <c r="P132" s="434"/>
      <c r="Q132" s="434"/>
      <c r="R132" s="434"/>
      <c r="S132" s="434"/>
      <c r="T132" s="434"/>
      <c r="U132" s="434"/>
      <c r="V132" s="445"/>
      <c r="W132" s="445"/>
      <c r="X132" s="445"/>
      <c r="Y132" s="443"/>
      <c r="Z132" s="443"/>
      <c r="AA132" s="686">
        <v>180</v>
      </c>
      <c r="AB132" s="686"/>
      <c r="AC132" s="422" t="s">
        <v>578</v>
      </c>
      <c r="AD132" s="445"/>
      <c r="AE132" s="445"/>
      <c r="AF132" s="580"/>
      <c r="AG132" s="580"/>
      <c r="AH132" s="580"/>
      <c r="AI132" s="445"/>
      <c r="AJ132" s="443"/>
      <c r="AK132" s="443"/>
      <c r="AL132" s="445"/>
      <c r="AM132" s="55"/>
      <c r="AN132" s="107">
        <f>ROUND(AA132,0)</f>
        <v>180</v>
      </c>
      <c r="AO132" s="394" t="s">
        <v>209</v>
      </c>
    </row>
    <row r="133" spans="1:41" ht="17.25" customHeight="1" x14ac:dyDescent="0.15">
      <c r="A133" s="436">
        <v>35</v>
      </c>
      <c r="B133" s="134">
        <v>2143</v>
      </c>
      <c r="C133" s="35" t="s">
        <v>350</v>
      </c>
      <c r="D133" s="851"/>
      <c r="E133" s="853"/>
      <c r="F133" s="803"/>
      <c r="G133" s="804"/>
      <c r="H133" s="804"/>
      <c r="I133" s="804"/>
      <c r="J133" s="805"/>
      <c r="K133" s="445" t="s">
        <v>2188</v>
      </c>
      <c r="L133" s="434"/>
      <c r="M133" s="434"/>
      <c r="N133" s="434"/>
      <c r="O133" s="434"/>
      <c r="P133" s="434"/>
      <c r="Q133" s="434"/>
      <c r="R133" s="434"/>
      <c r="S133" s="434"/>
      <c r="T133" s="434"/>
      <c r="U133" s="434"/>
      <c r="V133" s="445"/>
      <c r="W133" s="445"/>
      <c r="X133" s="445"/>
      <c r="Y133" s="443"/>
      <c r="Z133" s="443"/>
      <c r="AA133" s="686">
        <v>135</v>
      </c>
      <c r="AB133" s="686"/>
      <c r="AC133" s="422" t="s">
        <v>578</v>
      </c>
      <c r="AD133" s="445"/>
      <c r="AE133" s="445"/>
      <c r="AF133" s="580"/>
      <c r="AG133" s="580"/>
      <c r="AH133" s="580"/>
      <c r="AI133" s="445"/>
      <c r="AJ133" s="443"/>
      <c r="AK133" s="443"/>
      <c r="AL133" s="445"/>
      <c r="AM133" s="55"/>
      <c r="AN133" s="107">
        <f>ROUND(AA133,0)</f>
        <v>135</v>
      </c>
      <c r="AO133" s="404"/>
    </row>
    <row r="134" spans="1:41" ht="17.25" customHeight="1" x14ac:dyDescent="0.15">
      <c r="A134" s="436">
        <v>35</v>
      </c>
      <c r="B134" s="436">
        <v>2211</v>
      </c>
      <c r="C134" s="120" t="s">
        <v>1192</v>
      </c>
      <c r="D134" s="302"/>
      <c r="E134" s="289"/>
      <c r="F134" s="1034" t="s">
        <v>1190</v>
      </c>
      <c r="G134" s="1034"/>
      <c r="H134" s="1034"/>
      <c r="I134" s="1034"/>
      <c r="J134" s="427" t="s">
        <v>1185</v>
      </c>
      <c r="K134" s="633"/>
      <c r="L134" s="633"/>
      <c r="M134" s="633"/>
      <c r="N134" s="633"/>
      <c r="O134" s="633"/>
      <c r="P134" s="633"/>
      <c r="Q134" s="633"/>
      <c r="R134" s="633"/>
      <c r="S134" s="36"/>
      <c r="T134" s="691" t="s">
        <v>1246</v>
      </c>
      <c r="U134" s="692"/>
      <c r="V134" s="692"/>
      <c r="W134" s="692"/>
      <c r="X134" s="692"/>
      <c r="Y134" s="692"/>
      <c r="Z134" s="692"/>
      <c r="AA134" s="422"/>
      <c r="AB134" s="1014">
        <v>1172</v>
      </c>
      <c r="AC134" s="1014"/>
      <c r="AD134" s="422" t="s">
        <v>1189</v>
      </c>
      <c r="AE134" s="422"/>
      <c r="AF134" s="621" t="s">
        <v>248</v>
      </c>
      <c r="AG134" s="828">
        <f t="shared" ref="AG134:AG143" si="26">$AF$33</f>
        <v>0.9</v>
      </c>
      <c r="AH134" s="828"/>
      <c r="AI134" s="621"/>
      <c r="AJ134" s="621"/>
      <c r="AK134" s="580"/>
      <c r="AL134" s="445"/>
      <c r="AM134" s="55"/>
      <c r="AN134" s="107">
        <f t="shared" ref="AN134:AN143" si="27">ROUND(AB134*AG134,0)</f>
        <v>1055</v>
      </c>
      <c r="AO134" s="404"/>
    </row>
    <row r="135" spans="1:41" ht="17.25" customHeight="1" x14ac:dyDescent="0.15">
      <c r="A135" s="436">
        <v>35</v>
      </c>
      <c r="B135" s="436">
        <v>2213</v>
      </c>
      <c r="C135" s="120" t="s">
        <v>1231</v>
      </c>
      <c r="D135" s="302"/>
      <c r="E135" s="289"/>
      <c r="F135" s="1035"/>
      <c r="G135" s="1035"/>
      <c r="H135" s="1035"/>
      <c r="I135" s="1035"/>
      <c r="J135" s="39"/>
      <c r="K135" s="607"/>
      <c r="L135" s="607"/>
      <c r="M135" s="607"/>
      <c r="N135" s="607"/>
      <c r="O135" s="607"/>
      <c r="P135" s="607"/>
      <c r="Q135" s="607"/>
      <c r="R135" s="607"/>
      <c r="S135" s="420"/>
      <c r="T135" s="691" t="s">
        <v>1246</v>
      </c>
      <c r="U135" s="692"/>
      <c r="V135" s="692"/>
      <c r="W135" s="692"/>
      <c r="X135" s="692"/>
      <c r="Y135" s="692"/>
      <c r="Z135" s="692"/>
      <c r="AA135" s="422"/>
      <c r="AB135" s="1014">
        <v>39</v>
      </c>
      <c r="AC135" s="1014"/>
      <c r="AD135" s="422" t="s">
        <v>207</v>
      </c>
      <c r="AE135" s="422"/>
      <c r="AF135" s="621" t="s">
        <v>248</v>
      </c>
      <c r="AG135" s="828">
        <f t="shared" si="26"/>
        <v>0.9</v>
      </c>
      <c r="AH135" s="828"/>
      <c r="AI135" s="621"/>
      <c r="AJ135" s="621"/>
      <c r="AK135" s="580"/>
      <c r="AL135" s="445"/>
      <c r="AM135" s="55"/>
      <c r="AN135" s="107">
        <f t="shared" si="27"/>
        <v>35</v>
      </c>
      <c r="AO135" s="435" t="s">
        <v>1237</v>
      </c>
    </row>
    <row r="136" spans="1:41" ht="17.25" customHeight="1" x14ac:dyDescent="0.15">
      <c r="A136" s="436">
        <v>35</v>
      </c>
      <c r="B136" s="436">
        <v>2221</v>
      </c>
      <c r="C136" s="120" t="s">
        <v>1193</v>
      </c>
      <c r="D136" s="302"/>
      <c r="E136" s="289"/>
      <c r="F136" s="1035"/>
      <c r="G136" s="1035"/>
      <c r="H136" s="1035"/>
      <c r="I136" s="1035"/>
      <c r="J136" s="427" t="s">
        <v>1186</v>
      </c>
      <c r="K136" s="633"/>
      <c r="L136" s="633"/>
      <c r="M136" s="633"/>
      <c r="N136" s="633"/>
      <c r="O136" s="633"/>
      <c r="P136" s="633"/>
      <c r="Q136" s="633"/>
      <c r="R136" s="633"/>
      <c r="S136" s="36"/>
      <c r="T136" s="691" t="s">
        <v>1246</v>
      </c>
      <c r="U136" s="750"/>
      <c r="V136" s="750"/>
      <c r="W136" s="750"/>
      <c r="X136" s="750"/>
      <c r="Y136" s="750"/>
      <c r="Z136" s="750"/>
      <c r="AA136" s="422"/>
      <c r="AB136" s="1014">
        <v>2342</v>
      </c>
      <c r="AC136" s="1014"/>
      <c r="AD136" s="422" t="s">
        <v>1189</v>
      </c>
      <c r="AE136" s="422"/>
      <c r="AF136" s="621" t="s">
        <v>248</v>
      </c>
      <c r="AG136" s="828">
        <f t="shared" si="26"/>
        <v>0.9</v>
      </c>
      <c r="AH136" s="828"/>
      <c r="AI136" s="621"/>
      <c r="AJ136" s="621"/>
      <c r="AK136" s="580"/>
      <c r="AL136" s="445"/>
      <c r="AM136" s="55"/>
      <c r="AN136" s="107">
        <f t="shared" si="27"/>
        <v>2108</v>
      </c>
      <c r="AO136" s="394" t="s">
        <v>209</v>
      </c>
    </row>
    <row r="137" spans="1:41" ht="17.25" customHeight="1" x14ac:dyDescent="0.15">
      <c r="A137" s="436">
        <v>35</v>
      </c>
      <c r="B137" s="436">
        <v>2223</v>
      </c>
      <c r="C137" s="120" t="s">
        <v>1232</v>
      </c>
      <c r="D137" s="302"/>
      <c r="E137" s="289"/>
      <c r="F137" s="1035"/>
      <c r="G137" s="1035"/>
      <c r="H137" s="1035"/>
      <c r="I137" s="1035"/>
      <c r="J137" s="39"/>
      <c r="K137" s="607"/>
      <c r="L137" s="607"/>
      <c r="M137" s="607"/>
      <c r="N137" s="607"/>
      <c r="O137" s="607"/>
      <c r="P137" s="607"/>
      <c r="Q137" s="607"/>
      <c r="R137" s="607"/>
      <c r="S137" s="420"/>
      <c r="T137" s="691" t="s">
        <v>1246</v>
      </c>
      <c r="U137" s="750"/>
      <c r="V137" s="750"/>
      <c r="W137" s="750"/>
      <c r="X137" s="750"/>
      <c r="Y137" s="750"/>
      <c r="Z137" s="750"/>
      <c r="AA137" s="422"/>
      <c r="AB137" s="1014">
        <v>77</v>
      </c>
      <c r="AC137" s="1014"/>
      <c r="AD137" s="422" t="s">
        <v>207</v>
      </c>
      <c r="AE137" s="422"/>
      <c r="AF137" s="621" t="s">
        <v>248</v>
      </c>
      <c r="AG137" s="828">
        <f t="shared" si="26"/>
        <v>0.9</v>
      </c>
      <c r="AH137" s="828"/>
      <c r="AI137" s="621"/>
      <c r="AJ137" s="621"/>
      <c r="AK137" s="580"/>
      <c r="AL137" s="445"/>
      <c r="AM137" s="55"/>
      <c r="AN137" s="107">
        <f t="shared" si="27"/>
        <v>69</v>
      </c>
      <c r="AO137" s="435" t="s">
        <v>1238</v>
      </c>
    </row>
    <row r="138" spans="1:41" ht="17.25" customHeight="1" x14ac:dyDescent="0.15">
      <c r="A138" s="436">
        <v>35</v>
      </c>
      <c r="B138" s="436">
        <v>2232</v>
      </c>
      <c r="C138" s="120" t="s">
        <v>1194</v>
      </c>
      <c r="D138" s="302"/>
      <c r="E138" s="289"/>
      <c r="F138" s="1035"/>
      <c r="G138" s="1035"/>
      <c r="H138" s="1035"/>
      <c r="I138" s="1035"/>
      <c r="J138" s="427" t="s">
        <v>1187</v>
      </c>
      <c r="K138" s="633"/>
      <c r="L138" s="633"/>
      <c r="M138" s="633"/>
      <c r="N138" s="633"/>
      <c r="O138" s="633"/>
      <c r="P138" s="633"/>
      <c r="Q138" s="633"/>
      <c r="R138" s="633"/>
      <c r="S138" s="36"/>
      <c r="T138" s="691" t="s">
        <v>1247</v>
      </c>
      <c r="U138" s="692"/>
      <c r="V138" s="692"/>
      <c r="W138" s="692"/>
      <c r="X138" s="692"/>
      <c r="Y138" s="692"/>
      <c r="Z138" s="692"/>
      <c r="AA138" s="422"/>
      <c r="AB138" s="1014">
        <v>3715</v>
      </c>
      <c r="AC138" s="1014"/>
      <c r="AD138" s="422" t="s">
        <v>1189</v>
      </c>
      <c r="AE138" s="422"/>
      <c r="AF138" s="621" t="s">
        <v>248</v>
      </c>
      <c r="AG138" s="828">
        <f t="shared" si="26"/>
        <v>0.9</v>
      </c>
      <c r="AH138" s="828"/>
      <c r="AI138" s="621"/>
      <c r="AJ138" s="621"/>
      <c r="AK138" s="580"/>
      <c r="AL138" s="445"/>
      <c r="AM138" s="55"/>
      <c r="AN138" s="107">
        <f t="shared" si="27"/>
        <v>3344</v>
      </c>
      <c r="AO138" s="394" t="s">
        <v>209</v>
      </c>
    </row>
    <row r="139" spans="1:41" ht="17.25" customHeight="1" x14ac:dyDescent="0.15">
      <c r="A139" s="436">
        <v>35</v>
      </c>
      <c r="B139" s="436">
        <v>2233</v>
      </c>
      <c r="C139" s="120" t="s">
        <v>1233</v>
      </c>
      <c r="D139" s="302"/>
      <c r="E139" s="289"/>
      <c r="F139" s="510"/>
      <c r="G139" s="511"/>
      <c r="H139" s="511"/>
      <c r="I139" s="513"/>
      <c r="J139" s="39"/>
      <c r="K139" s="607"/>
      <c r="L139" s="607"/>
      <c r="M139" s="607"/>
      <c r="N139" s="607"/>
      <c r="O139" s="607"/>
      <c r="P139" s="607"/>
      <c r="Q139" s="607"/>
      <c r="R139" s="607"/>
      <c r="S139" s="420"/>
      <c r="T139" s="691" t="s">
        <v>1247</v>
      </c>
      <c r="U139" s="692"/>
      <c r="V139" s="692"/>
      <c r="W139" s="692"/>
      <c r="X139" s="692"/>
      <c r="Y139" s="692"/>
      <c r="Z139" s="692"/>
      <c r="AA139" s="422"/>
      <c r="AB139" s="1014">
        <v>122</v>
      </c>
      <c r="AC139" s="1014"/>
      <c r="AD139" s="422" t="s">
        <v>207</v>
      </c>
      <c r="AE139" s="422"/>
      <c r="AF139" s="621" t="s">
        <v>248</v>
      </c>
      <c r="AG139" s="828">
        <f t="shared" si="26"/>
        <v>0.9</v>
      </c>
      <c r="AH139" s="828"/>
      <c r="AI139" s="621"/>
      <c r="AJ139" s="621"/>
      <c r="AK139" s="580"/>
      <c r="AL139" s="445"/>
      <c r="AM139" s="55"/>
      <c r="AN139" s="107">
        <f t="shared" si="27"/>
        <v>110</v>
      </c>
      <c r="AO139" s="435" t="s">
        <v>1238</v>
      </c>
    </row>
    <row r="140" spans="1:41" ht="17.25" customHeight="1" x14ac:dyDescent="0.15">
      <c r="A140" s="436">
        <v>35</v>
      </c>
      <c r="B140" s="436">
        <v>2311</v>
      </c>
      <c r="C140" s="211" t="s">
        <v>1195</v>
      </c>
      <c r="D140" s="302"/>
      <c r="E140" s="290"/>
      <c r="F140" s="1034" t="s">
        <v>1191</v>
      </c>
      <c r="G140" s="1034"/>
      <c r="H140" s="1034"/>
      <c r="I140" s="1034"/>
      <c r="J140" s="418" t="s">
        <v>1188</v>
      </c>
      <c r="K140" s="637"/>
      <c r="L140" s="637"/>
      <c r="M140" s="637"/>
      <c r="N140" s="637"/>
      <c r="O140" s="637"/>
      <c r="P140" s="638"/>
      <c r="Q140" s="775" t="s">
        <v>1248</v>
      </c>
      <c r="R140" s="776"/>
      <c r="S140" s="776"/>
      <c r="T140" s="776"/>
      <c r="U140" s="776"/>
      <c r="V140" s="776"/>
      <c r="W140" s="776"/>
      <c r="X140" s="509"/>
      <c r="Y140" s="509"/>
      <c r="Z140" s="512"/>
      <c r="AA140" s="422"/>
      <c r="AB140" s="1014">
        <v>1655</v>
      </c>
      <c r="AC140" s="1014"/>
      <c r="AD140" s="422" t="s">
        <v>1189</v>
      </c>
      <c r="AE140" s="422"/>
      <c r="AF140" s="621" t="s">
        <v>248</v>
      </c>
      <c r="AG140" s="828">
        <f t="shared" si="26"/>
        <v>0.9</v>
      </c>
      <c r="AH140" s="828"/>
      <c r="AI140" s="580"/>
      <c r="AJ140" s="621"/>
      <c r="AK140" s="580"/>
      <c r="AL140" s="445"/>
      <c r="AM140" s="55"/>
      <c r="AN140" s="107">
        <f t="shared" si="27"/>
        <v>1490</v>
      </c>
      <c r="AO140" s="394" t="s">
        <v>209</v>
      </c>
    </row>
    <row r="141" spans="1:41" ht="17.25" customHeight="1" x14ac:dyDescent="0.15">
      <c r="A141" s="436">
        <v>35</v>
      </c>
      <c r="B141" s="436">
        <v>2312</v>
      </c>
      <c r="C141" s="211" t="s">
        <v>1234</v>
      </c>
      <c r="D141" s="302"/>
      <c r="E141" s="290"/>
      <c r="F141" s="1035"/>
      <c r="G141" s="1035"/>
      <c r="H141" s="1035"/>
      <c r="I141" s="1035"/>
      <c r="J141" s="418"/>
      <c r="K141" s="637"/>
      <c r="L141" s="637"/>
      <c r="M141" s="637"/>
      <c r="N141" s="637"/>
      <c r="O141" s="637"/>
      <c r="P141" s="638"/>
      <c r="Q141" s="582"/>
      <c r="R141" s="524"/>
      <c r="S141" s="524"/>
      <c r="T141" s="524"/>
      <c r="U141" s="524"/>
      <c r="V141" s="524"/>
      <c r="W141" s="524"/>
      <c r="X141" s="551"/>
      <c r="Y141" s="551"/>
      <c r="Z141" s="552"/>
      <c r="AA141" s="422"/>
      <c r="AB141" s="1014">
        <v>54</v>
      </c>
      <c r="AC141" s="1014"/>
      <c r="AD141" s="422" t="s">
        <v>207</v>
      </c>
      <c r="AE141" s="422"/>
      <c r="AF141" s="621" t="s">
        <v>248</v>
      </c>
      <c r="AG141" s="828">
        <f t="shared" si="26"/>
        <v>0.9</v>
      </c>
      <c r="AH141" s="828"/>
      <c r="AI141" s="580"/>
      <c r="AJ141" s="621"/>
      <c r="AK141" s="580"/>
      <c r="AL141" s="445"/>
      <c r="AM141" s="55"/>
      <c r="AN141" s="107">
        <f t="shared" si="27"/>
        <v>49</v>
      </c>
      <c r="AO141" s="435" t="s">
        <v>1238</v>
      </c>
    </row>
    <row r="142" spans="1:41" ht="17.25" customHeight="1" x14ac:dyDescent="0.15">
      <c r="A142" s="436">
        <v>35</v>
      </c>
      <c r="B142" s="436">
        <v>2313</v>
      </c>
      <c r="C142" s="211" t="s">
        <v>1196</v>
      </c>
      <c r="D142" s="302"/>
      <c r="E142" s="290"/>
      <c r="F142" s="1035"/>
      <c r="G142" s="1035"/>
      <c r="H142" s="1035"/>
      <c r="I142" s="1035"/>
      <c r="J142" s="637"/>
      <c r="K142" s="637"/>
      <c r="L142" s="637"/>
      <c r="M142" s="637"/>
      <c r="N142" s="637"/>
      <c r="O142" s="637"/>
      <c r="P142" s="638"/>
      <c r="Q142" s="775" t="s">
        <v>1247</v>
      </c>
      <c r="R142" s="833"/>
      <c r="S142" s="833"/>
      <c r="T142" s="833"/>
      <c r="U142" s="833"/>
      <c r="V142" s="833"/>
      <c r="W142" s="833"/>
      <c r="X142" s="509"/>
      <c r="Y142" s="509"/>
      <c r="Z142" s="512"/>
      <c r="AA142" s="422"/>
      <c r="AB142" s="1014">
        <v>3393</v>
      </c>
      <c r="AC142" s="1014"/>
      <c r="AD142" s="422" t="s">
        <v>1189</v>
      </c>
      <c r="AE142" s="422"/>
      <c r="AF142" s="621" t="s">
        <v>248</v>
      </c>
      <c r="AG142" s="828">
        <f t="shared" si="26"/>
        <v>0.9</v>
      </c>
      <c r="AH142" s="828"/>
      <c r="AI142" s="621"/>
      <c r="AJ142" s="621"/>
      <c r="AK142" s="621"/>
      <c r="AL142" s="445"/>
      <c r="AM142" s="55"/>
      <c r="AN142" s="107">
        <f t="shared" si="27"/>
        <v>3054</v>
      </c>
      <c r="AO142" s="394" t="s">
        <v>209</v>
      </c>
    </row>
    <row r="143" spans="1:41" ht="17.25" customHeight="1" x14ac:dyDescent="0.15">
      <c r="A143" s="436">
        <v>35</v>
      </c>
      <c r="B143" s="436">
        <v>2314</v>
      </c>
      <c r="C143" s="211" t="s">
        <v>1235</v>
      </c>
      <c r="D143" s="302"/>
      <c r="E143" s="290"/>
      <c r="F143" s="1035"/>
      <c r="G143" s="1035"/>
      <c r="H143" s="1035"/>
      <c r="I143" s="1035"/>
      <c r="J143" s="637"/>
      <c r="K143" s="637"/>
      <c r="L143" s="637"/>
      <c r="M143" s="637"/>
      <c r="N143" s="637"/>
      <c r="O143" s="637"/>
      <c r="P143" s="638"/>
      <c r="Q143" s="582"/>
      <c r="R143" s="583"/>
      <c r="S143" s="583"/>
      <c r="T143" s="583"/>
      <c r="U143" s="583"/>
      <c r="V143" s="583"/>
      <c r="W143" s="583"/>
      <c r="X143" s="551"/>
      <c r="Y143" s="551"/>
      <c r="Z143" s="552"/>
      <c r="AA143" s="422"/>
      <c r="AB143" s="1014">
        <v>112</v>
      </c>
      <c r="AC143" s="1014"/>
      <c r="AD143" s="422" t="s">
        <v>207</v>
      </c>
      <c r="AE143" s="422"/>
      <c r="AF143" s="621" t="s">
        <v>248</v>
      </c>
      <c r="AG143" s="828">
        <f t="shared" si="26"/>
        <v>0.9</v>
      </c>
      <c r="AH143" s="828"/>
      <c r="AI143" s="621"/>
      <c r="AJ143" s="621"/>
      <c r="AK143" s="621"/>
      <c r="AL143" s="445"/>
      <c r="AM143" s="55"/>
      <c r="AN143" s="107">
        <f t="shared" si="27"/>
        <v>101</v>
      </c>
      <c r="AO143" s="267" t="s">
        <v>1238</v>
      </c>
    </row>
    <row r="144" spans="1:41" ht="17.25" customHeight="1" x14ac:dyDescent="0.15">
      <c r="A144" s="436">
        <v>35</v>
      </c>
      <c r="B144" s="436">
        <v>2323</v>
      </c>
      <c r="C144" s="50" t="s">
        <v>1239</v>
      </c>
      <c r="D144" s="302"/>
      <c r="E144" s="290"/>
      <c r="F144" s="510"/>
      <c r="G144" s="511"/>
      <c r="H144" s="511"/>
      <c r="I144" s="513"/>
      <c r="J144" s="434" t="s">
        <v>802</v>
      </c>
      <c r="K144" s="434"/>
      <c r="L144" s="434"/>
      <c r="M144" s="434"/>
      <c r="N144" s="434"/>
      <c r="O144" s="434"/>
      <c r="P144" s="434"/>
      <c r="Q144" s="434"/>
      <c r="R144" s="434"/>
      <c r="S144" s="434"/>
      <c r="T144" s="434"/>
      <c r="U144" s="434"/>
      <c r="V144" s="445"/>
      <c r="W144" s="445"/>
      <c r="X144" s="445"/>
      <c r="Y144" s="443"/>
      <c r="Z144" s="445"/>
      <c r="AA144" s="685">
        <v>135</v>
      </c>
      <c r="AB144" s="686"/>
      <c r="AC144" s="422" t="s">
        <v>578</v>
      </c>
      <c r="AD144" s="445"/>
      <c r="AE144" s="445"/>
      <c r="AF144" s="580"/>
      <c r="AG144" s="580"/>
      <c r="AH144" s="580"/>
      <c r="AI144" s="445"/>
      <c r="AJ144" s="443"/>
      <c r="AK144" s="443"/>
      <c r="AL144" s="445"/>
      <c r="AM144" s="55"/>
      <c r="AN144" s="107">
        <f>ROUND(AA144,0)</f>
        <v>135</v>
      </c>
      <c r="AO144" s="437" t="s">
        <v>209</v>
      </c>
    </row>
    <row r="145" spans="1:41" ht="17.25" customHeight="1" x14ac:dyDescent="0.15">
      <c r="A145" s="436">
        <v>35</v>
      </c>
      <c r="B145" s="436">
        <v>2324</v>
      </c>
      <c r="C145" s="50" t="s">
        <v>1240</v>
      </c>
      <c r="D145" s="302"/>
      <c r="E145" s="290"/>
      <c r="F145" s="510"/>
      <c r="G145" s="511"/>
      <c r="H145" s="511"/>
      <c r="I145" s="513"/>
      <c r="J145" s="434" t="s">
        <v>790</v>
      </c>
      <c r="K145" s="434"/>
      <c r="L145" s="434"/>
      <c r="M145" s="434"/>
      <c r="N145" s="434"/>
      <c r="O145" s="434"/>
      <c r="P145" s="434"/>
      <c r="Q145" s="434"/>
      <c r="R145" s="434"/>
      <c r="S145" s="434"/>
      <c r="T145" s="434"/>
      <c r="U145" s="434"/>
      <c r="V145" s="445"/>
      <c r="W145" s="445"/>
      <c r="X145" s="445"/>
      <c r="Y145" s="443"/>
      <c r="Z145" s="445"/>
      <c r="AA145" s="685">
        <v>135</v>
      </c>
      <c r="AB145" s="686"/>
      <c r="AC145" s="422" t="s">
        <v>578</v>
      </c>
      <c r="AD145" s="445"/>
      <c r="AE145" s="445"/>
      <c r="AF145" s="580"/>
      <c r="AG145" s="580"/>
      <c r="AH145" s="580"/>
      <c r="AI145" s="445"/>
      <c r="AJ145" s="443"/>
      <c r="AK145" s="443"/>
      <c r="AL145" s="445"/>
      <c r="AM145" s="55"/>
      <c r="AN145" s="107">
        <f>ROUND(AA145,0)</f>
        <v>135</v>
      </c>
      <c r="AO145" s="437"/>
    </row>
    <row r="146" spans="1:41" ht="17.25" customHeight="1" x14ac:dyDescent="0.15">
      <c r="A146" s="436">
        <v>35</v>
      </c>
      <c r="B146" s="62">
        <v>2329</v>
      </c>
      <c r="C146" s="49" t="s">
        <v>4024</v>
      </c>
      <c r="D146" s="302"/>
      <c r="E146" s="290"/>
      <c r="F146" s="550"/>
      <c r="G146" s="551"/>
      <c r="H146" s="551"/>
      <c r="I146" s="551"/>
      <c r="J146" s="101" t="s">
        <v>4023</v>
      </c>
      <c r="K146" s="555"/>
      <c r="L146" s="555"/>
      <c r="M146" s="364"/>
      <c r="N146" s="365"/>
      <c r="O146" s="365"/>
      <c r="P146" s="365"/>
      <c r="Q146" s="365"/>
      <c r="R146" s="365"/>
      <c r="S146" s="365"/>
      <c r="T146" s="365"/>
      <c r="U146" s="365"/>
      <c r="V146" s="365"/>
      <c r="W146" s="519"/>
      <c r="X146" s="519"/>
      <c r="Y146" s="519"/>
      <c r="Z146" s="519"/>
      <c r="AA146" s="685">
        <v>432</v>
      </c>
      <c r="AB146" s="686"/>
      <c r="AC146" s="422" t="s">
        <v>578</v>
      </c>
      <c r="AD146" s="519"/>
      <c r="AE146" s="519"/>
      <c r="AF146" s="519"/>
      <c r="AG146" s="519"/>
      <c r="AH146" s="519"/>
      <c r="AI146" s="526"/>
      <c r="AJ146" s="515"/>
      <c r="AK146" s="422"/>
      <c r="AL146" s="555"/>
      <c r="AM146" s="556"/>
      <c r="AN146" s="107">
        <f>ROUND(AA146,0)</f>
        <v>432</v>
      </c>
      <c r="AO146" s="437"/>
    </row>
    <row r="147" spans="1:41" ht="17.25" customHeight="1" x14ac:dyDescent="0.15">
      <c r="A147" s="436">
        <v>35</v>
      </c>
      <c r="B147" s="62">
        <v>6123</v>
      </c>
      <c r="C147" s="120" t="s">
        <v>3930</v>
      </c>
      <c r="D147" s="440"/>
      <c r="E147" s="438" t="s">
        <v>3461</v>
      </c>
      <c r="F147" s="438"/>
      <c r="G147" s="438"/>
      <c r="H147" s="438"/>
      <c r="I147" s="438"/>
      <c r="J147" s="438"/>
      <c r="K147" s="439"/>
      <c r="L147" s="632"/>
      <c r="M147" s="632"/>
      <c r="N147" s="632"/>
      <c r="O147" s="190"/>
      <c r="P147" s="691" t="s">
        <v>3462</v>
      </c>
      <c r="Q147" s="692"/>
      <c r="R147" s="692"/>
      <c r="S147" s="692"/>
      <c r="T147" s="692"/>
      <c r="U147" s="692"/>
      <c r="V147" s="692"/>
      <c r="W147" s="692"/>
      <c r="X147" s="692"/>
      <c r="Y147" s="692"/>
      <c r="Z147" s="692"/>
      <c r="AA147" s="692"/>
      <c r="AB147" s="692"/>
      <c r="AC147" s="692"/>
      <c r="AD147" s="692"/>
      <c r="AE147" s="692"/>
      <c r="AF147" s="692"/>
      <c r="AG147" s="692"/>
      <c r="AH147" s="690">
        <v>100</v>
      </c>
      <c r="AI147" s="690"/>
      <c r="AJ147" s="417" t="s">
        <v>210</v>
      </c>
      <c r="AK147" s="523"/>
      <c r="AL147" s="607"/>
      <c r="AM147" s="47"/>
      <c r="AN147" s="107">
        <f>AH147</f>
        <v>100</v>
      </c>
      <c r="AO147" s="437"/>
    </row>
    <row r="148" spans="1:41" ht="17.25" customHeight="1" x14ac:dyDescent="0.15">
      <c r="A148" s="436">
        <v>35</v>
      </c>
      <c r="B148" s="62">
        <v>6125</v>
      </c>
      <c r="C148" s="120" t="s">
        <v>3931</v>
      </c>
      <c r="D148" s="576"/>
      <c r="E148" s="366" t="s">
        <v>3492</v>
      </c>
      <c r="F148" s="366"/>
      <c r="G148" s="366"/>
      <c r="H148" s="367"/>
      <c r="I148" s="367"/>
      <c r="J148" s="367"/>
      <c r="K148" s="417"/>
      <c r="L148" s="524"/>
      <c r="M148" s="524"/>
      <c r="N148" s="524"/>
      <c r="O148" s="629"/>
      <c r="P148" s="39" t="s">
        <v>3463</v>
      </c>
      <c r="Q148" s="519"/>
      <c r="R148" s="417"/>
      <c r="S148" s="607"/>
      <c r="T148" s="607"/>
      <c r="U148" s="607"/>
      <c r="V148" s="426"/>
      <c r="W148" s="426"/>
      <c r="X148" s="426"/>
      <c r="Y148" s="417"/>
      <c r="Z148" s="523"/>
      <c r="AA148" s="607"/>
      <c r="AB148" s="607"/>
      <c r="AC148" s="607"/>
      <c r="AD148" s="583"/>
      <c r="AE148" s="583"/>
      <c r="AF148" s="583"/>
      <c r="AG148" s="583"/>
      <c r="AH148" s="690">
        <v>40</v>
      </c>
      <c r="AI148" s="690"/>
      <c r="AJ148" s="417" t="s">
        <v>210</v>
      </c>
      <c r="AK148" s="523"/>
      <c r="AL148" s="607"/>
      <c r="AM148" s="47"/>
      <c r="AN148" s="107">
        <f t="shared" ref="AN148" si="28">AH148</f>
        <v>40</v>
      </c>
      <c r="AO148" s="437"/>
    </row>
    <row r="149" spans="1:41" ht="17.25" customHeight="1" x14ac:dyDescent="0.15">
      <c r="A149" s="436">
        <v>35</v>
      </c>
      <c r="B149" s="62">
        <v>6150</v>
      </c>
      <c r="C149" s="120" t="s">
        <v>3932</v>
      </c>
      <c r="D149" s="423" t="s">
        <v>3464</v>
      </c>
      <c r="E149" s="422"/>
      <c r="F149" s="332"/>
      <c r="G149" s="333"/>
      <c r="H149" s="334"/>
      <c r="I149" s="335"/>
      <c r="J149" s="335"/>
      <c r="K149" s="336"/>
      <c r="L149" s="335"/>
      <c r="M149" s="336"/>
      <c r="N149" s="337"/>
      <c r="O149" s="422"/>
      <c r="P149" s="422"/>
      <c r="Q149" s="434"/>
      <c r="R149" s="434"/>
      <c r="S149" s="434"/>
      <c r="T149" s="434"/>
      <c r="U149" s="434"/>
      <c r="V149" s="445"/>
      <c r="W149" s="515"/>
      <c r="X149" s="422"/>
      <c r="Y149" s="445"/>
      <c r="Z149" s="445"/>
      <c r="AA149" s="445"/>
      <c r="AB149" s="443"/>
      <c r="AC149" s="443"/>
      <c r="AD149" s="515"/>
      <c r="AE149" s="515"/>
      <c r="AF149" s="686">
        <v>250</v>
      </c>
      <c r="AG149" s="686"/>
      <c r="AH149" s="422" t="s">
        <v>210</v>
      </c>
      <c r="AI149" s="445"/>
      <c r="AJ149" s="422"/>
      <c r="AK149" s="422"/>
      <c r="AL149" s="445"/>
      <c r="AM149" s="55"/>
      <c r="AN149" s="20">
        <f>AF149</f>
        <v>250</v>
      </c>
      <c r="AO149" s="395" t="s">
        <v>3142</v>
      </c>
    </row>
    <row r="150" spans="1:41" ht="17.25" customHeight="1" x14ac:dyDescent="0.15">
      <c r="A150" s="16"/>
      <c r="B150" s="16"/>
      <c r="C150" s="128"/>
      <c r="D150" s="129"/>
      <c r="E150" s="129"/>
      <c r="F150" s="511"/>
      <c r="G150" s="511"/>
      <c r="H150" s="511"/>
      <c r="I150" s="511"/>
      <c r="J150" s="511"/>
      <c r="K150" s="77"/>
      <c r="L150" s="77"/>
      <c r="M150" s="77"/>
      <c r="N150" s="77"/>
      <c r="O150" s="77"/>
      <c r="P150" s="77"/>
      <c r="Q150" s="77"/>
      <c r="R150" s="77"/>
      <c r="S150" s="77"/>
      <c r="T150" s="77"/>
      <c r="U150" s="77"/>
      <c r="V150" s="245"/>
      <c r="W150" s="245"/>
      <c r="X150" s="245"/>
      <c r="Y150" s="14"/>
      <c r="Z150" s="14"/>
      <c r="AA150" s="245"/>
      <c r="AB150" s="245"/>
      <c r="AC150" s="245"/>
      <c r="AD150" s="245"/>
      <c r="AE150" s="245"/>
      <c r="AF150" s="245"/>
      <c r="AG150" s="245"/>
      <c r="AH150" s="245"/>
      <c r="AI150" s="245"/>
      <c r="AJ150" s="14"/>
      <c r="AK150" s="14"/>
      <c r="AL150" s="245"/>
      <c r="AM150" s="245"/>
      <c r="AN150" s="130"/>
      <c r="AO150" s="130"/>
    </row>
    <row r="151" spans="1:41" ht="17.25" customHeight="1" x14ac:dyDescent="0.15">
      <c r="A151" s="16"/>
      <c r="B151" s="16"/>
      <c r="C151" s="128"/>
      <c r="D151" s="129"/>
      <c r="E151" s="129"/>
      <c r="F151" s="511"/>
      <c r="G151" s="511"/>
      <c r="H151" s="511"/>
      <c r="I151" s="511"/>
      <c r="J151" s="511"/>
      <c r="K151" s="77"/>
      <c r="L151" s="77"/>
      <c r="M151" s="77"/>
      <c r="N151" s="77"/>
      <c r="O151" s="77"/>
      <c r="P151" s="77"/>
      <c r="Q151" s="77"/>
      <c r="R151" s="77"/>
      <c r="S151" s="77"/>
      <c r="T151" s="77"/>
      <c r="U151" s="77"/>
      <c r="V151" s="245"/>
      <c r="W151" s="245"/>
      <c r="X151" s="245"/>
      <c r="Y151" s="14"/>
      <c r="Z151" s="14"/>
      <c r="AA151" s="245"/>
      <c r="AB151" s="245"/>
      <c r="AC151" s="245"/>
      <c r="AD151" s="245"/>
      <c r="AE151" s="245"/>
      <c r="AF151" s="245"/>
      <c r="AG151" s="245"/>
      <c r="AH151" s="245"/>
      <c r="AI151" s="245"/>
      <c r="AJ151" s="14"/>
      <c r="AK151" s="14"/>
      <c r="AL151" s="245"/>
      <c r="AM151" s="245"/>
      <c r="AN151" s="130"/>
      <c r="AO151" s="130"/>
    </row>
    <row r="152" spans="1:41" ht="17.25" customHeight="1" x14ac:dyDescent="0.15">
      <c r="A152" s="405" t="s">
        <v>582</v>
      </c>
      <c r="B152" s="622"/>
      <c r="C152" s="428" t="s">
        <v>583</v>
      </c>
      <c r="D152" s="415"/>
      <c r="E152" s="633"/>
      <c r="F152" s="633"/>
      <c r="G152" s="633"/>
      <c r="H152" s="633"/>
      <c r="I152" s="633"/>
      <c r="J152" s="633"/>
      <c r="K152" s="633"/>
      <c r="L152" s="633"/>
      <c r="M152" s="633"/>
      <c r="N152" s="633"/>
      <c r="O152" s="633"/>
      <c r="P152" s="633"/>
      <c r="Q152" s="633"/>
      <c r="R152" s="633"/>
      <c r="S152" s="633"/>
      <c r="T152" s="408"/>
      <c r="U152" s="409" t="s">
        <v>584</v>
      </c>
      <c r="V152" s="409"/>
      <c r="W152" s="633"/>
      <c r="X152" s="633"/>
      <c r="Y152" s="633"/>
      <c r="Z152" s="633"/>
      <c r="AA152" s="633"/>
      <c r="AB152" s="633"/>
      <c r="AC152" s="633"/>
      <c r="AD152" s="633"/>
      <c r="AE152" s="633"/>
      <c r="AF152" s="633"/>
      <c r="AG152" s="633"/>
      <c r="AH152" s="633"/>
      <c r="AI152" s="633"/>
      <c r="AJ152" s="633"/>
      <c r="AK152" s="633"/>
      <c r="AL152" s="633"/>
      <c r="AM152" s="634"/>
      <c r="AN152" s="406" t="s">
        <v>28</v>
      </c>
      <c r="AO152" s="406" t="s">
        <v>29</v>
      </c>
    </row>
    <row r="153" spans="1:41" ht="17.25" customHeight="1" x14ac:dyDescent="0.15">
      <c r="A153" s="3" t="s">
        <v>585</v>
      </c>
      <c r="B153" s="4" t="s">
        <v>586</v>
      </c>
      <c r="C153" s="432"/>
      <c r="D153" s="446"/>
      <c r="E153" s="607"/>
      <c r="F153" s="607"/>
      <c r="G153" s="607"/>
      <c r="H153" s="607"/>
      <c r="I153" s="607"/>
      <c r="J153" s="607"/>
      <c r="K153" s="607"/>
      <c r="L153" s="607"/>
      <c r="M153" s="607"/>
      <c r="N153" s="607"/>
      <c r="O153" s="607"/>
      <c r="P153" s="607"/>
      <c r="Q153" s="607"/>
      <c r="R153" s="607"/>
      <c r="S153" s="607"/>
      <c r="T153" s="607"/>
      <c r="U153" s="607"/>
      <c r="V153" s="607"/>
      <c r="W153" s="607"/>
      <c r="X153" s="607"/>
      <c r="Y153" s="607"/>
      <c r="Z153" s="607"/>
      <c r="AA153" s="607"/>
      <c r="AB153" s="607"/>
      <c r="AC153" s="607"/>
      <c r="AD153" s="607"/>
      <c r="AE153" s="607"/>
      <c r="AF153" s="607"/>
      <c r="AG153" s="607"/>
      <c r="AH153" s="607"/>
      <c r="AI153" s="607"/>
      <c r="AJ153" s="607"/>
      <c r="AK153" s="607"/>
      <c r="AL153" s="607"/>
      <c r="AM153" s="432"/>
      <c r="AN153" s="5" t="s">
        <v>577</v>
      </c>
      <c r="AO153" s="5" t="s">
        <v>578</v>
      </c>
    </row>
    <row r="154" spans="1:41" ht="17.25" customHeight="1" x14ac:dyDescent="0.15">
      <c r="A154" s="436">
        <v>35</v>
      </c>
      <c r="B154" s="436">
        <v>6133</v>
      </c>
      <c r="C154" s="120" t="s">
        <v>948</v>
      </c>
      <c r="D154" s="427" t="s">
        <v>3465</v>
      </c>
      <c r="E154" s="368"/>
      <c r="F154" s="368"/>
      <c r="G154" s="368"/>
      <c r="H154" s="368"/>
      <c r="I154" s="368"/>
      <c r="J154" s="368"/>
      <c r="K154" s="368"/>
      <c r="L154" s="368"/>
      <c r="M154" s="368"/>
      <c r="N154" s="439"/>
      <c r="O154" s="89"/>
      <c r="P154" s="423" t="s">
        <v>950</v>
      </c>
      <c r="Q154" s="422"/>
      <c r="R154" s="422"/>
      <c r="S154" s="88"/>
      <c r="T154" s="88"/>
      <c r="U154" s="88"/>
      <c r="V154" s="88"/>
      <c r="W154" s="88"/>
      <c r="X154" s="88"/>
      <c r="Y154" s="88"/>
      <c r="Z154" s="88"/>
      <c r="AA154" s="88"/>
      <c r="AB154" s="88"/>
      <c r="AC154" s="88"/>
      <c r="AD154" s="88"/>
      <c r="AE154" s="88"/>
      <c r="AF154" s="686">
        <v>3</v>
      </c>
      <c r="AG154" s="686"/>
      <c r="AH154" s="422" t="s">
        <v>210</v>
      </c>
      <c r="AI154" s="88"/>
      <c r="AJ154" s="88"/>
      <c r="AK154" s="88"/>
      <c r="AL154" s="88"/>
      <c r="AM154" s="87"/>
      <c r="AN154" s="20">
        <f t="shared" ref="AN154:AN163" si="29">AF154</f>
        <v>3</v>
      </c>
      <c r="AO154" s="435" t="s">
        <v>717</v>
      </c>
    </row>
    <row r="155" spans="1:41" ht="17.25" customHeight="1" x14ac:dyDescent="0.15">
      <c r="A155" s="436">
        <v>35</v>
      </c>
      <c r="B155" s="436">
        <v>6134</v>
      </c>
      <c r="C155" s="120" t="s">
        <v>949</v>
      </c>
      <c r="D155" s="421" t="s">
        <v>1156</v>
      </c>
      <c r="E155" s="95"/>
      <c r="F155" s="95"/>
      <c r="G155" s="95"/>
      <c r="H155" s="95"/>
      <c r="I155" s="95"/>
      <c r="J155" s="95"/>
      <c r="K155" s="95"/>
      <c r="L155" s="95"/>
      <c r="M155" s="95"/>
      <c r="N155" s="245"/>
      <c r="O155" s="92"/>
      <c r="P155" s="423" t="s">
        <v>951</v>
      </c>
      <c r="Q155" s="422"/>
      <c r="R155" s="422"/>
      <c r="S155" s="88"/>
      <c r="T155" s="88"/>
      <c r="U155" s="88"/>
      <c r="V155" s="88"/>
      <c r="W155" s="88"/>
      <c r="X155" s="88"/>
      <c r="Y155" s="88"/>
      <c r="Z155" s="88"/>
      <c r="AA155" s="88"/>
      <c r="AB155" s="88"/>
      <c r="AC155" s="88"/>
      <c r="AD155" s="88"/>
      <c r="AE155" s="88"/>
      <c r="AF155" s="686">
        <v>4</v>
      </c>
      <c r="AG155" s="686"/>
      <c r="AH155" s="422" t="s">
        <v>210</v>
      </c>
      <c r="AI155" s="88"/>
      <c r="AJ155" s="88"/>
      <c r="AK155" s="88"/>
      <c r="AL155" s="88"/>
      <c r="AM155" s="87"/>
      <c r="AN155" s="20">
        <f t="shared" si="29"/>
        <v>4</v>
      </c>
      <c r="AO155" s="437"/>
    </row>
    <row r="156" spans="1:41" ht="17.25" customHeight="1" x14ac:dyDescent="0.15">
      <c r="A156" s="436">
        <v>35</v>
      </c>
      <c r="B156" s="62">
        <v>6166</v>
      </c>
      <c r="C156" s="120" t="s">
        <v>3488</v>
      </c>
      <c r="D156" s="427" t="s">
        <v>3466</v>
      </c>
      <c r="E156" s="416"/>
      <c r="F156" s="338"/>
      <c r="G156" s="516"/>
      <c r="H156" s="339"/>
      <c r="I156" s="340"/>
      <c r="J156" s="340"/>
      <c r="K156" s="341"/>
      <c r="L156" s="340"/>
      <c r="M156" s="341"/>
      <c r="N156" s="342"/>
      <c r="O156" s="36"/>
      <c r="P156" s="423" t="s">
        <v>3490</v>
      </c>
      <c r="Q156" s="434"/>
      <c r="R156" s="434"/>
      <c r="S156" s="434"/>
      <c r="T156" s="434"/>
      <c r="U156" s="434"/>
      <c r="V156" s="445"/>
      <c r="W156" s="515"/>
      <c r="X156" s="422"/>
      <c r="Y156" s="445"/>
      <c r="Z156" s="445"/>
      <c r="AA156" s="445"/>
      <c r="AB156" s="443"/>
      <c r="AC156" s="443"/>
      <c r="AD156" s="515"/>
      <c r="AE156" s="515"/>
      <c r="AF156" s="686">
        <v>10</v>
      </c>
      <c r="AG156" s="686"/>
      <c r="AH156" s="422" t="s">
        <v>210</v>
      </c>
      <c r="AI156" s="445"/>
      <c r="AJ156" s="422"/>
      <c r="AK156" s="422"/>
      <c r="AL156" s="445"/>
      <c r="AM156" s="55"/>
      <c r="AN156" s="20">
        <f t="shared" ref="AN156:AN157" si="30">AF156</f>
        <v>10</v>
      </c>
      <c r="AO156" s="394" t="s">
        <v>209</v>
      </c>
    </row>
    <row r="157" spans="1:41" ht="17.25" customHeight="1" x14ac:dyDescent="0.15">
      <c r="A157" s="436">
        <v>35</v>
      </c>
      <c r="B157" s="62">
        <v>6167</v>
      </c>
      <c r="C157" s="120" t="s">
        <v>3489</v>
      </c>
      <c r="D157" s="39"/>
      <c r="E157" s="417"/>
      <c r="F157" s="343"/>
      <c r="G157" s="517"/>
      <c r="H157" s="344"/>
      <c r="I157" s="345"/>
      <c r="J157" s="345"/>
      <c r="K157" s="346"/>
      <c r="L157" s="345"/>
      <c r="M157" s="346"/>
      <c r="N157" s="347"/>
      <c r="O157" s="420"/>
      <c r="P157" s="423" t="s">
        <v>3491</v>
      </c>
      <c r="Q157" s="434"/>
      <c r="R157" s="434"/>
      <c r="S157" s="434"/>
      <c r="T157" s="434"/>
      <c r="U157" s="434"/>
      <c r="V157" s="445"/>
      <c r="W157" s="515"/>
      <c r="X157" s="422"/>
      <c r="Y157" s="445"/>
      <c r="Z157" s="445"/>
      <c r="AA157" s="445"/>
      <c r="AB157" s="443"/>
      <c r="AC157" s="443"/>
      <c r="AD157" s="515"/>
      <c r="AE157" s="515"/>
      <c r="AF157" s="686">
        <v>5</v>
      </c>
      <c r="AG157" s="686"/>
      <c r="AH157" s="422" t="s">
        <v>210</v>
      </c>
      <c r="AI157" s="445"/>
      <c r="AJ157" s="422"/>
      <c r="AK157" s="422"/>
      <c r="AL157" s="445"/>
      <c r="AM157" s="55"/>
      <c r="AN157" s="20">
        <f t="shared" si="30"/>
        <v>5</v>
      </c>
      <c r="AO157" s="10"/>
    </row>
    <row r="158" spans="1:41" ht="17.25" customHeight="1" x14ac:dyDescent="0.15">
      <c r="A158" s="436">
        <v>35</v>
      </c>
      <c r="B158" s="62">
        <v>9010</v>
      </c>
      <c r="C158" s="120" t="s">
        <v>3143</v>
      </c>
      <c r="D158" s="427" t="s">
        <v>3467</v>
      </c>
      <c r="E158" s="416"/>
      <c r="F158" s="338"/>
      <c r="G158" s="516"/>
      <c r="H158" s="339"/>
      <c r="I158" s="340"/>
      <c r="J158" s="340"/>
      <c r="K158" s="341"/>
      <c r="L158" s="340"/>
      <c r="M158" s="341"/>
      <c r="N158" s="342"/>
      <c r="O158" s="422"/>
      <c r="P158" s="422"/>
      <c r="Q158" s="434"/>
      <c r="R158" s="434"/>
      <c r="S158" s="434"/>
      <c r="T158" s="434"/>
      <c r="U158" s="434"/>
      <c r="V158" s="445"/>
      <c r="W158" s="515"/>
      <c r="X158" s="422"/>
      <c r="Y158" s="445"/>
      <c r="Z158" s="445"/>
      <c r="AA158" s="445"/>
      <c r="AB158" s="443"/>
      <c r="AC158" s="443"/>
      <c r="AD158" s="515"/>
      <c r="AE158" s="515"/>
      <c r="AF158" s="686">
        <v>240</v>
      </c>
      <c r="AG158" s="686"/>
      <c r="AH158" s="422" t="s">
        <v>3144</v>
      </c>
      <c r="AI158" s="445"/>
      <c r="AJ158" s="422"/>
      <c r="AK158" s="422"/>
      <c r="AL158" s="445"/>
      <c r="AM158" s="55"/>
      <c r="AN158" s="20">
        <f>AF158</f>
        <v>240</v>
      </c>
      <c r="AO158" s="435" t="s">
        <v>717</v>
      </c>
    </row>
    <row r="159" spans="1:41" ht="17.25" customHeight="1" x14ac:dyDescent="0.15">
      <c r="A159" s="436">
        <v>35</v>
      </c>
      <c r="B159" s="62">
        <v>6237</v>
      </c>
      <c r="C159" s="120" t="s">
        <v>3139</v>
      </c>
      <c r="D159" s="427" t="s">
        <v>3468</v>
      </c>
      <c r="E159" s="416"/>
      <c r="F159" s="338"/>
      <c r="G159" s="516"/>
      <c r="H159" s="339"/>
      <c r="I159" s="340"/>
      <c r="J159" s="340"/>
      <c r="K159" s="341"/>
      <c r="L159" s="340"/>
      <c r="M159" s="341"/>
      <c r="N159" s="342"/>
      <c r="O159" s="416"/>
      <c r="P159" s="423" t="s">
        <v>3148</v>
      </c>
      <c r="Q159" s="434"/>
      <c r="R159" s="434"/>
      <c r="S159" s="434"/>
      <c r="T159" s="434"/>
      <c r="U159" s="434"/>
      <c r="V159" s="445"/>
      <c r="W159" s="515"/>
      <c r="X159" s="422"/>
      <c r="Y159" s="445"/>
      <c r="Z159" s="445"/>
      <c r="AA159" s="445"/>
      <c r="AB159" s="443"/>
      <c r="AC159" s="443"/>
      <c r="AD159" s="515"/>
      <c r="AE159" s="515"/>
      <c r="AF159" s="686">
        <v>100</v>
      </c>
      <c r="AG159" s="686"/>
      <c r="AH159" s="422" t="s">
        <v>210</v>
      </c>
      <c r="AI159" s="445"/>
      <c r="AJ159" s="422"/>
      <c r="AK159" s="422"/>
      <c r="AL159" s="445"/>
      <c r="AM159" s="55"/>
      <c r="AN159" s="20">
        <f t="shared" si="29"/>
        <v>100</v>
      </c>
      <c r="AO159" s="394" t="s">
        <v>209</v>
      </c>
    </row>
    <row r="160" spans="1:41" ht="17.25" customHeight="1" x14ac:dyDescent="0.15">
      <c r="A160" s="436">
        <v>35</v>
      </c>
      <c r="B160" s="62">
        <v>6238</v>
      </c>
      <c r="C160" s="120" t="s">
        <v>3140</v>
      </c>
      <c r="D160" s="39" t="s">
        <v>4025</v>
      </c>
      <c r="E160" s="417"/>
      <c r="F160" s="343"/>
      <c r="G160" s="517"/>
      <c r="H160" s="344"/>
      <c r="I160" s="345"/>
      <c r="J160" s="345"/>
      <c r="K160" s="346"/>
      <c r="L160" s="345"/>
      <c r="M160" s="346"/>
      <c r="N160" s="347"/>
      <c r="O160" s="417"/>
      <c r="P160" s="423" t="s">
        <v>3149</v>
      </c>
      <c r="Q160" s="434"/>
      <c r="R160" s="434"/>
      <c r="S160" s="434"/>
      <c r="T160" s="434"/>
      <c r="U160" s="434"/>
      <c r="V160" s="445"/>
      <c r="W160" s="515"/>
      <c r="X160" s="422"/>
      <c r="Y160" s="445"/>
      <c r="Z160" s="445"/>
      <c r="AA160" s="445"/>
      <c r="AB160" s="443"/>
      <c r="AC160" s="443"/>
      <c r="AD160" s="515"/>
      <c r="AE160" s="515"/>
      <c r="AF160" s="686">
        <v>10</v>
      </c>
      <c r="AG160" s="686"/>
      <c r="AH160" s="422" t="s">
        <v>210</v>
      </c>
      <c r="AI160" s="445"/>
      <c r="AJ160" s="422"/>
      <c r="AK160" s="422"/>
      <c r="AL160" s="445"/>
      <c r="AM160" s="55"/>
      <c r="AN160" s="20">
        <f t="shared" si="29"/>
        <v>10</v>
      </c>
      <c r="AO160" s="396"/>
    </row>
    <row r="161" spans="1:41" ht="17.25" customHeight="1" x14ac:dyDescent="0.15">
      <c r="A161" s="436">
        <v>35</v>
      </c>
      <c r="B161" s="436">
        <v>6099</v>
      </c>
      <c r="C161" s="120" t="s">
        <v>2127</v>
      </c>
      <c r="D161" s="427" t="s">
        <v>3469</v>
      </c>
      <c r="E161" s="368"/>
      <c r="F161" s="368"/>
      <c r="G161" s="368"/>
      <c r="H161" s="368"/>
      <c r="I161" s="368"/>
      <c r="J161" s="368"/>
      <c r="K161" s="368"/>
      <c r="L161" s="368"/>
      <c r="M161" s="368"/>
      <c r="N161" s="439"/>
      <c r="O161" s="89"/>
      <c r="P161" s="423" t="s">
        <v>2101</v>
      </c>
      <c r="Q161" s="422"/>
      <c r="R161" s="422"/>
      <c r="S161" s="88"/>
      <c r="T161" s="88"/>
      <c r="U161" s="88"/>
      <c r="V161" s="88"/>
      <c r="W161" s="88"/>
      <c r="X161" s="88"/>
      <c r="Y161" s="88"/>
      <c r="Z161" s="88"/>
      <c r="AA161" s="88"/>
      <c r="AB161" s="88"/>
      <c r="AC161" s="88"/>
      <c r="AD161" s="88"/>
      <c r="AE161" s="88"/>
      <c r="AF161" s="686">
        <v>22</v>
      </c>
      <c r="AG161" s="686"/>
      <c r="AH161" s="422" t="s">
        <v>210</v>
      </c>
      <c r="AI161" s="88"/>
      <c r="AJ161" s="88"/>
      <c r="AK161" s="88"/>
      <c r="AL161" s="88"/>
      <c r="AM161" s="87"/>
      <c r="AN161" s="20">
        <f t="shared" ref="AN161" si="31">AF161</f>
        <v>22</v>
      </c>
      <c r="AO161" s="435" t="s">
        <v>717</v>
      </c>
    </row>
    <row r="162" spans="1:41" ht="17.25" customHeight="1" x14ac:dyDescent="0.15">
      <c r="A162" s="436">
        <v>35</v>
      </c>
      <c r="B162" s="436">
        <v>6100</v>
      </c>
      <c r="C162" s="120" t="s">
        <v>947</v>
      </c>
      <c r="D162" s="637"/>
      <c r="E162" s="637"/>
      <c r="F162" s="637"/>
      <c r="G162" s="637"/>
      <c r="H162" s="637"/>
      <c r="I162" s="637"/>
      <c r="J162" s="637"/>
      <c r="K162" s="637"/>
      <c r="L162" s="637"/>
      <c r="M162" s="637"/>
      <c r="N162" s="637"/>
      <c r="O162" s="637"/>
      <c r="P162" s="423" t="s">
        <v>2102</v>
      </c>
      <c r="Q162" s="422"/>
      <c r="R162" s="422"/>
      <c r="S162" s="88"/>
      <c r="T162" s="88"/>
      <c r="U162" s="88"/>
      <c r="V162" s="88"/>
      <c r="W162" s="88"/>
      <c r="X162" s="88"/>
      <c r="Y162" s="88"/>
      <c r="Z162" s="88"/>
      <c r="AA162" s="88"/>
      <c r="AB162" s="88"/>
      <c r="AC162" s="88"/>
      <c r="AD162" s="88"/>
      <c r="AE162" s="88"/>
      <c r="AF162" s="686">
        <v>18</v>
      </c>
      <c r="AG162" s="686"/>
      <c r="AH162" s="422" t="s">
        <v>210</v>
      </c>
      <c r="AI162" s="88"/>
      <c r="AJ162" s="88"/>
      <c r="AK162" s="88"/>
      <c r="AL162" s="88"/>
      <c r="AM162" s="87"/>
      <c r="AN162" s="20">
        <f t="shared" si="29"/>
        <v>18</v>
      </c>
      <c r="AO162" s="437"/>
    </row>
    <row r="163" spans="1:41" ht="17.25" customHeight="1" x14ac:dyDescent="0.15">
      <c r="A163" s="436">
        <v>35</v>
      </c>
      <c r="B163" s="436">
        <v>6103</v>
      </c>
      <c r="C163" s="120" t="s">
        <v>2184</v>
      </c>
      <c r="D163" s="421"/>
      <c r="E163" s="95"/>
      <c r="F163" s="95"/>
      <c r="G163" s="95"/>
      <c r="H163" s="95"/>
      <c r="I163" s="95"/>
      <c r="J163" s="95"/>
      <c r="K163" s="95"/>
      <c r="L163" s="95"/>
      <c r="M163" s="95"/>
      <c r="N163" s="245"/>
      <c r="O163" s="92"/>
      <c r="P163" s="423" t="s">
        <v>2103</v>
      </c>
      <c r="Q163" s="422"/>
      <c r="R163" s="422"/>
      <c r="S163" s="88"/>
      <c r="T163" s="88"/>
      <c r="U163" s="88"/>
      <c r="V163" s="88"/>
      <c r="W163" s="88"/>
      <c r="X163" s="88"/>
      <c r="Y163" s="88"/>
      <c r="Z163" s="88"/>
      <c r="AA163" s="88"/>
      <c r="AB163" s="88"/>
      <c r="AC163" s="88"/>
      <c r="AD163" s="88"/>
      <c r="AE163" s="88"/>
      <c r="AF163" s="686">
        <v>6</v>
      </c>
      <c r="AG163" s="686"/>
      <c r="AH163" s="422" t="s">
        <v>210</v>
      </c>
      <c r="AI163" s="88"/>
      <c r="AJ163" s="88"/>
      <c r="AK163" s="88"/>
      <c r="AL163" s="88"/>
      <c r="AM163" s="87"/>
      <c r="AN163" s="20">
        <f t="shared" si="29"/>
        <v>6</v>
      </c>
      <c r="AO163" s="437"/>
    </row>
    <row r="164" spans="1:41" ht="17.25" customHeight="1" x14ac:dyDescent="0.15">
      <c r="A164" s="436">
        <v>35</v>
      </c>
      <c r="B164" s="62">
        <v>6132</v>
      </c>
      <c r="C164" s="35" t="s">
        <v>6015</v>
      </c>
      <c r="D164" s="769" t="s">
        <v>4329</v>
      </c>
      <c r="E164" s="763"/>
      <c r="F164" s="763"/>
      <c r="G164" s="763"/>
      <c r="H164" s="763"/>
      <c r="I164" s="763"/>
      <c r="J164" s="764"/>
      <c r="K164" s="423" t="s">
        <v>6016</v>
      </c>
      <c r="L164" s="422"/>
      <c r="M164" s="422"/>
      <c r="N164" s="434"/>
      <c r="O164" s="434"/>
      <c r="P164" s="434"/>
      <c r="Q164" s="434"/>
      <c r="R164" s="434"/>
      <c r="S164" s="434"/>
      <c r="T164" s="434"/>
      <c r="U164" s="434"/>
      <c r="V164" s="445"/>
      <c r="W164" s="515"/>
      <c r="X164" s="422"/>
      <c r="Y164" s="445"/>
      <c r="Z164" s="445"/>
      <c r="AA164" s="445"/>
      <c r="AB164" s="443"/>
      <c r="AC164" s="443"/>
      <c r="AD164" s="515"/>
      <c r="AE164" s="515"/>
      <c r="AF164" s="443" t="s">
        <v>581</v>
      </c>
      <c r="AG164" s="445" t="s">
        <v>6052</v>
      </c>
      <c r="AH164" s="445"/>
      <c r="AI164" s="445"/>
      <c r="AJ164" s="422" t="s">
        <v>741</v>
      </c>
      <c r="AK164" s="422"/>
      <c r="AL164" s="445"/>
      <c r="AM164" s="55"/>
      <c r="AN164" s="401"/>
      <c r="AO164" s="394" t="s">
        <v>209</v>
      </c>
    </row>
    <row r="165" spans="1:41" ht="17.25" customHeight="1" x14ac:dyDescent="0.15">
      <c r="A165" s="436">
        <v>35</v>
      </c>
      <c r="B165" s="62">
        <v>6183</v>
      </c>
      <c r="C165" s="35" t="s">
        <v>5980</v>
      </c>
      <c r="D165" s="770"/>
      <c r="E165" s="765"/>
      <c r="F165" s="765"/>
      <c r="G165" s="765"/>
      <c r="H165" s="765"/>
      <c r="I165" s="765"/>
      <c r="J165" s="766"/>
      <c r="K165" s="423" t="s">
        <v>5982</v>
      </c>
      <c r="L165" s="422"/>
      <c r="M165" s="422"/>
      <c r="N165" s="434"/>
      <c r="O165" s="434"/>
      <c r="P165" s="434"/>
      <c r="Q165" s="434"/>
      <c r="R165" s="434"/>
      <c r="S165" s="434"/>
      <c r="T165" s="434"/>
      <c r="U165" s="434"/>
      <c r="V165" s="445"/>
      <c r="W165" s="515"/>
      <c r="X165" s="422"/>
      <c r="Y165" s="445"/>
      <c r="Z165" s="445"/>
      <c r="AA165" s="445"/>
      <c r="AB165" s="443"/>
      <c r="AC165" s="443"/>
      <c r="AD165" s="515"/>
      <c r="AE165" s="515"/>
      <c r="AF165" s="443" t="s">
        <v>581</v>
      </c>
      <c r="AG165" s="445" t="s">
        <v>6053</v>
      </c>
      <c r="AH165" s="445"/>
      <c r="AI165" s="445"/>
      <c r="AJ165" s="422" t="s">
        <v>741</v>
      </c>
      <c r="AK165" s="422"/>
      <c r="AL165" s="445"/>
      <c r="AM165" s="55"/>
      <c r="AN165" s="401"/>
      <c r="AO165" s="397"/>
    </row>
    <row r="166" spans="1:41" ht="17.25" customHeight="1" x14ac:dyDescent="0.15">
      <c r="A166" s="436">
        <v>35</v>
      </c>
      <c r="B166" s="62">
        <v>6131</v>
      </c>
      <c r="C166" s="35" t="s">
        <v>6017</v>
      </c>
      <c r="D166" s="572"/>
      <c r="E166" s="557"/>
      <c r="F166" s="557"/>
      <c r="G166" s="557"/>
      <c r="H166" s="557"/>
      <c r="I166" s="557"/>
      <c r="J166" s="558"/>
      <c r="K166" s="423" t="s">
        <v>6018</v>
      </c>
      <c r="L166" s="422"/>
      <c r="M166" s="422"/>
      <c r="N166" s="434"/>
      <c r="O166" s="434"/>
      <c r="P166" s="434"/>
      <c r="Q166" s="434"/>
      <c r="R166" s="434"/>
      <c r="S166" s="434"/>
      <c r="T166" s="434"/>
      <c r="U166" s="434"/>
      <c r="V166" s="445"/>
      <c r="W166" s="515"/>
      <c r="X166" s="422"/>
      <c r="Y166" s="445"/>
      <c r="Z166" s="445"/>
      <c r="AA166" s="445"/>
      <c r="AB166" s="443"/>
      <c r="AC166" s="443"/>
      <c r="AD166" s="515"/>
      <c r="AE166" s="515"/>
      <c r="AF166" s="443" t="s">
        <v>581</v>
      </c>
      <c r="AG166" s="445" t="s">
        <v>6054</v>
      </c>
      <c r="AH166" s="445"/>
      <c r="AI166" s="445"/>
      <c r="AJ166" s="422" t="s">
        <v>741</v>
      </c>
      <c r="AK166" s="422"/>
      <c r="AL166" s="445"/>
      <c r="AM166" s="55"/>
      <c r="AN166" s="401"/>
      <c r="AO166" s="397"/>
    </row>
    <row r="167" spans="1:41" ht="17.25" customHeight="1" x14ac:dyDescent="0.15">
      <c r="A167" s="436">
        <v>35</v>
      </c>
      <c r="B167" s="62">
        <v>6184</v>
      </c>
      <c r="C167" s="35" t="s">
        <v>5981</v>
      </c>
      <c r="D167" s="572"/>
      <c r="E167" s="557"/>
      <c r="F167" s="557"/>
      <c r="G167" s="557"/>
      <c r="H167" s="557"/>
      <c r="I167" s="557"/>
      <c r="J167" s="558"/>
      <c r="K167" s="423" t="s">
        <v>5983</v>
      </c>
      <c r="L167" s="422"/>
      <c r="M167" s="422"/>
      <c r="N167" s="434"/>
      <c r="O167" s="434"/>
      <c r="P167" s="434"/>
      <c r="Q167" s="434"/>
      <c r="R167" s="434"/>
      <c r="S167" s="434"/>
      <c r="T167" s="434"/>
      <c r="U167" s="434"/>
      <c r="V167" s="445"/>
      <c r="W167" s="515"/>
      <c r="X167" s="422"/>
      <c r="Y167" s="445"/>
      <c r="Z167" s="445"/>
      <c r="AA167" s="445"/>
      <c r="AB167" s="443"/>
      <c r="AC167" s="443"/>
      <c r="AD167" s="515"/>
      <c r="AE167" s="515"/>
      <c r="AF167" s="443" t="s">
        <v>581</v>
      </c>
      <c r="AG167" s="445" t="s">
        <v>6055</v>
      </c>
      <c r="AH167" s="445"/>
      <c r="AI167" s="445"/>
      <c r="AJ167" s="422" t="s">
        <v>741</v>
      </c>
      <c r="AK167" s="422"/>
      <c r="AL167" s="445"/>
      <c r="AM167" s="55"/>
      <c r="AN167" s="401"/>
      <c r="AO167" s="397"/>
    </row>
    <row r="168" spans="1:41" ht="17.25" customHeight="1" x14ac:dyDescent="0.15">
      <c r="A168" s="436">
        <v>35</v>
      </c>
      <c r="B168" s="62">
        <v>6128</v>
      </c>
      <c r="C168" s="35" t="s">
        <v>588</v>
      </c>
      <c r="D168" s="572"/>
      <c r="E168" s="557"/>
      <c r="F168" s="557"/>
      <c r="G168" s="557"/>
      <c r="H168" s="557"/>
      <c r="I168" s="557"/>
      <c r="J168" s="558"/>
      <c r="K168" s="423" t="s">
        <v>6019</v>
      </c>
      <c r="L168" s="422"/>
      <c r="M168" s="422"/>
      <c r="N168" s="434"/>
      <c r="O168" s="434"/>
      <c r="P168" s="434"/>
      <c r="Q168" s="434"/>
      <c r="R168" s="434"/>
      <c r="S168" s="434"/>
      <c r="T168" s="434"/>
      <c r="U168" s="434"/>
      <c r="V168" s="445"/>
      <c r="W168" s="515"/>
      <c r="X168" s="422"/>
      <c r="Y168" s="445"/>
      <c r="Z168" s="445"/>
      <c r="AA168" s="445"/>
      <c r="AB168" s="443"/>
      <c r="AC168" s="443"/>
      <c r="AD168" s="515"/>
      <c r="AE168" s="515"/>
      <c r="AF168" s="443" t="s">
        <v>581</v>
      </c>
      <c r="AG168" s="445" t="s">
        <v>6056</v>
      </c>
      <c r="AH168" s="445"/>
      <c r="AI168" s="445"/>
      <c r="AJ168" s="422" t="s">
        <v>741</v>
      </c>
      <c r="AK168" s="422"/>
      <c r="AL168" s="445"/>
      <c r="AM168" s="55"/>
      <c r="AN168" s="401"/>
      <c r="AO168" s="398"/>
    </row>
    <row r="169" spans="1:41" ht="17.25" customHeight="1" x14ac:dyDescent="0.15">
      <c r="A169" s="436">
        <v>35</v>
      </c>
      <c r="B169" s="62">
        <v>6380</v>
      </c>
      <c r="C169" s="35" t="s">
        <v>3138</v>
      </c>
      <c r="D169" s="568"/>
      <c r="E169" s="569"/>
      <c r="F169" s="569"/>
      <c r="G169" s="569"/>
      <c r="H169" s="569"/>
      <c r="I169" s="569"/>
      <c r="J169" s="570"/>
      <c r="K169" s="423" t="s">
        <v>6020</v>
      </c>
      <c r="L169" s="422"/>
      <c r="M169" s="422"/>
      <c r="N169" s="434"/>
      <c r="O169" s="434"/>
      <c r="P169" s="434"/>
      <c r="Q169" s="434"/>
      <c r="R169" s="434"/>
      <c r="S169" s="434"/>
      <c r="T169" s="434"/>
      <c r="U169" s="434"/>
      <c r="V169" s="445"/>
      <c r="W169" s="515"/>
      <c r="X169" s="422"/>
      <c r="Y169" s="445"/>
      <c r="Z169" s="445"/>
      <c r="AA169" s="445"/>
      <c r="AB169" s="443"/>
      <c r="AC169" s="443"/>
      <c r="AD169" s="515"/>
      <c r="AE169" s="515"/>
      <c r="AF169" s="443" t="s">
        <v>581</v>
      </c>
      <c r="AG169" s="445" t="s">
        <v>6033</v>
      </c>
      <c r="AH169" s="445"/>
      <c r="AI169" s="445"/>
      <c r="AJ169" s="422" t="s">
        <v>741</v>
      </c>
      <c r="AK169" s="422"/>
      <c r="AL169" s="445"/>
      <c r="AM169" s="55"/>
      <c r="AN169" s="401"/>
      <c r="AO169" s="396"/>
    </row>
    <row r="170" spans="1:41" ht="17.25" customHeight="1" x14ac:dyDescent="0.15">
      <c r="A170" s="16"/>
      <c r="B170" s="16"/>
      <c r="C170" s="17"/>
      <c r="D170" s="77"/>
      <c r="E170" s="77"/>
      <c r="F170" s="77"/>
      <c r="G170" s="77"/>
      <c r="H170" s="77"/>
      <c r="I170" s="77"/>
      <c r="J170" s="77"/>
      <c r="K170" s="637"/>
      <c r="L170" s="77"/>
      <c r="M170" s="77"/>
      <c r="N170" s="77"/>
      <c r="O170" s="77"/>
      <c r="P170" s="77"/>
      <c r="Q170" s="77"/>
      <c r="R170" s="77"/>
      <c r="S170" s="77"/>
      <c r="T170" s="77"/>
      <c r="U170" s="77"/>
      <c r="V170" s="245"/>
      <c r="W170" s="245"/>
      <c r="X170" s="245"/>
      <c r="Y170" s="14"/>
      <c r="Z170" s="14"/>
      <c r="AA170" s="245"/>
      <c r="AB170" s="245"/>
      <c r="AC170" s="245"/>
      <c r="AD170" s="245"/>
      <c r="AE170" s="245"/>
      <c r="AF170" s="245"/>
      <c r="AG170" s="245"/>
      <c r="AH170" s="245"/>
      <c r="AI170" s="245"/>
      <c r="AJ170" s="14"/>
      <c r="AK170" s="14"/>
      <c r="AL170" s="245"/>
      <c r="AM170" s="245"/>
      <c r="AN170" s="100"/>
      <c r="AO170" s="18"/>
    </row>
    <row r="171" spans="1:41" ht="17.25" customHeight="1" x14ac:dyDescent="0.2">
      <c r="A171" s="637"/>
      <c r="B171" s="300" t="s">
        <v>128</v>
      </c>
      <c r="C171" s="637"/>
      <c r="D171" s="636"/>
      <c r="E171" s="636"/>
      <c r="F171" s="636"/>
      <c r="G171" s="636"/>
      <c r="H171" s="636"/>
      <c r="I171" s="636"/>
      <c r="J171" s="636"/>
      <c r="K171" s="636"/>
      <c r="L171" s="636"/>
      <c r="M171" s="636"/>
      <c r="N171" s="636"/>
      <c r="O171" s="636"/>
      <c r="P171" s="636"/>
      <c r="Q171" s="636"/>
      <c r="R171" s="636"/>
      <c r="S171" s="636"/>
      <c r="T171" s="636"/>
      <c r="U171" s="636"/>
      <c r="V171" s="636"/>
      <c r="W171" s="636"/>
      <c r="X171" s="636"/>
      <c r="Y171" s="636"/>
      <c r="Z171" s="636"/>
      <c r="AA171" s="636"/>
      <c r="AB171" s="636"/>
      <c r="AC171" s="636"/>
      <c r="AD171" s="636"/>
      <c r="AE171" s="636"/>
      <c r="AF171" s="636"/>
      <c r="AG171" s="636"/>
      <c r="AH171" s="636"/>
      <c r="AI171" s="636"/>
      <c r="AJ171" s="636"/>
      <c r="AK171" s="636"/>
      <c r="AL171" s="636"/>
      <c r="AM171" s="636"/>
      <c r="AN171" s="636"/>
      <c r="AO171" s="637"/>
    </row>
    <row r="172" spans="1:41" ht="17.25" customHeight="1" x14ac:dyDescent="0.15">
      <c r="A172" s="637"/>
      <c r="B172" s="637"/>
      <c r="C172" s="637"/>
      <c r="D172" s="637"/>
      <c r="E172" s="637"/>
      <c r="F172" s="637"/>
      <c r="G172" s="637"/>
      <c r="H172" s="637"/>
      <c r="I172" s="637"/>
      <c r="J172" s="637"/>
      <c r="K172" s="637"/>
      <c r="L172" s="637"/>
      <c r="M172" s="637"/>
      <c r="N172" s="637"/>
      <c r="O172" s="637"/>
      <c r="P172" s="637"/>
      <c r="Q172" s="637"/>
      <c r="R172" s="637"/>
      <c r="S172" s="637"/>
      <c r="T172" s="637"/>
      <c r="U172" s="637"/>
      <c r="V172" s="637"/>
      <c r="W172" s="637"/>
      <c r="X172" s="637"/>
      <c r="Y172" s="637"/>
      <c r="Z172" s="637"/>
      <c r="AA172" s="637"/>
      <c r="AB172" s="637"/>
      <c r="AC172" s="637"/>
      <c r="AD172" s="637"/>
      <c r="AE172" s="637"/>
      <c r="AF172" s="637"/>
      <c r="AG172" s="637"/>
      <c r="AH172" s="637"/>
      <c r="AI172" s="637"/>
      <c r="AJ172" s="637"/>
      <c r="AK172" s="637"/>
      <c r="AL172" s="637"/>
      <c r="AM172" s="637"/>
      <c r="AN172" s="637"/>
      <c r="AO172" s="637"/>
    </row>
    <row r="173" spans="1:41" ht="17.25" customHeight="1" x14ac:dyDescent="0.15">
      <c r="A173" s="405" t="s">
        <v>582</v>
      </c>
      <c r="B173" s="622"/>
      <c r="C173" s="428" t="s">
        <v>583</v>
      </c>
      <c r="D173" s="415"/>
      <c r="E173" s="633"/>
      <c r="F173" s="633"/>
      <c r="G173" s="633"/>
      <c r="H173" s="633"/>
      <c r="I173" s="633"/>
      <c r="J173" s="633"/>
      <c r="K173" s="633"/>
      <c r="L173" s="633"/>
      <c r="M173" s="633"/>
      <c r="N173" s="633"/>
      <c r="O173" s="633"/>
      <c r="P173" s="633"/>
      <c r="Q173" s="633"/>
      <c r="R173" s="633"/>
      <c r="S173" s="633"/>
      <c r="T173" s="408"/>
      <c r="U173" s="409" t="s">
        <v>584</v>
      </c>
      <c r="V173" s="409"/>
      <c r="W173" s="633"/>
      <c r="X173" s="633"/>
      <c r="Y173" s="633"/>
      <c r="Z173" s="633"/>
      <c r="AA173" s="633"/>
      <c r="AB173" s="633"/>
      <c r="AC173" s="633"/>
      <c r="AD173" s="633"/>
      <c r="AE173" s="633"/>
      <c r="AF173" s="633"/>
      <c r="AG173" s="633"/>
      <c r="AH173" s="633"/>
      <c r="AI173" s="633"/>
      <c r="AJ173" s="633"/>
      <c r="AK173" s="633"/>
      <c r="AL173" s="633"/>
      <c r="AM173" s="634"/>
      <c r="AN173" s="406" t="s">
        <v>31</v>
      </c>
      <c r="AO173" s="406" t="s">
        <v>32</v>
      </c>
    </row>
    <row r="174" spans="1:41" ht="17.25" customHeight="1" x14ac:dyDescent="0.15">
      <c r="A174" s="3" t="s">
        <v>585</v>
      </c>
      <c r="B174" s="4" t="s">
        <v>586</v>
      </c>
      <c r="C174" s="432"/>
      <c r="D174" s="446"/>
      <c r="E174" s="607"/>
      <c r="F174" s="607"/>
      <c r="G174" s="607"/>
      <c r="H174" s="607"/>
      <c r="I174" s="607"/>
      <c r="J174" s="607"/>
      <c r="K174" s="607"/>
      <c r="L174" s="607"/>
      <c r="M174" s="607"/>
      <c r="N174" s="607"/>
      <c r="O174" s="607"/>
      <c r="P174" s="607"/>
      <c r="Q174" s="607"/>
      <c r="R174" s="607"/>
      <c r="S174" s="607"/>
      <c r="T174" s="607"/>
      <c r="U174" s="607"/>
      <c r="V174" s="607"/>
      <c r="W174" s="607"/>
      <c r="X174" s="607"/>
      <c r="Y174" s="607"/>
      <c r="Z174" s="607"/>
      <c r="AA174" s="607"/>
      <c r="AB174" s="607"/>
      <c r="AC174" s="607"/>
      <c r="AD174" s="607"/>
      <c r="AE174" s="607"/>
      <c r="AF174" s="607"/>
      <c r="AG174" s="607"/>
      <c r="AH174" s="607"/>
      <c r="AI174" s="607"/>
      <c r="AJ174" s="607"/>
      <c r="AK174" s="607"/>
      <c r="AL174" s="607"/>
      <c r="AM174" s="432"/>
      <c r="AN174" s="5" t="s">
        <v>577</v>
      </c>
      <c r="AO174" s="5" t="s">
        <v>578</v>
      </c>
    </row>
    <row r="175" spans="1:41" ht="17.25" customHeight="1" x14ac:dyDescent="0.15">
      <c r="A175" s="436">
        <v>35</v>
      </c>
      <c r="B175" s="436">
        <v>9001</v>
      </c>
      <c r="C175" s="50" t="s">
        <v>132</v>
      </c>
      <c r="D175" s="712" t="s">
        <v>897</v>
      </c>
      <c r="E175" s="713"/>
      <c r="F175" s="713"/>
      <c r="G175" s="713"/>
      <c r="H175" s="713"/>
      <c r="I175" s="713"/>
      <c r="J175" s="713"/>
      <c r="K175" s="713"/>
      <c r="L175" s="713"/>
      <c r="M175" s="713"/>
      <c r="N175" s="713"/>
      <c r="O175" s="713"/>
      <c r="P175" s="714"/>
      <c r="Q175" s="444" t="s">
        <v>129</v>
      </c>
      <c r="R175" s="445"/>
      <c r="S175" s="445"/>
      <c r="T175" s="555"/>
      <c r="U175" s="621"/>
      <c r="V175" s="621"/>
      <c r="W175" s="621"/>
      <c r="X175" s="621"/>
      <c r="Y175" s="686">
        <f>AA6</f>
        <v>183</v>
      </c>
      <c r="Z175" s="686"/>
      <c r="AA175" s="422" t="s">
        <v>578</v>
      </c>
      <c r="AB175" s="55"/>
      <c r="AC175" s="677" t="s">
        <v>238</v>
      </c>
      <c r="AD175" s="678"/>
      <c r="AE175" s="678"/>
      <c r="AF175" s="678"/>
      <c r="AG175" s="678"/>
      <c r="AH175" s="678"/>
      <c r="AI175" s="678"/>
      <c r="AJ175" s="37"/>
      <c r="AK175" s="37"/>
      <c r="AL175" s="439"/>
      <c r="AM175" s="60"/>
      <c r="AN175" s="401">
        <f>ROUND(Y175*$AK$176,0)</f>
        <v>128</v>
      </c>
      <c r="AO175" s="435" t="s">
        <v>1238</v>
      </c>
    </row>
    <row r="176" spans="1:41" ht="17.25" customHeight="1" x14ac:dyDescent="0.15">
      <c r="A176" s="436">
        <v>35</v>
      </c>
      <c r="B176" s="436">
        <v>9011</v>
      </c>
      <c r="C176" s="50" t="s">
        <v>898</v>
      </c>
      <c r="D176" s="715"/>
      <c r="E176" s="716"/>
      <c r="F176" s="716"/>
      <c r="G176" s="716"/>
      <c r="H176" s="716"/>
      <c r="I176" s="716"/>
      <c r="J176" s="716"/>
      <c r="K176" s="716"/>
      <c r="L176" s="716"/>
      <c r="M176" s="716"/>
      <c r="N176" s="716"/>
      <c r="O176" s="716"/>
      <c r="P176" s="717"/>
      <c r="Q176" s="444" t="s">
        <v>130</v>
      </c>
      <c r="R176" s="445"/>
      <c r="S176" s="445"/>
      <c r="T176" s="445"/>
      <c r="U176" s="621"/>
      <c r="V176" s="621"/>
      <c r="W176" s="621"/>
      <c r="X176" s="621"/>
      <c r="Y176" s="686">
        <f>AA7</f>
        <v>313</v>
      </c>
      <c r="Z176" s="686"/>
      <c r="AA176" s="422" t="s">
        <v>578</v>
      </c>
      <c r="AB176" s="55"/>
      <c r="AC176" s="759"/>
      <c r="AD176" s="760"/>
      <c r="AE176" s="760"/>
      <c r="AF176" s="760"/>
      <c r="AG176" s="760"/>
      <c r="AH176" s="760"/>
      <c r="AI176" s="760"/>
      <c r="AJ176" s="426" t="s">
        <v>27</v>
      </c>
      <c r="AK176" s="689">
        <v>0.7</v>
      </c>
      <c r="AL176" s="690"/>
      <c r="AM176" s="58"/>
      <c r="AN176" s="401">
        <f>ROUND(Y176*$AK$176,0)</f>
        <v>219</v>
      </c>
      <c r="AO176" s="407"/>
    </row>
    <row r="177" spans="1:41" ht="17.25" customHeight="1" x14ac:dyDescent="0.15">
      <c r="A177" s="436">
        <v>35</v>
      </c>
      <c r="B177" s="436">
        <v>9101</v>
      </c>
      <c r="C177" s="51" t="s">
        <v>788</v>
      </c>
      <c r="D177" s="1023" t="s">
        <v>787</v>
      </c>
      <c r="E177" s="1024"/>
      <c r="F177" s="1024"/>
      <c r="G177" s="1024"/>
      <c r="H177" s="1024"/>
      <c r="I177" s="1024"/>
      <c r="J177" s="1024"/>
      <c r="K177" s="1024"/>
      <c r="L177" s="1024"/>
      <c r="M177" s="1024"/>
      <c r="N177" s="1024"/>
      <c r="O177" s="1024"/>
      <c r="P177" s="1024"/>
      <c r="Q177" s="1024"/>
      <c r="R177" s="1024"/>
      <c r="S177" s="1024"/>
      <c r="T177" s="1024"/>
      <c r="U177" s="1024"/>
      <c r="V177" s="1024"/>
      <c r="W177" s="1024"/>
      <c r="X177" s="1024"/>
      <c r="Y177" s="686">
        <f>AA22</f>
        <v>57</v>
      </c>
      <c r="Z177" s="686"/>
      <c r="AA177" s="422" t="s">
        <v>578</v>
      </c>
      <c r="AB177" s="622"/>
      <c r="AC177" s="426" t="s">
        <v>812</v>
      </c>
      <c r="AD177" s="181"/>
      <c r="AE177" s="181"/>
      <c r="AF177" s="181"/>
      <c r="AG177" s="181"/>
      <c r="AH177" s="181"/>
      <c r="AI177" s="426"/>
      <c r="AJ177" s="426" t="s">
        <v>30</v>
      </c>
      <c r="AK177" s="689">
        <v>0.7</v>
      </c>
      <c r="AL177" s="690"/>
      <c r="AM177" s="47"/>
      <c r="AN177" s="401">
        <f>ROUND(Y177*AK177,0)</f>
        <v>40</v>
      </c>
      <c r="AO177" s="8"/>
    </row>
  </sheetData>
  <mergeCells count="294">
    <mergeCell ref="D164:J165"/>
    <mergeCell ref="AA146:AB146"/>
    <mergeCell ref="AI71:AJ71"/>
    <mergeCell ref="F57:J71"/>
    <mergeCell ref="F49:J52"/>
    <mergeCell ref="AA57:AB57"/>
    <mergeCell ref="V59:Y60"/>
    <mergeCell ref="V63:Y64"/>
    <mergeCell ref="O57:Q60"/>
    <mergeCell ref="O61:Q64"/>
    <mergeCell ref="AA64:AB64"/>
    <mergeCell ref="K57:N60"/>
    <mergeCell ref="AA58:AB58"/>
    <mergeCell ref="V67:Y68"/>
    <mergeCell ref="AA67:AB67"/>
    <mergeCell ref="AA113:AB113"/>
    <mergeCell ref="AA97:AB97"/>
    <mergeCell ref="AJ51:AK51"/>
    <mergeCell ref="AB134:AC134"/>
    <mergeCell ref="AF58:AH58"/>
    <mergeCell ref="AF62:AH62"/>
    <mergeCell ref="AG134:AH134"/>
    <mergeCell ref="AF121:AH121"/>
    <mergeCell ref="AF128:AH128"/>
    <mergeCell ref="AF114:AH114"/>
    <mergeCell ref="AA111:AB111"/>
    <mergeCell ref="AF111:AH111"/>
    <mergeCell ref="AA112:AB112"/>
    <mergeCell ref="AF112:AH112"/>
    <mergeCell ref="AA133:AB133"/>
    <mergeCell ref="AA107:AB107"/>
    <mergeCell ref="AA122:AB122"/>
    <mergeCell ref="AA130:AB130"/>
    <mergeCell ref="AF122:AH122"/>
    <mergeCell ref="AF130:AH130"/>
    <mergeCell ref="AF129:AH129"/>
    <mergeCell ref="AF126:AH126"/>
    <mergeCell ref="AA108:AB108"/>
    <mergeCell ref="AF108:AH108"/>
    <mergeCell ref="AF115:AH115"/>
    <mergeCell ref="AF120:AH120"/>
    <mergeCell ref="AA118:AB118"/>
    <mergeCell ref="AF124:AH124"/>
    <mergeCell ref="AF118:AH118"/>
    <mergeCell ref="AF127:AH127"/>
    <mergeCell ref="AA125:AB125"/>
    <mergeCell ref="AA127:AB127"/>
    <mergeCell ref="AA126:AB126"/>
    <mergeCell ref="AF89:AH89"/>
    <mergeCell ref="AF93:AH93"/>
    <mergeCell ref="AF92:AH92"/>
    <mergeCell ref="AF97:AH97"/>
    <mergeCell ref="AF94:AH94"/>
    <mergeCell ref="AF100:AH100"/>
    <mergeCell ref="AF98:AH98"/>
    <mergeCell ref="AF95:AH95"/>
    <mergeCell ref="AF90:AH90"/>
    <mergeCell ref="K49:O52"/>
    <mergeCell ref="AA94:AB94"/>
    <mergeCell ref="AA90:AB90"/>
    <mergeCell ref="AA128:AB128"/>
    <mergeCell ref="AA121:AB121"/>
    <mergeCell ref="AA120:AB120"/>
    <mergeCell ref="AA119:AB119"/>
    <mergeCell ref="AA102:AB102"/>
    <mergeCell ref="O65:Q68"/>
    <mergeCell ref="AA66:AB66"/>
    <mergeCell ref="AA68:AB68"/>
    <mergeCell ref="K117:P130"/>
    <mergeCell ref="AA50:AB50"/>
    <mergeCell ref="AA52:AB52"/>
    <mergeCell ref="M103:P116"/>
    <mergeCell ref="M89:P102"/>
    <mergeCell ref="AA101:AB101"/>
    <mergeCell ref="AA62:AB62"/>
    <mergeCell ref="AA63:AB63"/>
    <mergeCell ref="AA105:AB105"/>
    <mergeCell ref="AA70:AB70"/>
    <mergeCell ref="AA110:AB110"/>
    <mergeCell ref="AA100:AB100"/>
    <mergeCell ref="AA116:AB116"/>
    <mergeCell ref="F72:J84"/>
    <mergeCell ref="D57:E84"/>
    <mergeCell ref="AA114:AB114"/>
    <mergeCell ref="P147:AG147"/>
    <mergeCell ref="AA93:AB93"/>
    <mergeCell ref="AG135:AH135"/>
    <mergeCell ref="AG136:AH136"/>
    <mergeCell ref="AA96:AB96"/>
    <mergeCell ref="F140:I143"/>
    <mergeCell ref="Q140:W140"/>
    <mergeCell ref="F134:I138"/>
    <mergeCell ref="T134:Z134"/>
    <mergeCell ref="AA123:AB123"/>
    <mergeCell ref="AA115:AB115"/>
    <mergeCell ref="T136:Z136"/>
    <mergeCell ref="AA144:AB144"/>
    <mergeCell ref="AB135:AC135"/>
    <mergeCell ref="T137:Z137"/>
    <mergeCell ref="AB137:AC137"/>
    <mergeCell ref="T135:Z135"/>
    <mergeCell ref="T138:Z138"/>
    <mergeCell ref="AB138:AC138"/>
    <mergeCell ref="AB142:AC142"/>
    <mergeCell ref="AF110:AH110"/>
    <mergeCell ref="D177:X177"/>
    <mergeCell ref="AF45:AH45"/>
    <mergeCell ref="AA45:AB45"/>
    <mergeCell ref="Y176:Z176"/>
    <mergeCell ref="T51:Y52"/>
    <mergeCell ref="AA47:AB47"/>
    <mergeCell ref="AA49:AB49"/>
    <mergeCell ref="AC175:AI176"/>
    <mergeCell ref="AA99:AB99"/>
    <mergeCell ref="AA95:AB95"/>
    <mergeCell ref="Y177:Z177"/>
    <mergeCell ref="AA91:AB91"/>
    <mergeCell ref="Y175:Z175"/>
    <mergeCell ref="AF119:AH119"/>
    <mergeCell ref="AF123:AH123"/>
    <mergeCell ref="AA132:AB132"/>
    <mergeCell ref="AA117:AB117"/>
    <mergeCell ref="AF117:AH117"/>
    <mergeCell ref="D175:P176"/>
    <mergeCell ref="T139:Z139"/>
    <mergeCell ref="AB139:AC139"/>
    <mergeCell ref="AA145:AB145"/>
    <mergeCell ref="AB143:AC143"/>
    <mergeCell ref="Q142:W142"/>
    <mergeCell ref="F89:J133"/>
    <mergeCell ref="AA69:AB69"/>
    <mergeCell ref="AF67:AH67"/>
    <mergeCell ref="D89:E133"/>
    <mergeCell ref="AF125:AH125"/>
    <mergeCell ref="F46:J47"/>
    <mergeCell ref="AA6:AB6"/>
    <mergeCell ref="F34:J45"/>
    <mergeCell ref="AH8:AI8"/>
    <mergeCell ref="AH9:AI9"/>
    <mergeCell ref="AA40:AB40"/>
    <mergeCell ref="AF27:AH27"/>
    <mergeCell ref="AF28:AH28"/>
    <mergeCell ref="AF41:AH41"/>
    <mergeCell ref="AF43:AH43"/>
    <mergeCell ref="AA30:AB30"/>
    <mergeCell ref="AF30:AH30"/>
    <mergeCell ref="AF34:AH34"/>
    <mergeCell ref="AF35:AH35"/>
    <mergeCell ref="AA31:AB31"/>
    <mergeCell ref="AF31:AH31"/>
    <mergeCell ref="N8:U9"/>
    <mergeCell ref="AF42:AH42"/>
    <mergeCell ref="AH14:AI14"/>
    <mergeCell ref="AF29:AH29"/>
    <mergeCell ref="K41:N45"/>
    <mergeCell ref="D6:U7"/>
    <mergeCell ref="AA7:AB7"/>
    <mergeCell ref="AF40:AH40"/>
    <mergeCell ref="AA33:AB33"/>
    <mergeCell ref="AH26:AI26"/>
    <mergeCell ref="AA27:AB27"/>
    <mergeCell ref="AA28:AB28"/>
    <mergeCell ref="AF32:AH32"/>
    <mergeCell ref="AH17:AI17"/>
    <mergeCell ref="AH19:AI19"/>
    <mergeCell ref="V16:AG16"/>
    <mergeCell ref="AA22:AB22"/>
    <mergeCell ref="AH20:AI20"/>
    <mergeCell ref="AH21:AI21"/>
    <mergeCell ref="E24:M24"/>
    <mergeCell ref="Q40:X40"/>
    <mergeCell ref="K34:N40"/>
    <mergeCell ref="O39:P40"/>
    <mergeCell ref="D22:X22"/>
    <mergeCell ref="E10:M10"/>
    <mergeCell ref="D27:E52"/>
    <mergeCell ref="AA32:AB32"/>
    <mergeCell ref="AF156:AG156"/>
    <mergeCell ref="AF157:AG157"/>
    <mergeCell ref="AA131:AB131"/>
    <mergeCell ref="AF46:AH46"/>
    <mergeCell ref="AA51:AB51"/>
    <mergeCell ref="AA46:AB46"/>
    <mergeCell ref="AF36:AH36"/>
    <mergeCell ref="AF38:AH38"/>
    <mergeCell ref="AF50:AH50"/>
    <mergeCell ref="AF47:AH47"/>
    <mergeCell ref="AF39:AH39"/>
    <mergeCell ref="AA43:AB43"/>
    <mergeCell ref="AF44:AH44"/>
    <mergeCell ref="AA42:AB42"/>
    <mergeCell ref="AA41:AB41"/>
    <mergeCell ref="AA109:AB109"/>
    <mergeCell ref="AA103:AB103"/>
    <mergeCell ref="AF109:AH109"/>
    <mergeCell ref="AF101:AH101"/>
    <mergeCell ref="AA106:AB106"/>
    <mergeCell ref="AB140:AC140"/>
    <mergeCell ref="AB136:AC136"/>
    <mergeCell ref="AA124:AB124"/>
    <mergeCell ref="AF105:AH105"/>
    <mergeCell ref="AF33:AH33"/>
    <mergeCell ref="AA61:AB61"/>
    <mergeCell ref="AK177:AL177"/>
    <mergeCell ref="AJ59:AK59"/>
    <mergeCell ref="AF96:AH96"/>
    <mergeCell ref="AA89:AB89"/>
    <mergeCell ref="AF103:AH103"/>
    <mergeCell ref="AA104:AB104"/>
    <mergeCell ref="AA92:AB92"/>
    <mergeCell ref="AF99:AH99"/>
    <mergeCell ref="AA98:AB98"/>
    <mergeCell ref="AF104:AH104"/>
    <mergeCell ref="AF102:AH102"/>
    <mergeCell ref="AA129:AB129"/>
    <mergeCell ref="AK176:AL176"/>
    <mergeCell ref="AF63:AH63"/>
    <mergeCell ref="AF113:AH113"/>
    <mergeCell ref="AF106:AH106"/>
    <mergeCell ref="AF91:AH91"/>
    <mergeCell ref="AF107:AH107"/>
    <mergeCell ref="AA38:AB38"/>
    <mergeCell ref="AJ68:AK68"/>
    <mergeCell ref="AF158:AG158"/>
    <mergeCell ref="AH148:AI148"/>
    <mergeCell ref="AJ67:AK67"/>
    <mergeCell ref="AA65:AB65"/>
    <mergeCell ref="AA59:AB59"/>
    <mergeCell ref="AA60:AB60"/>
    <mergeCell ref="AF61:AH61"/>
    <mergeCell ref="AF59:AH59"/>
    <mergeCell ref="AA39:AB39"/>
    <mergeCell ref="AF57:AH57"/>
    <mergeCell ref="AF52:AH52"/>
    <mergeCell ref="AJ63:AK63"/>
    <mergeCell ref="AJ64:AK64"/>
    <mergeCell ref="AF49:AH49"/>
    <mergeCell ref="AA44:AB44"/>
    <mergeCell ref="AF64:AH64"/>
    <mergeCell ref="AJ52:AK52"/>
    <mergeCell ref="AF60:AH60"/>
    <mergeCell ref="AJ60:AK60"/>
    <mergeCell ref="AF51:AH51"/>
    <mergeCell ref="AF65:AH65"/>
    <mergeCell ref="AA48:AB48"/>
    <mergeCell ref="AF48:AH48"/>
    <mergeCell ref="AH18:AI18"/>
    <mergeCell ref="AF66:AH66"/>
    <mergeCell ref="AF163:AG163"/>
    <mergeCell ref="AF161:AG161"/>
    <mergeCell ref="AG143:AH143"/>
    <mergeCell ref="AG142:AH142"/>
    <mergeCell ref="AJ30:AK30"/>
    <mergeCell ref="AA37:AB37"/>
    <mergeCell ref="AA29:AB29"/>
    <mergeCell ref="AG140:AH140"/>
    <mergeCell ref="AG141:AH141"/>
    <mergeCell ref="AB141:AC141"/>
    <mergeCell ref="AG137:AH137"/>
    <mergeCell ref="AF155:AG155"/>
    <mergeCell ref="AG139:AH139"/>
    <mergeCell ref="AH147:AI147"/>
    <mergeCell ref="AF154:AG154"/>
    <mergeCell ref="AG138:AH138"/>
    <mergeCell ref="AF159:AG159"/>
    <mergeCell ref="AF160:AG160"/>
    <mergeCell ref="AF149:AG149"/>
    <mergeCell ref="AF162:AG162"/>
    <mergeCell ref="AJ31:AK31"/>
    <mergeCell ref="AJ32:AK32"/>
    <mergeCell ref="AH16:AI16"/>
    <mergeCell ref="AF68:AH68"/>
    <mergeCell ref="K89:L116"/>
    <mergeCell ref="AF116:AH116"/>
    <mergeCell ref="E23:M23"/>
    <mergeCell ref="AH23:AI23"/>
    <mergeCell ref="N10:U11"/>
    <mergeCell ref="AH10:AI10"/>
    <mergeCell ref="AH11:AI11"/>
    <mergeCell ref="AH24:AI24"/>
    <mergeCell ref="AA35:AB35"/>
    <mergeCell ref="AF37:AH37"/>
    <mergeCell ref="E12:M12"/>
    <mergeCell ref="N12:U13"/>
    <mergeCell ref="AH12:AI12"/>
    <mergeCell ref="AH13:AI13"/>
    <mergeCell ref="E25:M25"/>
    <mergeCell ref="AH25:AI25"/>
    <mergeCell ref="F27:J32"/>
    <mergeCell ref="S30:U32"/>
    <mergeCell ref="AH15:AI15"/>
    <mergeCell ref="N15:U16"/>
    <mergeCell ref="AA34:AB34"/>
    <mergeCell ref="AA36:AB36"/>
  </mergeCells>
  <phoneticPr fontId="3"/>
  <printOptions horizontalCentered="1"/>
  <pageMargins left="0.39370078740157483" right="0.39370078740157483" top="0.78740157480314965" bottom="0.59055118110236227" header="0.51181102362204722" footer="0.31496062992125984"/>
  <pageSetup paperSize="9" scale="62" firstPageNumber="81" orientation="portrait" useFirstPageNumber="1" r:id="rId1"/>
  <headerFooter alignWithMargins="0">
    <oddHeader>&amp;R&amp;9介護予防特定施設入居者生活</oddHeader>
    <oddFooter>&amp;C&amp;14&amp;P</oddFooter>
  </headerFooter>
  <rowBreaks count="3" manualBreakCount="3">
    <brk id="52" max="40" man="1"/>
    <brk id="84" max="16383" man="1"/>
    <brk id="149" max="40" man="1"/>
  </rowBreaks>
  <ignoredErrors>
    <ignoredError sqref="AN26 AN7 AN22" 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2:AP70"/>
  <sheetViews>
    <sheetView view="pageBreakPreview" zoomScaleNormal="75" zoomScaleSheetLayoutView="100" workbookViewId="0"/>
  </sheetViews>
  <sheetFormatPr defaultColWidth="9" defaultRowHeight="17.25" customHeight="1" x14ac:dyDescent="0.15"/>
  <cols>
    <col min="1" max="1" width="4.625" style="251" customWidth="1"/>
    <col min="2" max="2" width="7.625" style="251" customWidth="1"/>
    <col min="3" max="3" width="30.625" style="251" customWidth="1"/>
    <col min="4" max="39" width="2.375" style="251" customWidth="1"/>
    <col min="40" max="41" width="8.625" style="251" customWidth="1"/>
    <col min="42" max="42" width="2.875" style="251" customWidth="1"/>
    <col min="43" max="16384" width="9" style="251"/>
  </cols>
  <sheetData>
    <row r="2" spans="1:42" ht="17.25" customHeight="1" x14ac:dyDescent="0.2">
      <c r="A2" s="15" t="s">
        <v>2086</v>
      </c>
    </row>
    <row r="4" spans="1:42" ht="17.25" customHeight="1" x14ac:dyDescent="0.15">
      <c r="A4" s="405" t="s">
        <v>582</v>
      </c>
      <c r="B4" s="622"/>
      <c r="C4" s="428" t="s">
        <v>583</v>
      </c>
      <c r="D4" s="415"/>
      <c r="E4" s="633"/>
      <c r="F4" s="633"/>
      <c r="G4" s="633"/>
      <c r="H4" s="633"/>
      <c r="I4" s="633"/>
      <c r="J4" s="633"/>
      <c r="K4" s="633"/>
      <c r="L4" s="633"/>
      <c r="M4" s="633"/>
      <c r="N4" s="633"/>
      <c r="O4" s="633"/>
      <c r="P4" s="633"/>
      <c r="Q4" s="633"/>
      <c r="R4" s="633"/>
      <c r="S4" s="408"/>
      <c r="T4" s="409" t="s">
        <v>584</v>
      </c>
      <c r="U4" s="409"/>
      <c r="V4" s="633"/>
      <c r="W4" s="633"/>
      <c r="X4" s="633"/>
      <c r="Y4" s="633"/>
      <c r="Z4" s="633"/>
      <c r="AA4" s="633"/>
      <c r="AB4" s="633"/>
      <c r="AC4" s="633"/>
      <c r="AD4" s="633"/>
      <c r="AE4" s="633"/>
      <c r="AF4" s="633"/>
      <c r="AG4" s="633"/>
      <c r="AH4" s="633"/>
      <c r="AI4" s="633"/>
      <c r="AJ4" s="633"/>
      <c r="AK4" s="633"/>
      <c r="AL4" s="633"/>
      <c r="AM4" s="634"/>
      <c r="AN4" s="406" t="s">
        <v>28</v>
      </c>
      <c r="AO4" s="406" t="s">
        <v>29</v>
      </c>
      <c r="AP4" s="637"/>
    </row>
    <row r="5" spans="1:42" ht="17.25" customHeight="1" x14ac:dyDescent="0.15">
      <c r="A5" s="3" t="s">
        <v>585</v>
      </c>
      <c r="B5" s="4" t="s">
        <v>586</v>
      </c>
      <c r="C5" s="432"/>
      <c r="D5" s="446"/>
      <c r="E5" s="607"/>
      <c r="F5" s="607"/>
      <c r="G5" s="607"/>
      <c r="H5" s="607"/>
      <c r="I5" s="607"/>
      <c r="J5" s="607"/>
      <c r="K5" s="607"/>
      <c r="L5" s="607"/>
      <c r="M5" s="607"/>
      <c r="N5" s="607"/>
      <c r="O5" s="607"/>
      <c r="P5" s="607"/>
      <c r="Q5" s="607"/>
      <c r="R5" s="607"/>
      <c r="S5" s="607"/>
      <c r="T5" s="607"/>
      <c r="U5" s="607"/>
      <c r="V5" s="607"/>
      <c r="W5" s="607"/>
      <c r="X5" s="607"/>
      <c r="Y5" s="607"/>
      <c r="Z5" s="607"/>
      <c r="AA5" s="607"/>
      <c r="AB5" s="607"/>
      <c r="AC5" s="607"/>
      <c r="AD5" s="607"/>
      <c r="AE5" s="607"/>
      <c r="AF5" s="607"/>
      <c r="AG5" s="607"/>
      <c r="AH5" s="607"/>
      <c r="AI5" s="607"/>
      <c r="AJ5" s="607"/>
      <c r="AK5" s="607"/>
      <c r="AL5" s="607"/>
      <c r="AM5" s="432"/>
      <c r="AN5" s="5" t="s">
        <v>577</v>
      </c>
      <c r="AO5" s="5" t="s">
        <v>578</v>
      </c>
      <c r="AP5" s="637"/>
    </row>
    <row r="6" spans="1:42" ht="17.25" customHeight="1" x14ac:dyDescent="0.15">
      <c r="A6" s="93">
        <v>67</v>
      </c>
      <c r="B6" s="436">
        <v>1001</v>
      </c>
      <c r="C6" s="35" t="s">
        <v>505</v>
      </c>
      <c r="D6" s="677" t="s">
        <v>455</v>
      </c>
      <c r="E6" s="664"/>
      <c r="F6" s="664"/>
      <c r="G6" s="664"/>
      <c r="H6" s="664"/>
      <c r="I6" s="664"/>
      <c r="J6" s="664"/>
      <c r="K6" s="664"/>
      <c r="L6" s="664"/>
      <c r="M6" s="665"/>
      <c r="N6" s="94" t="s">
        <v>99</v>
      </c>
      <c r="O6" s="88"/>
      <c r="P6" s="88"/>
      <c r="Q6" s="88"/>
      <c r="R6" s="88"/>
      <c r="S6" s="88"/>
      <c r="T6" s="88"/>
      <c r="U6" s="88"/>
      <c r="V6" s="88"/>
      <c r="W6" s="88"/>
      <c r="X6" s="88"/>
      <c r="Y6" s="88"/>
      <c r="Z6" s="87"/>
      <c r="AA6" s="1044" t="s">
        <v>484</v>
      </c>
      <c r="AB6" s="782"/>
      <c r="AC6" s="782"/>
      <c r="AD6" s="782"/>
      <c r="AE6" s="782"/>
      <c r="AF6" s="782"/>
      <c r="AG6" s="782"/>
      <c r="AH6" s="782"/>
      <c r="AI6" s="782"/>
      <c r="AJ6" s="782"/>
      <c r="AK6" s="782"/>
      <c r="AL6" s="782"/>
      <c r="AM6" s="783"/>
      <c r="AN6" s="19"/>
      <c r="AO6" s="435" t="s">
        <v>100</v>
      </c>
    </row>
    <row r="7" spans="1:42" ht="17.25" customHeight="1" x14ac:dyDescent="0.15">
      <c r="A7" s="93">
        <v>67</v>
      </c>
      <c r="B7" s="436">
        <v>1002</v>
      </c>
      <c r="C7" s="35" t="s">
        <v>899</v>
      </c>
      <c r="D7" s="666"/>
      <c r="E7" s="1054"/>
      <c r="F7" s="1054"/>
      <c r="G7" s="1054"/>
      <c r="H7" s="1054"/>
      <c r="I7" s="1054"/>
      <c r="J7" s="1054"/>
      <c r="K7" s="1054"/>
      <c r="L7" s="1054"/>
      <c r="M7" s="668"/>
      <c r="N7" s="94" t="s">
        <v>101</v>
      </c>
      <c r="O7" s="88"/>
      <c r="P7" s="88"/>
      <c r="Q7" s="88"/>
      <c r="R7" s="88"/>
      <c r="S7" s="88"/>
      <c r="T7" s="88"/>
      <c r="U7" s="88"/>
      <c r="V7" s="88"/>
      <c r="W7" s="88"/>
      <c r="X7" s="88"/>
      <c r="Y7" s="88"/>
      <c r="Z7" s="87"/>
      <c r="AA7" s="796"/>
      <c r="AB7" s="784"/>
      <c r="AC7" s="784"/>
      <c r="AD7" s="784"/>
      <c r="AE7" s="784"/>
      <c r="AF7" s="784"/>
      <c r="AG7" s="784"/>
      <c r="AH7" s="784"/>
      <c r="AI7" s="784"/>
      <c r="AJ7" s="784"/>
      <c r="AK7" s="784"/>
      <c r="AL7" s="784"/>
      <c r="AM7" s="785"/>
      <c r="AN7" s="19"/>
      <c r="AO7" s="437"/>
    </row>
    <row r="8" spans="1:42" ht="17.25" customHeight="1" x14ac:dyDescent="0.15">
      <c r="A8" s="93">
        <v>67</v>
      </c>
      <c r="B8" s="436">
        <v>1003</v>
      </c>
      <c r="C8" s="35" t="s">
        <v>900</v>
      </c>
      <c r="D8" s="213"/>
      <c r="E8" s="95"/>
      <c r="F8" s="95"/>
      <c r="G8" s="95"/>
      <c r="H8" s="95"/>
      <c r="I8" s="95"/>
      <c r="J8" s="95"/>
      <c r="K8" s="95"/>
      <c r="L8" s="95"/>
      <c r="M8" s="95"/>
      <c r="N8" s="94" t="s">
        <v>102</v>
      </c>
      <c r="O8" s="88"/>
      <c r="P8" s="88"/>
      <c r="Q8" s="88"/>
      <c r="R8" s="88"/>
      <c r="S8" s="88"/>
      <c r="T8" s="88"/>
      <c r="U8" s="88"/>
      <c r="V8" s="88"/>
      <c r="W8" s="88"/>
      <c r="X8" s="88"/>
      <c r="Y8" s="88"/>
      <c r="Z8" s="87"/>
      <c r="AA8" s="796"/>
      <c r="AB8" s="784"/>
      <c r="AC8" s="784"/>
      <c r="AD8" s="784"/>
      <c r="AE8" s="784"/>
      <c r="AF8" s="784"/>
      <c r="AG8" s="784"/>
      <c r="AH8" s="784"/>
      <c r="AI8" s="784"/>
      <c r="AJ8" s="784"/>
      <c r="AK8" s="784"/>
      <c r="AL8" s="784"/>
      <c r="AM8" s="785"/>
      <c r="AN8" s="19"/>
      <c r="AO8" s="407"/>
    </row>
    <row r="9" spans="1:42" ht="17.25" customHeight="1" x14ac:dyDescent="0.15">
      <c r="A9" s="93">
        <v>67</v>
      </c>
      <c r="B9" s="436">
        <v>1004</v>
      </c>
      <c r="C9" s="35" t="s">
        <v>901</v>
      </c>
      <c r="D9" s="213"/>
      <c r="E9" s="95"/>
      <c r="F9" s="95"/>
      <c r="G9" s="95"/>
      <c r="H9" s="95"/>
      <c r="I9" s="95"/>
      <c r="J9" s="95"/>
      <c r="K9" s="95"/>
      <c r="L9" s="95"/>
      <c r="M9" s="95"/>
      <c r="N9" s="96" t="s">
        <v>80</v>
      </c>
      <c r="O9" s="88"/>
      <c r="P9" s="88"/>
      <c r="Q9" s="88"/>
      <c r="R9" s="88"/>
      <c r="S9" s="88"/>
      <c r="T9" s="88"/>
      <c r="U9" s="88"/>
      <c r="V9" s="88"/>
      <c r="W9" s="88"/>
      <c r="X9" s="88"/>
      <c r="Y9" s="88"/>
      <c r="Z9" s="87"/>
      <c r="AA9" s="796"/>
      <c r="AB9" s="784"/>
      <c r="AC9" s="784"/>
      <c r="AD9" s="784"/>
      <c r="AE9" s="784"/>
      <c r="AF9" s="784"/>
      <c r="AG9" s="784"/>
      <c r="AH9" s="784"/>
      <c r="AI9" s="784"/>
      <c r="AJ9" s="784"/>
      <c r="AK9" s="784"/>
      <c r="AL9" s="784"/>
      <c r="AM9" s="785"/>
      <c r="AN9" s="19"/>
      <c r="AO9" s="402"/>
    </row>
    <row r="10" spans="1:42" ht="17.25" customHeight="1" x14ac:dyDescent="0.15">
      <c r="A10" s="93">
        <v>67</v>
      </c>
      <c r="B10" s="436">
        <v>1005</v>
      </c>
      <c r="C10" s="35" t="s">
        <v>506</v>
      </c>
      <c r="D10" s="213"/>
      <c r="E10" s="95"/>
      <c r="F10" s="95"/>
      <c r="G10" s="95"/>
      <c r="H10" s="95"/>
      <c r="I10" s="95"/>
      <c r="J10" s="95"/>
      <c r="K10" s="95"/>
      <c r="L10" s="95"/>
      <c r="M10" s="95"/>
      <c r="N10" s="96" t="s">
        <v>81</v>
      </c>
      <c r="O10" s="88"/>
      <c r="P10" s="88"/>
      <c r="Q10" s="88"/>
      <c r="R10" s="88"/>
      <c r="S10" s="88"/>
      <c r="T10" s="88"/>
      <c r="U10" s="88"/>
      <c r="V10" s="88"/>
      <c r="W10" s="88"/>
      <c r="X10" s="88"/>
      <c r="Y10" s="88"/>
      <c r="Z10" s="87"/>
      <c r="AA10" s="95"/>
      <c r="AB10" s="95"/>
      <c r="AC10" s="95"/>
      <c r="AD10" s="95"/>
      <c r="AE10" s="95"/>
      <c r="AF10" s="95"/>
      <c r="AG10" s="95"/>
      <c r="AH10" s="95"/>
      <c r="AI10" s="95"/>
      <c r="AJ10" s="95"/>
      <c r="AK10" s="95"/>
      <c r="AL10" s="95"/>
      <c r="AM10" s="92"/>
      <c r="AN10" s="19"/>
      <c r="AO10" s="437"/>
    </row>
    <row r="11" spans="1:42" ht="17.25" customHeight="1" x14ac:dyDescent="0.15">
      <c r="A11" s="93">
        <v>67</v>
      </c>
      <c r="B11" s="436">
        <v>1006</v>
      </c>
      <c r="C11" s="35" t="s">
        <v>902</v>
      </c>
      <c r="D11" s="213"/>
      <c r="E11" s="95"/>
      <c r="F11" s="95"/>
      <c r="G11" s="95"/>
      <c r="H11" s="95"/>
      <c r="I11" s="95"/>
      <c r="J11" s="95"/>
      <c r="K11" s="95"/>
      <c r="L11" s="95"/>
      <c r="M11" s="95"/>
      <c r="N11" s="96" t="s">
        <v>82</v>
      </c>
      <c r="O11" s="88"/>
      <c r="P11" s="88"/>
      <c r="Q11" s="88"/>
      <c r="R11" s="88"/>
      <c r="S11" s="88"/>
      <c r="T11" s="88"/>
      <c r="U11" s="88"/>
      <c r="V11" s="88"/>
      <c r="W11" s="88"/>
      <c r="X11" s="88"/>
      <c r="Y11" s="88"/>
      <c r="Z11" s="87"/>
      <c r="AA11" s="95"/>
      <c r="AB11" s="95"/>
      <c r="AC11" s="95"/>
      <c r="AD11" s="95"/>
      <c r="AE11" s="95"/>
      <c r="AF11" s="95"/>
      <c r="AG11" s="95"/>
      <c r="AH11" s="95"/>
      <c r="AI11" s="95"/>
      <c r="AJ11" s="95"/>
      <c r="AK11" s="95"/>
      <c r="AL11" s="95"/>
      <c r="AM11" s="92"/>
      <c r="AN11" s="19"/>
      <c r="AO11" s="437"/>
    </row>
    <row r="12" spans="1:42" ht="17.25" customHeight="1" x14ac:dyDescent="0.15">
      <c r="A12" s="93">
        <v>67</v>
      </c>
      <c r="B12" s="436">
        <v>1007</v>
      </c>
      <c r="C12" s="35" t="s">
        <v>903</v>
      </c>
      <c r="D12" s="213"/>
      <c r="E12" s="95"/>
      <c r="F12" s="95"/>
      <c r="G12" s="95"/>
      <c r="H12" s="95"/>
      <c r="I12" s="95"/>
      <c r="J12" s="95"/>
      <c r="K12" s="95"/>
      <c r="L12" s="95"/>
      <c r="M12" s="95"/>
      <c r="N12" s="96" t="s">
        <v>83</v>
      </c>
      <c r="O12" s="88"/>
      <c r="P12" s="88"/>
      <c r="Q12" s="88"/>
      <c r="R12" s="88"/>
      <c r="S12" s="88"/>
      <c r="T12" s="88"/>
      <c r="U12" s="88"/>
      <c r="V12" s="88"/>
      <c r="W12" s="88"/>
      <c r="X12" s="88"/>
      <c r="Y12" s="88"/>
      <c r="Z12" s="87"/>
      <c r="AA12" s="95"/>
      <c r="AB12" s="95"/>
      <c r="AC12" s="95"/>
      <c r="AD12" s="95"/>
      <c r="AE12" s="95"/>
      <c r="AF12" s="95"/>
      <c r="AG12" s="95"/>
      <c r="AH12" s="95"/>
      <c r="AI12" s="95"/>
      <c r="AJ12" s="95"/>
      <c r="AK12" s="95"/>
      <c r="AL12" s="95"/>
      <c r="AM12" s="92"/>
      <c r="AN12" s="19"/>
      <c r="AO12" s="437"/>
    </row>
    <row r="13" spans="1:42" ht="17.25" customHeight="1" x14ac:dyDescent="0.15">
      <c r="A13" s="93">
        <v>67</v>
      </c>
      <c r="B13" s="436">
        <v>1008</v>
      </c>
      <c r="C13" s="35" t="s">
        <v>904</v>
      </c>
      <c r="D13" s="213"/>
      <c r="E13" s="95"/>
      <c r="F13" s="95"/>
      <c r="G13" s="95"/>
      <c r="H13" s="95"/>
      <c r="I13" s="95"/>
      <c r="J13" s="95"/>
      <c r="K13" s="95"/>
      <c r="L13" s="95"/>
      <c r="M13" s="95"/>
      <c r="N13" s="96" t="s">
        <v>84</v>
      </c>
      <c r="O13" s="88"/>
      <c r="P13" s="88"/>
      <c r="Q13" s="88"/>
      <c r="R13" s="88"/>
      <c r="S13" s="88"/>
      <c r="T13" s="88"/>
      <c r="U13" s="88"/>
      <c r="V13" s="88"/>
      <c r="W13" s="88"/>
      <c r="X13" s="88"/>
      <c r="Y13" s="88"/>
      <c r="Z13" s="87"/>
      <c r="AA13" s="95"/>
      <c r="AB13" s="95"/>
      <c r="AC13" s="95"/>
      <c r="AD13" s="95"/>
      <c r="AE13" s="95"/>
      <c r="AF13" s="95"/>
      <c r="AG13" s="95"/>
      <c r="AH13" s="95"/>
      <c r="AI13" s="95"/>
      <c r="AJ13" s="95"/>
      <c r="AK13" s="95"/>
      <c r="AL13" s="95"/>
      <c r="AM13" s="92"/>
      <c r="AN13" s="19"/>
      <c r="AO13" s="437"/>
    </row>
    <row r="14" spans="1:42" ht="17.25" customHeight="1" x14ac:dyDescent="0.15">
      <c r="A14" s="93">
        <v>67</v>
      </c>
      <c r="B14" s="436">
        <v>1009</v>
      </c>
      <c r="C14" s="35" t="s">
        <v>905</v>
      </c>
      <c r="D14" s="213"/>
      <c r="E14" s="95"/>
      <c r="F14" s="95"/>
      <c r="G14" s="95"/>
      <c r="H14" s="95"/>
      <c r="I14" s="95"/>
      <c r="J14" s="95"/>
      <c r="K14" s="95"/>
      <c r="L14" s="95"/>
      <c r="M14" s="95"/>
      <c r="N14" s="96" t="s">
        <v>85</v>
      </c>
      <c r="O14" s="88"/>
      <c r="P14" s="88"/>
      <c r="Q14" s="88"/>
      <c r="R14" s="88"/>
      <c r="S14" s="88"/>
      <c r="T14" s="88"/>
      <c r="U14" s="88"/>
      <c r="V14" s="88"/>
      <c r="W14" s="88"/>
      <c r="X14" s="88"/>
      <c r="Y14" s="88"/>
      <c r="Z14" s="87"/>
      <c r="AA14" s="95"/>
      <c r="AB14" s="95"/>
      <c r="AC14" s="95"/>
      <c r="AD14" s="95"/>
      <c r="AE14" s="95"/>
      <c r="AF14" s="95"/>
      <c r="AG14" s="95"/>
      <c r="AH14" s="95"/>
      <c r="AI14" s="95"/>
      <c r="AJ14" s="95"/>
      <c r="AK14" s="95"/>
      <c r="AL14" s="95"/>
      <c r="AM14" s="92"/>
      <c r="AN14" s="19"/>
      <c r="AO14" s="437"/>
    </row>
    <row r="15" spans="1:42" ht="17.25" customHeight="1" x14ac:dyDescent="0.15">
      <c r="A15" s="93">
        <v>67</v>
      </c>
      <c r="B15" s="436">
        <v>1010</v>
      </c>
      <c r="C15" s="35" t="s">
        <v>906</v>
      </c>
      <c r="D15" s="213"/>
      <c r="E15" s="95"/>
      <c r="F15" s="95"/>
      <c r="G15" s="95"/>
      <c r="H15" s="95"/>
      <c r="I15" s="95"/>
      <c r="J15" s="95"/>
      <c r="K15" s="95"/>
      <c r="L15" s="95"/>
      <c r="M15" s="95"/>
      <c r="N15" s="96" t="s">
        <v>86</v>
      </c>
      <c r="O15" s="88"/>
      <c r="P15" s="88"/>
      <c r="Q15" s="88"/>
      <c r="R15" s="88"/>
      <c r="S15" s="88"/>
      <c r="T15" s="88"/>
      <c r="U15" s="88"/>
      <c r="V15" s="88"/>
      <c r="W15" s="88"/>
      <c r="X15" s="88"/>
      <c r="Y15" s="88"/>
      <c r="Z15" s="87"/>
      <c r="AA15" s="95"/>
      <c r="AB15" s="95"/>
      <c r="AC15" s="95"/>
      <c r="AD15" s="95"/>
      <c r="AE15" s="95"/>
      <c r="AF15" s="95"/>
      <c r="AG15" s="95"/>
      <c r="AH15" s="95"/>
      <c r="AI15" s="95"/>
      <c r="AJ15" s="95"/>
      <c r="AK15" s="95"/>
      <c r="AL15" s="95"/>
      <c r="AM15" s="92"/>
      <c r="AN15" s="19"/>
      <c r="AO15" s="437"/>
    </row>
    <row r="16" spans="1:42" ht="17.25" customHeight="1" x14ac:dyDescent="0.15">
      <c r="A16" s="93">
        <v>67</v>
      </c>
      <c r="B16" s="436">
        <v>1011</v>
      </c>
      <c r="C16" s="35" t="s">
        <v>907</v>
      </c>
      <c r="D16" s="213"/>
      <c r="E16" s="95"/>
      <c r="F16" s="95"/>
      <c r="G16" s="95"/>
      <c r="H16" s="95"/>
      <c r="I16" s="95"/>
      <c r="J16" s="95"/>
      <c r="K16" s="95"/>
      <c r="L16" s="95"/>
      <c r="M16" s="95"/>
      <c r="N16" s="96" t="s">
        <v>503</v>
      </c>
      <c r="O16" s="88"/>
      <c r="P16" s="88"/>
      <c r="Q16" s="88"/>
      <c r="R16" s="88"/>
      <c r="S16" s="88"/>
      <c r="T16" s="88"/>
      <c r="U16" s="88"/>
      <c r="V16" s="88"/>
      <c r="W16" s="88"/>
      <c r="X16" s="88"/>
      <c r="Y16" s="88"/>
      <c r="Z16" s="87"/>
      <c r="AA16" s="95"/>
      <c r="AB16" s="95"/>
      <c r="AC16" s="95"/>
      <c r="AD16" s="95"/>
      <c r="AE16" s="95"/>
      <c r="AF16" s="95"/>
      <c r="AG16" s="95"/>
      <c r="AH16" s="95"/>
      <c r="AI16" s="95"/>
      <c r="AJ16" s="95"/>
      <c r="AK16" s="95"/>
      <c r="AL16" s="95"/>
      <c r="AM16" s="92"/>
      <c r="AN16" s="19"/>
      <c r="AO16" s="404"/>
    </row>
    <row r="17" spans="1:41" ht="17.25" customHeight="1" x14ac:dyDescent="0.15">
      <c r="A17" s="93">
        <v>67</v>
      </c>
      <c r="B17" s="436">
        <v>1012</v>
      </c>
      <c r="C17" s="35" t="s">
        <v>908</v>
      </c>
      <c r="D17" s="213"/>
      <c r="E17" s="95"/>
      <c r="F17" s="95"/>
      <c r="G17" s="95"/>
      <c r="H17" s="95"/>
      <c r="I17" s="95"/>
      <c r="J17" s="95"/>
      <c r="K17" s="95"/>
      <c r="L17" s="95"/>
      <c r="M17" s="95"/>
      <c r="N17" s="96" t="s">
        <v>504</v>
      </c>
      <c r="O17" s="88"/>
      <c r="P17" s="88"/>
      <c r="Q17" s="88"/>
      <c r="R17" s="88"/>
      <c r="S17" s="88"/>
      <c r="T17" s="88"/>
      <c r="U17" s="88"/>
      <c r="V17" s="88"/>
      <c r="W17" s="88"/>
      <c r="X17" s="88"/>
      <c r="Y17" s="88"/>
      <c r="Z17" s="87"/>
      <c r="AA17" s="116"/>
      <c r="AB17" s="95"/>
      <c r="AC17" s="95"/>
      <c r="AD17" s="95"/>
      <c r="AE17" s="95"/>
      <c r="AF17" s="95"/>
      <c r="AG17" s="95"/>
      <c r="AH17" s="95"/>
      <c r="AI17" s="95"/>
      <c r="AJ17" s="95"/>
      <c r="AK17" s="95"/>
      <c r="AL17" s="95"/>
      <c r="AM17" s="92"/>
      <c r="AN17" s="19"/>
      <c r="AO17" s="437"/>
    </row>
    <row r="18" spans="1:41" ht="17.25" customHeight="1" x14ac:dyDescent="0.15">
      <c r="A18" s="93">
        <v>67</v>
      </c>
      <c r="B18" s="436">
        <v>1013</v>
      </c>
      <c r="C18" s="35" t="s">
        <v>325</v>
      </c>
      <c r="D18" s="213"/>
      <c r="E18" s="95"/>
      <c r="F18" s="95"/>
      <c r="G18" s="95"/>
      <c r="H18" s="95"/>
      <c r="I18" s="95"/>
      <c r="J18" s="95"/>
      <c r="K18" s="95"/>
      <c r="L18" s="95"/>
      <c r="M18" s="95"/>
      <c r="N18" s="94" t="s">
        <v>329</v>
      </c>
      <c r="O18" s="88"/>
      <c r="P18" s="88"/>
      <c r="Q18" s="88"/>
      <c r="R18" s="88"/>
      <c r="S18" s="88"/>
      <c r="T18" s="88"/>
      <c r="U18" s="88"/>
      <c r="V18" s="88"/>
      <c r="W18" s="88"/>
      <c r="X18" s="88"/>
      <c r="Y18" s="88"/>
      <c r="Z18" s="87"/>
      <c r="AA18" s="568"/>
      <c r="AB18" s="569"/>
      <c r="AC18" s="569"/>
      <c r="AD18" s="569"/>
      <c r="AE18" s="569"/>
      <c r="AF18" s="569"/>
      <c r="AG18" s="569"/>
      <c r="AH18" s="569"/>
      <c r="AI18" s="569"/>
      <c r="AJ18" s="569"/>
      <c r="AK18" s="569"/>
      <c r="AL18" s="569"/>
      <c r="AM18" s="570"/>
      <c r="AN18" s="19"/>
      <c r="AO18" s="404"/>
    </row>
    <row r="19" spans="1:41" ht="17.25" customHeight="1" x14ac:dyDescent="0.15">
      <c r="A19" s="93">
        <v>67</v>
      </c>
      <c r="B19" s="436" t="s">
        <v>5804</v>
      </c>
      <c r="C19" s="120" t="s">
        <v>5127</v>
      </c>
      <c r="D19" s="677" t="s">
        <v>4346</v>
      </c>
      <c r="E19" s="664"/>
      <c r="F19" s="664"/>
      <c r="G19" s="664"/>
      <c r="H19" s="664"/>
      <c r="I19" s="664"/>
      <c r="J19" s="664"/>
      <c r="K19" s="664"/>
      <c r="L19" s="664"/>
      <c r="M19" s="665"/>
      <c r="N19" s="54" t="s">
        <v>99</v>
      </c>
      <c r="O19" s="88"/>
      <c r="P19" s="88"/>
      <c r="Q19" s="88"/>
      <c r="R19" s="88"/>
      <c r="S19" s="88"/>
      <c r="T19" s="88"/>
      <c r="U19" s="88"/>
      <c r="V19" s="88"/>
      <c r="W19" s="88"/>
      <c r="X19" s="88"/>
      <c r="Y19" s="88"/>
      <c r="Z19" s="88"/>
      <c r="AA19" s="489"/>
      <c r="AB19" s="619"/>
      <c r="AC19" s="619"/>
      <c r="AD19" s="619"/>
      <c r="AE19" s="619"/>
      <c r="AF19" s="619"/>
      <c r="AG19" s="619"/>
      <c r="AH19" s="443" t="s">
        <v>5140</v>
      </c>
      <c r="AI19" s="1042">
        <v>0.01</v>
      </c>
      <c r="AJ19" s="1043"/>
      <c r="AK19" s="445" t="s">
        <v>5141</v>
      </c>
      <c r="AL19" s="619"/>
      <c r="AM19" s="620"/>
      <c r="AN19" s="19"/>
      <c r="AO19" s="407"/>
    </row>
    <row r="20" spans="1:41" ht="17.25" customHeight="1" x14ac:dyDescent="0.15">
      <c r="A20" s="93">
        <v>67</v>
      </c>
      <c r="B20" s="436" t="s">
        <v>3872</v>
      </c>
      <c r="C20" s="120" t="s">
        <v>5128</v>
      </c>
      <c r="D20" s="666"/>
      <c r="E20" s="1054"/>
      <c r="F20" s="1054"/>
      <c r="G20" s="1054"/>
      <c r="H20" s="1054"/>
      <c r="I20" s="1054"/>
      <c r="J20" s="1054"/>
      <c r="K20" s="1054"/>
      <c r="L20" s="1054"/>
      <c r="M20" s="668"/>
      <c r="N20" s="54" t="s">
        <v>101</v>
      </c>
      <c r="O20" s="88"/>
      <c r="P20" s="88"/>
      <c r="Q20" s="88"/>
      <c r="R20" s="88"/>
      <c r="S20" s="88"/>
      <c r="T20" s="88"/>
      <c r="U20" s="88"/>
      <c r="V20" s="88"/>
      <c r="W20" s="88"/>
      <c r="X20" s="88"/>
      <c r="Y20" s="88"/>
      <c r="Z20" s="88"/>
      <c r="AA20" s="619"/>
      <c r="AB20" s="619"/>
      <c r="AC20" s="619"/>
      <c r="AD20" s="619"/>
      <c r="AE20" s="619"/>
      <c r="AF20" s="619"/>
      <c r="AG20" s="619"/>
      <c r="AH20" s="443" t="s">
        <v>5140</v>
      </c>
      <c r="AI20" s="1042">
        <v>0.01</v>
      </c>
      <c r="AJ20" s="1043"/>
      <c r="AK20" s="445" t="s">
        <v>5141</v>
      </c>
      <c r="AL20" s="619"/>
      <c r="AM20" s="620"/>
      <c r="AN20" s="19"/>
      <c r="AO20" s="437"/>
    </row>
    <row r="21" spans="1:41" ht="17.25" customHeight="1" x14ac:dyDescent="0.15">
      <c r="A21" s="93">
        <v>67</v>
      </c>
      <c r="B21" s="436" t="s">
        <v>3873</v>
      </c>
      <c r="C21" s="120" t="s">
        <v>5129</v>
      </c>
      <c r="D21" s="213"/>
      <c r="E21" s="95"/>
      <c r="F21" s="95"/>
      <c r="G21" s="95"/>
      <c r="H21" s="95"/>
      <c r="I21" s="95"/>
      <c r="J21" s="95"/>
      <c r="K21" s="95"/>
      <c r="L21" s="95"/>
      <c r="M21" s="95"/>
      <c r="N21" s="54" t="s">
        <v>102</v>
      </c>
      <c r="O21" s="88"/>
      <c r="P21" s="88"/>
      <c r="Q21" s="88"/>
      <c r="R21" s="88"/>
      <c r="S21" s="88"/>
      <c r="T21" s="88"/>
      <c r="U21" s="88"/>
      <c r="V21" s="88"/>
      <c r="W21" s="88"/>
      <c r="X21" s="88"/>
      <c r="Y21" s="88"/>
      <c r="Z21" s="88"/>
      <c r="AA21" s="619"/>
      <c r="AB21" s="619"/>
      <c r="AC21" s="619"/>
      <c r="AD21" s="619"/>
      <c r="AE21" s="619"/>
      <c r="AF21" s="619"/>
      <c r="AG21" s="619"/>
      <c r="AH21" s="443" t="s">
        <v>5140</v>
      </c>
      <c r="AI21" s="1042">
        <v>0.01</v>
      </c>
      <c r="AJ21" s="1043"/>
      <c r="AK21" s="445" t="s">
        <v>5141</v>
      </c>
      <c r="AL21" s="619"/>
      <c r="AM21" s="620"/>
      <c r="AN21" s="19"/>
      <c r="AO21" s="407"/>
    </row>
    <row r="22" spans="1:41" ht="17.25" customHeight="1" x14ac:dyDescent="0.15">
      <c r="A22" s="93">
        <v>67</v>
      </c>
      <c r="B22" s="436" t="s">
        <v>3874</v>
      </c>
      <c r="C22" s="120" t="s">
        <v>5130</v>
      </c>
      <c r="D22" s="213"/>
      <c r="E22" s="95"/>
      <c r="F22" s="95"/>
      <c r="G22" s="95"/>
      <c r="H22" s="95"/>
      <c r="I22" s="95"/>
      <c r="J22" s="95"/>
      <c r="K22" s="95"/>
      <c r="L22" s="95"/>
      <c r="M22" s="95"/>
      <c r="N22" s="101" t="s">
        <v>80</v>
      </c>
      <c r="O22" s="88"/>
      <c r="P22" s="88"/>
      <c r="Q22" s="88"/>
      <c r="R22" s="88"/>
      <c r="S22" s="88"/>
      <c r="T22" s="88"/>
      <c r="U22" s="88"/>
      <c r="V22" s="88"/>
      <c r="W22" s="88"/>
      <c r="X22" s="88"/>
      <c r="Y22" s="88"/>
      <c r="Z22" s="88"/>
      <c r="AA22" s="619"/>
      <c r="AB22" s="619"/>
      <c r="AC22" s="619"/>
      <c r="AD22" s="619"/>
      <c r="AE22" s="619"/>
      <c r="AF22" s="619"/>
      <c r="AG22" s="619"/>
      <c r="AH22" s="443" t="s">
        <v>5140</v>
      </c>
      <c r="AI22" s="1042">
        <v>0.01</v>
      </c>
      <c r="AJ22" s="1043"/>
      <c r="AK22" s="445" t="s">
        <v>5141</v>
      </c>
      <c r="AL22" s="619"/>
      <c r="AM22" s="620"/>
      <c r="AN22" s="19"/>
      <c r="AO22" s="402"/>
    </row>
    <row r="23" spans="1:41" ht="17.25" customHeight="1" x14ac:dyDescent="0.15">
      <c r="A23" s="93">
        <v>67</v>
      </c>
      <c r="B23" s="436" t="s">
        <v>3875</v>
      </c>
      <c r="C23" s="120" t="s">
        <v>5131</v>
      </c>
      <c r="D23" s="213"/>
      <c r="E23" s="95"/>
      <c r="F23" s="95"/>
      <c r="G23" s="95"/>
      <c r="H23" s="95"/>
      <c r="I23" s="95"/>
      <c r="J23" s="95"/>
      <c r="K23" s="95"/>
      <c r="L23" s="95"/>
      <c r="M23" s="95"/>
      <c r="N23" s="101" t="s">
        <v>81</v>
      </c>
      <c r="O23" s="88"/>
      <c r="P23" s="88"/>
      <c r="Q23" s="88"/>
      <c r="R23" s="88"/>
      <c r="S23" s="88"/>
      <c r="T23" s="88"/>
      <c r="U23" s="88"/>
      <c r="V23" s="88"/>
      <c r="W23" s="88"/>
      <c r="X23" s="88"/>
      <c r="Y23" s="88"/>
      <c r="Z23" s="88"/>
      <c r="AA23" s="88"/>
      <c r="AB23" s="88"/>
      <c r="AC23" s="88"/>
      <c r="AD23" s="88"/>
      <c r="AE23" s="88"/>
      <c r="AF23" s="88"/>
      <c r="AG23" s="88"/>
      <c r="AH23" s="443" t="s">
        <v>5140</v>
      </c>
      <c r="AI23" s="1042">
        <v>0.01</v>
      </c>
      <c r="AJ23" s="1043"/>
      <c r="AK23" s="445" t="s">
        <v>5141</v>
      </c>
      <c r="AL23" s="88"/>
      <c r="AM23" s="87"/>
      <c r="AN23" s="19"/>
      <c r="AO23" s="437"/>
    </row>
    <row r="24" spans="1:41" ht="17.25" customHeight="1" x14ac:dyDescent="0.15">
      <c r="A24" s="93">
        <v>67</v>
      </c>
      <c r="B24" s="436" t="s">
        <v>3876</v>
      </c>
      <c r="C24" s="120" t="s">
        <v>5132</v>
      </c>
      <c r="D24" s="213"/>
      <c r="E24" s="95"/>
      <c r="F24" s="95"/>
      <c r="G24" s="95"/>
      <c r="H24" s="95"/>
      <c r="I24" s="95"/>
      <c r="J24" s="95"/>
      <c r="K24" s="95"/>
      <c r="L24" s="95"/>
      <c r="M24" s="95"/>
      <c r="N24" s="101" t="s">
        <v>82</v>
      </c>
      <c r="O24" s="88"/>
      <c r="P24" s="88"/>
      <c r="Q24" s="88"/>
      <c r="R24" s="88"/>
      <c r="S24" s="88"/>
      <c r="T24" s="88"/>
      <c r="U24" s="88"/>
      <c r="V24" s="88"/>
      <c r="W24" s="88"/>
      <c r="X24" s="88"/>
      <c r="Y24" s="88"/>
      <c r="Z24" s="88"/>
      <c r="AA24" s="88"/>
      <c r="AB24" s="88"/>
      <c r="AC24" s="88"/>
      <c r="AD24" s="88"/>
      <c r="AE24" s="88"/>
      <c r="AF24" s="88"/>
      <c r="AG24" s="88"/>
      <c r="AH24" s="443" t="s">
        <v>5140</v>
      </c>
      <c r="AI24" s="1042">
        <v>0.01</v>
      </c>
      <c r="AJ24" s="1043"/>
      <c r="AK24" s="445" t="s">
        <v>5141</v>
      </c>
      <c r="AL24" s="88"/>
      <c r="AM24" s="87"/>
      <c r="AN24" s="19"/>
      <c r="AO24" s="437"/>
    </row>
    <row r="25" spans="1:41" ht="17.25" customHeight="1" x14ac:dyDescent="0.15">
      <c r="A25" s="93">
        <v>67</v>
      </c>
      <c r="B25" s="436" t="s">
        <v>3879</v>
      </c>
      <c r="C25" s="120" t="s">
        <v>5133</v>
      </c>
      <c r="D25" s="213"/>
      <c r="E25" s="95"/>
      <c r="F25" s="95"/>
      <c r="G25" s="95"/>
      <c r="H25" s="95"/>
      <c r="I25" s="95"/>
      <c r="J25" s="95"/>
      <c r="K25" s="95"/>
      <c r="L25" s="95"/>
      <c r="M25" s="95"/>
      <c r="N25" s="101" t="s">
        <v>83</v>
      </c>
      <c r="O25" s="88"/>
      <c r="P25" s="88"/>
      <c r="Q25" s="88"/>
      <c r="R25" s="88"/>
      <c r="S25" s="88"/>
      <c r="T25" s="88"/>
      <c r="U25" s="88"/>
      <c r="V25" s="88"/>
      <c r="W25" s="88"/>
      <c r="X25" s="88"/>
      <c r="Y25" s="88"/>
      <c r="Z25" s="88"/>
      <c r="AA25" s="88"/>
      <c r="AB25" s="88"/>
      <c r="AC25" s="88"/>
      <c r="AD25" s="88"/>
      <c r="AE25" s="88"/>
      <c r="AF25" s="88"/>
      <c r="AG25" s="88"/>
      <c r="AH25" s="443" t="s">
        <v>5140</v>
      </c>
      <c r="AI25" s="1042">
        <v>0.01</v>
      </c>
      <c r="AJ25" s="1043"/>
      <c r="AK25" s="445" t="s">
        <v>5141</v>
      </c>
      <c r="AL25" s="88"/>
      <c r="AM25" s="87"/>
      <c r="AN25" s="19"/>
      <c r="AO25" s="437"/>
    </row>
    <row r="26" spans="1:41" ht="17.25" customHeight="1" x14ac:dyDescent="0.15">
      <c r="A26" s="93">
        <v>67</v>
      </c>
      <c r="B26" s="436" t="s">
        <v>3886</v>
      </c>
      <c r="C26" s="120" t="s">
        <v>5134</v>
      </c>
      <c r="D26" s="213"/>
      <c r="E26" s="95"/>
      <c r="F26" s="95"/>
      <c r="G26" s="95"/>
      <c r="H26" s="95"/>
      <c r="I26" s="95"/>
      <c r="J26" s="95"/>
      <c r="K26" s="95"/>
      <c r="L26" s="95"/>
      <c r="M26" s="95"/>
      <c r="N26" s="101" t="s">
        <v>84</v>
      </c>
      <c r="O26" s="88"/>
      <c r="P26" s="88"/>
      <c r="Q26" s="88"/>
      <c r="R26" s="88"/>
      <c r="S26" s="88"/>
      <c r="T26" s="88"/>
      <c r="U26" s="88"/>
      <c r="V26" s="88"/>
      <c r="W26" s="88"/>
      <c r="X26" s="88"/>
      <c r="Y26" s="88"/>
      <c r="Z26" s="88"/>
      <c r="AA26" s="88"/>
      <c r="AB26" s="88"/>
      <c r="AC26" s="88"/>
      <c r="AD26" s="88"/>
      <c r="AE26" s="88"/>
      <c r="AF26" s="88"/>
      <c r="AG26" s="88"/>
      <c r="AH26" s="443" t="s">
        <v>5140</v>
      </c>
      <c r="AI26" s="1042">
        <v>0.01</v>
      </c>
      <c r="AJ26" s="1043"/>
      <c r="AK26" s="445" t="s">
        <v>5141</v>
      </c>
      <c r="AL26" s="88"/>
      <c r="AM26" s="87"/>
      <c r="AN26" s="19"/>
      <c r="AO26" s="437"/>
    </row>
    <row r="27" spans="1:41" ht="17.25" customHeight="1" x14ac:dyDescent="0.15">
      <c r="A27" s="93">
        <v>67</v>
      </c>
      <c r="B27" s="436" t="s">
        <v>3880</v>
      </c>
      <c r="C27" s="120" t="s">
        <v>5135</v>
      </c>
      <c r="D27" s="213"/>
      <c r="E27" s="95"/>
      <c r="F27" s="95"/>
      <c r="G27" s="95"/>
      <c r="H27" s="95"/>
      <c r="I27" s="95"/>
      <c r="J27" s="95"/>
      <c r="K27" s="95"/>
      <c r="L27" s="95"/>
      <c r="M27" s="95"/>
      <c r="N27" s="101" t="s">
        <v>85</v>
      </c>
      <c r="O27" s="88"/>
      <c r="P27" s="88"/>
      <c r="Q27" s="88"/>
      <c r="R27" s="88"/>
      <c r="S27" s="88"/>
      <c r="T27" s="88"/>
      <c r="U27" s="88"/>
      <c r="V27" s="88"/>
      <c r="W27" s="88"/>
      <c r="X27" s="88"/>
      <c r="Y27" s="88"/>
      <c r="Z27" s="88"/>
      <c r="AA27" s="88"/>
      <c r="AB27" s="88"/>
      <c r="AC27" s="88"/>
      <c r="AD27" s="88"/>
      <c r="AE27" s="88"/>
      <c r="AF27" s="88"/>
      <c r="AG27" s="88"/>
      <c r="AH27" s="443" t="s">
        <v>5140</v>
      </c>
      <c r="AI27" s="1042">
        <v>0.01</v>
      </c>
      <c r="AJ27" s="1043"/>
      <c r="AK27" s="445" t="s">
        <v>5141</v>
      </c>
      <c r="AL27" s="88"/>
      <c r="AM27" s="87"/>
      <c r="AN27" s="19"/>
      <c r="AO27" s="437"/>
    </row>
    <row r="28" spans="1:41" ht="17.25" customHeight="1" x14ac:dyDescent="0.15">
      <c r="A28" s="93">
        <v>67</v>
      </c>
      <c r="B28" s="436" t="s">
        <v>3887</v>
      </c>
      <c r="C28" s="120" t="s">
        <v>5136</v>
      </c>
      <c r="D28" s="213"/>
      <c r="E28" s="95"/>
      <c r="F28" s="95"/>
      <c r="G28" s="95"/>
      <c r="H28" s="95"/>
      <c r="I28" s="95"/>
      <c r="J28" s="95"/>
      <c r="K28" s="95"/>
      <c r="L28" s="95"/>
      <c r="M28" s="95"/>
      <c r="N28" s="101" t="s">
        <v>86</v>
      </c>
      <c r="O28" s="88"/>
      <c r="P28" s="88"/>
      <c r="Q28" s="88"/>
      <c r="R28" s="88"/>
      <c r="S28" s="88"/>
      <c r="T28" s="88"/>
      <c r="U28" s="88"/>
      <c r="V28" s="88"/>
      <c r="W28" s="88"/>
      <c r="X28" s="88"/>
      <c r="Y28" s="88"/>
      <c r="Z28" s="88"/>
      <c r="AA28" s="88"/>
      <c r="AB28" s="88"/>
      <c r="AC28" s="88"/>
      <c r="AD28" s="88"/>
      <c r="AE28" s="88"/>
      <c r="AF28" s="88"/>
      <c r="AG28" s="88"/>
      <c r="AH28" s="443" t="s">
        <v>5140</v>
      </c>
      <c r="AI28" s="1042">
        <v>0.01</v>
      </c>
      <c r="AJ28" s="1043"/>
      <c r="AK28" s="445" t="s">
        <v>5141</v>
      </c>
      <c r="AL28" s="88"/>
      <c r="AM28" s="87"/>
      <c r="AN28" s="19"/>
      <c r="AO28" s="437"/>
    </row>
    <row r="29" spans="1:41" ht="17.25" customHeight="1" x14ac:dyDescent="0.15">
      <c r="A29" s="93">
        <v>67</v>
      </c>
      <c r="B29" s="436" t="s">
        <v>3881</v>
      </c>
      <c r="C29" s="120" t="s">
        <v>5137</v>
      </c>
      <c r="D29" s="213"/>
      <c r="E29" s="95"/>
      <c r="F29" s="95"/>
      <c r="G29" s="95"/>
      <c r="H29" s="95"/>
      <c r="I29" s="95"/>
      <c r="J29" s="95"/>
      <c r="K29" s="95"/>
      <c r="L29" s="95"/>
      <c r="M29" s="95"/>
      <c r="N29" s="101" t="s">
        <v>503</v>
      </c>
      <c r="O29" s="88"/>
      <c r="P29" s="88"/>
      <c r="Q29" s="88"/>
      <c r="R29" s="88"/>
      <c r="S29" s="88"/>
      <c r="T29" s="88"/>
      <c r="U29" s="88"/>
      <c r="V29" s="88"/>
      <c r="W29" s="88"/>
      <c r="X29" s="88"/>
      <c r="Y29" s="88"/>
      <c r="Z29" s="88"/>
      <c r="AA29" s="88"/>
      <c r="AB29" s="88"/>
      <c r="AC29" s="88"/>
      <c r="AD29" s="88"/>
      <c r="AE29" s="88"/>
      <c r="AF29" s="88"/>
      <c r="AG29" s="88"/>
      <c r="AH29" s="443" t="s">
        <v>5140</v>
      </c>
      <c r="AI29" s="1042">
        <v>0.01</v>
      </c>
      <c r="AJ29" s="1043"/>
      <c r="AK29" s="445" t="s">
        <v>5141</v>
      </c>
      <c r="AL29" s="88"/>
      <c r="AM29" s="87"/>
      <c r="AN29" s="19"/>
      <c r="AO29" s="404"/>
    </row>
    <row r="30" spans="1:41" ht="17.25" customHeight="1" x14ac:dyDescent="0.15">
      <c r="A30" s="93">
        <v>67</v>
      </c>
      <c r="B30" s="436" t="s">
        <v>3888</v>
      </c>
      <c r="C30" s="120" t="s">
        <v>5138</v>
      </c>
      <c r="D30" s="213"/>
      <c r="E30" s="95"/>
      <c r="F30" s="95"/>
      <c r="G30" s="95"/>
      <c r="H30" s="95"/>
      <c r="I30" s="95"/>
      <c r="J30" s="95"/>
      <c r="K30" s="95"/>
      <c r="L30" s="95"/>
      <c r="M30" s="95"/>
      <c r="N30" s="101" t="s">
        <v>504</v>
      </c>
      <c r="O30" s="88"/>
      <c r="P30" s="88"/>
      <c r="Q30" s="88"/>
      <c r="R30" s="88"/>
      <c r="S30" s="88"/>
      <c r="T30" s="88"/>
      <c r="U30" s="88"/>
      <c r="V30" s="88"/>
      <c r="W30" s="88"/>
      <c r="X30" s="88"/>
      <c r="Y30" s="88"/>
      <c r="Z30" s="88"/>
      <c r="AA30" s="88"/>
      <c r="AB30" s="88"/>
      <c r="AC30" s="88"/>
      <c r="AD30" s="88"/>
      <c r="AE30" s="88"/>
      <c r="AF30" s="88"/>
      <c r="AG30" s="88"/>
      <c r="AH30" s="443" t="s">
        <v>5140</v>
      </c>
      <c r="AI30" s="1042">
        <v>0.01</v>
      </c>
      <c r="AJ30" s="1043"/>
      <c r="AK30" s="445" t="s">
        <v>5141</v>
      </c>
      <c r="AL30" s="88"/>
      <c r="AM30" s="87"/>
      <c r="AN30" s="19"/>
      <c r="AO30" s="437"/>
    </row>
    <row r="31" spans="1:41" ht="17.25" customHeight="1" x14ac:dyDescent="0.15">
      <c r="A31" s="93">
        <v>67</v>
      </c>
      <c r="B31" s="436" t="s">
        <v>3889</v>
      </c>
      <c r="C31" s="120" t="s">
        <v>5139</v>
      </c>
      <c r="D31" s="213"/>
      <c r="E31" s="95"/>
      <c r="F31" s="95"/>
      <c r="G31" s="95"/>
      <c r="H31" s="95"/>
      <c r="I31" s="95"/>
      <c r="J31" s="95"/>
      <c r="K31" s="95"/>
      <c r="L31" s="95"/>
      <c r="M31" s="95"/>
      <c r="N31" s="54" t="s">
        <v>329</v>
      </c>
      <c r="O31" s="88"/>
      <c r="P31" s="88"/>
      <c r="Q31" s="88"/>
      <c r="R31" s="88"/>
      <c r="S31" s="88"/>
      <c r="T31" s="88"/>
      <c r="U31" s="88"/>
      <c r="V31" s="88"/>
      <c r="W31" s="88"/>
      <c r="X31" s="88"/>
      <c r="Y31" s="88"/>
      <c r="Z31" s="88"/>
      <c r="AA31" s="619"/>
      <c r="AB31" s="619"/>
      <c r="AC31" s="619"/>
      <c r="AD31" s="619"/>
      <c r="AE31" s="619"/>
      <c r="AF31" s="619"/>
      <c r="AG31" s="619"/>
      <c r="AH31" s="443" t="s">
        <v>5140</v>
      </c>
      <c r="AI31" s="1042">
        <v>0.01</v>
      </c>
      <c r="AJ31" s="1043"/>
      <c r="AK31" s="445" t="s">
        <v>5141</v>
      </c>
      <c r="AL31" s="619"/>
      <c r="AM31" s="620"/>
      <c r="AN31" s="19"/>
      <c r="AO31" s="402"/>
    </row>
    <row r="32" spans="1:41" ht="17.25" customHeight="1" x14ac:dyDescent="0.15">
      <c r="A32" s="93">
        <v>67</v>
      </c>
      <c r="B32" s="436">
        <v>8001</v>
      </c>
      <c r="C32" s="35" t="s">
        <v>909</v>
      </c>
      <c r="D32" s="677" t="s">
        <v>2095</v>
      </c>
      <c r="E32" s="782"/>
      <c r="F32" s="782"/>
      <c r="G32" s="782"/>
      <c r="H32" s="782"/>
      <c r="I32" s="782"/>
      <c r="J32" s="782"/>
      <c r="K32" s="782"/>
      <c r="L32" s="782"/>
      <c r="M32" s="783"/>
      <c r="N32" s="94" t="s">
        <v>99</v>
      </c>
      <c r="O32" s="88"/>
      <c r="P32" s="88"/>
      <c r="Q32" s="88"/>
      <c r="R32" s="88"/>
      <c r="S32" s="88"/>
      <c r="T32" s="88"/>
      <c r="U32" s="88"/>
      <c r="V32" s="88"/>
      <c r="W32" s="88"/>
      <c r="X32" s="88"/>
      <c r="Y32" s="88"/>
      <c r="Z32" s="87"/>
      <c r="AA32" s="1044" t="s">
        <v>190</v>
      </c>
      <c r="AB32" s="1045"/>
      <c r="AC32" s="1045"/>
      <c r="AD32" s="1045"/>
      <c r="AE32" s="1045"/>
      <c r="AF32" s="1045"/>
      <c r="AG32" s="1045"/>
      <c r="AH32" s="1045"/>
      <c r="AI32" s="1045"/>
      <c r="AJ32" s="1045"/>
      <c r="AK32" s="1045"/>
      <c r="AL32" s="1045"/>
      <c r="AM32" s="1046"/>
      <c r="AN32" s="19"/>
      <c r="AO32" s="437"/>
    </row>
    <row r="33" spans="1:41" ht="17.25" customHeight="1" x14ac:dyDescent="0.15">
      <c r="A33" s="93">
        <v>67</v>
      </c>
      <c r="B33" s="436">
        <v>8002</v>
      </c>
      <c r="C33" s="35" t="s">
        <v>910</v>
      </c>
      <c r="D33" s="796"/>
      <c r="E33" s="1053"/>
      <c r="F33" s="1053"/>
      <c r="G33" s="1053"/>
      <c r="H33" s="1053"/>
      <c r="I33" s="1053"/>
      <c r="J33" s="1053"/>
      <c r="K33" s="1053"/>
      <c r="L33" s="1053"/>
      <c r="M33" s="785"/>
      <c r="N33" s="94" t="s">
        <v>101</v>
      </c>
      <c r="O33" s="88"/>
      <c r="P33" s="88"/>
      <c r="Q33" s="88"/>
      <c r="R33" s="88"/>
      <c r="S33" s="88"/>
      <c r="T33" s="88"/>
      <c r="U33" s="88"/>
      <c r="V33" s="88"/>
      <c r="W33" s="88"/>
      <c r="X33" s="88"/>
      <c r="Y33" s="88"/>
      <c r="Z33" s="87"/>
      <c r="AA33" s="1047"/>
      <c r="AB33" s="1048"/>
      <c r="AC33" s="1048"/>
      <c r="AD33" s="1048"/>
      <c r="AE33" s="1048"/>
      <c r="AF33" s="1048"/>
      <c r="AG33" s="1048"/>
      <c r="AH33" s="1048"/>
      <c r="AI33" s="1048"/>
      <c r="AJ33" s="1048"/>
      <c r="AK33" s="1048"/>
      <c r="AL33" s="1048"/>
      <c r="AM33" s="1049"/>
      <c r="AN33" s="19"/>
      <c r="AO33" s="437"/>
    </row>
    <row r="34" spans="1:41" ht="17.25" customHeight="1" x14ac:dyDescent="0.15">
      <c r="A34" s="93">
        <v>67</v>
      </c>
      <c r="B34" s="436">
        <v>8003</v>
      </c>
      <c r="C34" s="35" t="s">
        <v>911</v>
      </c>
      <c r="D34" s="97"/>
      <c r="E34" s="95"/>
      <c r="F34" s="95"/>
      <c r="G34" s="95"/>
      <c r="H34" s="95"/>
      <c r="I34" s="95"/>
      <c r="J34" s="95"/>
      <c r="K34" s="95"/>
      <c r="L34" s="95"/>
      <c r="M34" s="92"/>
      <c r="N34" s="94" t="s">
        <v>102</v>
      </c>
      <c r="O34" s="88"/>
      <c r="P34" s="88"/>
      <c r="Q34" s="88"/>
      <c r="R34" s="88"/>
      <c r="S34" s="88"/>
      <c r="T34" s="88"/>
      <c r="U34" s="88"/>
      <c r="V34" s="88"/>
      <c r="W34" s="88"/>
      <c r="X34" s="88"/>
      <c r="Y34" s="88"/>
      <c r="Z34" s="87"/>
      <c r="AA34" s="1047"/>
      <c r="AB34" s="1048"/>
      <c r="AC34" s="1048"/>
      <c r="AD34" s="1048"/>
      <c r="AE34" s="1048"/>
      <c r="AF34" s="1048"/>
      <c r="AG34" s="1048"/>
      <c r="AH34" s="1048"/>
      <c r="AI34" s="1048"/>
      <c r="AJ34" s="1048"/>
      <c r="AK34" s="1048"/>
      <c r="AL34" s="1048"/>
      <c r="AM34" s="1049"/>
      <c r="AN34" s="19"/>
      <c r="AO34" s="437"/>
    </row>
    <row r="35" spans="1:41" ht="17.25" customHeight="1" x14ac:dyDescent="0.15">
      <c r="A35" s="93">
        <v>67</v>
      </c>
      <c r="B35" s="436">
        <v>8004</v>
      </c>
      <c r="C35" s="35" t="s">
        <v>912</v>
      </c>
      <c r="D35" s="97"/>
      <c r="E35" s="95"/>
      <c r="F35" s="95"/>
      <c r="G35" s="95"/>
      <c r="H35" s="95"/>
      <c r="I35" s="95"/>
      <c r="J35" s="95"/>
      <c r="K35" s="95"/>
      <c r="L35" s="95"/>
      <c r="M35" s="92"/>
      <c r="N35" s="96" t="s">
        <v>80</v>
      </c>
      <c r="O35" s="88"/>
      <c r="P35" s="88"/>
      <c r="Q35" s="88"/>
      <c r="R35" s="88"/>
      <c r="S35" s="88"/>
      <c r="T35" s="88"/>
      <c r="U35" s="88"/>
      <c r="V35" s="88"/>
      <c r="W35" s="88"/>
      <c r="X35" s="88"/>
      <c r="Y35" s="88"/>
      <c r="Z35" s="87"/>
      <c r="AA35" s="1047"/>
      <c r="AB35" s="1048"/>
      <c r="AC35" s="1048"/>
      <c r="AD35" s="1048"/>
      <c r="AE35" s="1048"/>
      <c r="AF35" s="1048"/>
      <c r="AG35" s="1048"/>
      <c r="AH35" s="1048"/>
      <c r="AI35" s="1048"/>
      <c r="AJ35" s="1048"/>
      <c r="AK35" s="1048"/>
      <c r="AL35" s="1048"/>
      <c r="AM35" s="1049"/>
      <c r="AN35" s="19"/>
      <c r="AO35" s="437"/>
    </row>
    <row r="36" spans="1:41" ht="17.25" customHeight="1" x14ac:dyDescent="0.15">
      <c r="A36" s="93">
        <v>67</v>
      </c>
      <c r="B36" s="436">
        <v>8005</v>
      </c>
      <c r="C36" s="35" t="s">
        <v>913</v>
      </c>
      <c r="D36" s="97"/>
      <c r="E36" s="95"/>
      <c r="F36" s="95"/>
      <c r="G36" s="95"/>
      <c r="H36" s="95"/>
      <c r="I36" s="95"/>
      <c r="J36" s="95"/>
      <c r="K36" s="95"/>
      <c r="L36" s="95"/>
      <c r="M36" s="92"/>
      <c r="N36" s="96" t="s">
        <v>914</v>
      </c>
      <c r="O36" s="88"/>
      <c r="P36" s="88"/>
      <c r="Q36" s="88"/>
      <c r="R36" s="88"/>
      <c r="S36" s="88"/>
      <c r="T36" s="88"/>
      <c r="U36" s="88"/>
      <c r="V36" s="88"/>
      <c r="W36" s="88"/>
      <c r="X36" s="88"/>
      <c r="Y36" s="88"/>
      <c r="Z36" s="87"/>
      <c r="AA36" s="1047"/>
      <c r="AB36" s="1048"/>
      <c r="AC36" s="1048"/>
      <c r="AD36" s="1048"/>
      <c r="AE36" s="1048"/>
      <c r="AF36" s="1048"/>
      <c r="AG36" s="1048"/>
      <c r="AH36" s="1048"/>
      <c r="AI36" s="1048"/>
      <c r="AJ36" s="1048"/>
      <c r="AK36" s="1048"/>
      <c r="AL36" s="1048"/>
      <c r="AM36" s="1049"/>
      <c r="AN36" s="19"/>
      <c r="AO36" s="437"/>
    </row>
    <row r="37" spans="1:41" ht="17.25" customHeight="1" x14ac:dyDescent="0.15">
      <c r="A37" s="93">
        <v>67</v>
      </c>
      <c r="B37" s="436">
        <v>8006</v>
      </c>
      <c r="C37" s="35" t="s">
        <v>915</v>
      </c>
      <c r="D37" s="97"/>
      <c r="E37" s="95"/>
      <c r="F37" s="95"/>
      <c r="G37" s="95"/>
      <c r="H37" s="95"/>
      <c r="I37" s="95"/>
      <c r="J37" s="95"/>
      <c r="K37" s="95"/>
      <c r="L37" s="95"/>
      <c r="M37" s="92"/>
      <c r="N37" s="96" t="s">
        <v>82</v>
      </c>
      <c r="O37" s="88"/>
      <c r="P37" s="88"/>
      <c r="Q37" s="88"/>
      <c r="R37" s="88"/>
      <c r="S37" s="88"/>
      <c r="T37" s="88"/>
      <c r="U37" s="88"/>
      <c r="V37" s="88"/>
      <c r="W37" s="88"/>
      <c r="X37" s="88"/>
      <c r="Y37" s="88"/>
      <c r="Z37" s="87"/>
      <c r="AA37" s="1047"/>
      <c r="AB37" s="1048"/>
      <c r="AC37" s="1048"/>
      <c r="AD37" s="1048"/>
      <c r="AE37" s="1048"/>
      <c r="AF37" s="1048"/>
      <c r="AG37" s="1048"/>
      <c r="AH37" s="1048"/>
      <c r="AI37" s="1048"/>
      <c r="AJ37" s="1048"/>
      <c r="AK37" s="1048"/>
      <c r="AL37" s="1048"/>
      <c r="AM37" s="1049"/>
      <c r="AN37" s="19"/>
      <c r="AO37" s="437"/>
    </row>
    <row r="38" spans="1:41" ht="17.25" customHeight="1" x14ac:dyDescent="0.15">
      <c r="A38" s="93">
        <v>67</v>
      </c>
      <c r="B38" s="436">
        <v>8007</v>
      </c>
      <c r="C38" s="35" t="s">
        <v>916</v>
      </c>
      <c r="D38" s="97"/>
      <c r="E38" s="95"/>
      <c r="F38" s="95"/>
      <c r="G38" s="95"/>
      <c r="H38" s="95"/>
      <c r="I38" s="95"/>
      <c r="J38" s="95"/>
      <c r="K38" s="95"/>
      <c r="L38" s="95"/>
      <c r="M38" s="92"/>
      <c r="N38" s="96" t="s">
        <v>83</v>
      </c>
      <c r="O38" s="88"/>
      <c r="P38" s="88"/>
      <c r="Q38" s="88"/>
      <c r="R38" s="88"/>
      <c r="S38" s="88"/>
      <c r="T38" s="88"/>
      <c r="U38" s="88"/>
      <c r="V38" s="88"/>
      <c r="W38" s="88"/>
      <c r="X38" s="88"/>
      <c r="Y38" s="88"/>
      <c r="Z38" s="87"/>
      <c r="AA38" s="1047"/>
      <c r="AB38" s="1048"/>
      <c r="AC38" s="1048"/>
      <c r="AD38" s="1048"/>
      <c r="AE38" s="1048"/>
      <c r="AF38" s="1048"/>
      <c r="AG38" s="1048"/>
      <c r="AH38" s="1048"/>
      <c r="AI38" s="1048"/>
      <c r="AJ38" s="1048"/>
      <c r="AK38" s="1048"/>
      <c r="AL38" s="1048"/>
      <c r="AM38" s="1049"/>
      <c r="AN38" s="19"/>
      <c r="AO38" s="437"/>
    </row>
    <row r="39" spans="1:41" ht="17.25" customHeight="1" x14ac:dyDescent="0.15">
      <c r="A39" s="93">
        <v>67</v>
      </c>
      <c r="B39" s="436">
        <v>8008</v>
      </c>
      <c r="C39" s="35" t="s">
        <v>917</v>
      </c>
      <c r="D39" s="97"/>
      <c r="E39" s="95"/>
      <c r="F39" s="95"/>
      <c r="G39" s="95"/>
      <c r="H39" s="95"/>
      <c r="I39" s="95"/>
      <c r="J39" s="95"/>
      <c r="K39" s="95"/>
      <c r="L39" s="95"/>
      <c r="M39" s="92"/>
      <c r="N39" s="96" t="s">
        <v>84</v>
      </c>
      <c r="O39" s="88"/>
      <c r="P39" s="88"/>
      <c r="Q39" s="88"/>
      <c r="R39" s="88"/>
      <c r="S39" s="88"/>
      <c r="T39" s="88"/>
      <c r="U39" s="88"/>
      <c r="V39" s="88"/>
      <c r="W39" s="88"/>
      <c r="X39" s="88"/>
      <c r="Y39" s="88"/>
      <c r="Z39" s="87"/>
      <c r="AA39" s="1047"/>
      <c r="AB39" s="1048"/>
      <c r="AC39" s="1048"/>
      <c r="AD39" s="1048"/>
      <c r="AE39" s="1048"/>
      <c r="AF39" s="1048"/>
      <c r="AG39" s="1048"/>
      <c r="AH39" s="1048"/>
      <c r="AI39" s="1048"/>
      <c r="AJ39" s="1048"/>
      <c r="AK39" s="1048"/>
      <c r="AL39" s="1048"/>
      <c r="AM39" s="1049"/>
      <c r="AN39" s="19"/>
      <c r="AO39" s="437"/>
    </row>
    <row r="40" spans="1:41" ht="17.25" customHeight="1" x14ac:dyDescent="0.15">
      <c r="A40" s="93">
        <v>67</v>
      </c>
      <c r="B40" s="436">
        <v>8009</v>
      </c>
      <c r="C40" s="35" t="s">
        <v>918</v>
      </c>
      <c r="D40" s="97"/>
      <c r="E40" s="95"/>
      <c r="F40" s="95"/>
      <c r="G40" s="95"/>
      <c r="H40" s="95"/>
      <c r="I40" s="95"/>
      <c r="J40" s="95"/>
      <c r="K40" s="95"/>
      <c r="L40" s="95"/>
      <c r="M40" s="92"/>
      <c r="N40" s="96" t="s">
        <v>85</v>
      </c>
      <c r="O40" s="88"/>
      <c r="P40" s="88"/>
      <c r="Q40" s="88"/>
      <c r="R40" s="88"/>
      <c r="S40" s="88"/>
      <c r="T40" s="88"/>
      <c r="U40" s="88"/>
      <c r="V40" s="88"/>
      <c r="W40" s="88"/>
      <c r="X40" s="88"/>
      <c r="Y40" s="88"/>
      <c r="Z40" s="87"/>
      <c r="AA40" s="1047"/>
      <c r="AB40" s="1048"/>
      <c r="AC40" s="1048"/>
      <c r="AD40" s="1048"/>
      <c r="AE40" s="1048"/>
      <c r="AF40" s="1048"/>
      <c r="AG40" s="1048"/>
      <c r="AH40" s="1048"/>
      <c r="AI40" s="1048"/>
      <c r="AJ40" s="1048"/>
      <c r="AK40" s="1048"/>
      <c r="AL40" s="1048"/>
      <c r="AM40" s="1049"/>
      <c r="AN40" s="19"/>
      <c r="AO40" s="437"/>
    </row>
    <row r="41" spans="1:41" ht="17.25" customHeight="1" x14ac:dyDescent="0.15">
      <c r="A41" s="93">
        <v>67</v>
      </c>
      <c r="B41" s="436">
        <v>8010</v>
      </c>
      <c r="C41" s="35" t="s">
        <v>919</v>
      </c>
      <c r="D41" s="97"/>
      <c r="E41" s="95"/>
      <c r="F41" s="95"/>
      <c r="G41" s="95"/>
      <c r="H41" s="95"/>
      <c r="I41" s="95"/>
      <c r="J41" s="95"/>
      <c r="K41" s="95"/>
      <c r="L41" s="95"/>
      <c r="M41" s="92"/>
      <c r="N41" s="96" t="s">
        <v>86</v>
      </c>
      <c r="O41" s="88"/>
      <c r="P41" s="88"/>
      <c r="Q41" s="88"/>
      <c r="R41" s="88"/>
      <c r="S41" s="88"/>
      <c r="T41" s="88"/>
      <c r="U41" s="88"/>
      <c r="V41" s="88"/>
      <c r="W41" s="88"/>
      <c r="X41" s="88"/>
      <c r="Y41" s="88"/>
      <c r="Z41" s="87"/>
      <c r="AA41" s="1047"/>
      <c r="AB41" s="1048"/>
      <c r="AC41" s="1048"/>
      <c r="AD41" s="1048"/>
      <c r="AE41" s="1048"/>
      <c r="AF41" s="1048"/>
      <c r="AG41" s="1048"/>
      <c r="AH41" s="1048"/>
      <c r="AI41" s="1048"/>
      <c r="AJ41" s="1048"/>
      <c r="AK41" s="1048"/>
      <c r="AL41" s="1048"/>
      <c r="AM41" s="1049"/>
      <c r="AN41" s="19"/>
      <c r="AO41" s="437"/>
    </row>
    <row r="42" spans="1:41" ht="17.25" customHeight="1" x14ac:dyDescent="0.15">
      <c r="A42" s="93">
        <v>67</v>
      </c>
      <c r="B42" s="436">
        <v>8011</v>
      </c>
      <c r="C42" s="35" t="s">
        <v>920</v>
      </c>
      <c r="D42" s="97"/>
      <c r="E42" s="95"/>
      <c r="F42" s="95"/>
      <c r="G42" s="95"/>
      <c r="H42" s="95"/>
      <c r="I42" s="95"/>
      <c r="J42" s="95"/>
      <c r="K42" s="95"/>
      <c r="L42" s="95"/>
      <c r="M42" s="92"/>
      <c r="N42" s="96" t="s">
        <v>503</v>
      </c>
      <c r="O42" s="88"/>
      <c r="P42" s="88"/>
      <c r="Q42" s="88"/>
      <c r="R42" s="88"/>
      <c r="S42" s="88"/>
      <c r="T42" s="88"/>
      <c r="U42" s="88"/>
      <c r="V42" s="88"/>
      <c r="W42" s="88"/>
      <c r="X42" s="88"/>
      <c r="Y42" s="88"/>
      <c r="Z42" s="87"/>
      <c r="AA42" s="1047"/>
      <c r="AB42" s="1048"/>
      <c r="AC42" s="1048"/>
      <c r="AD42" s="1048"/>
      <c r="AE42" s="1048"/>
      <c r="AF42" s="1048"/>
      <c r="AG42" s="1048"/>
      <c r="AH42" s="1048"/>
      <c r="AI42" s="1048"/>
      <c r="AJ42" s="1048"/>
      <c r="AK42" s="1048"/>
      <c r="AL42" s="1048"/>
      <c r="AM42" s="1049"/>
      <c r="AN42" s="19"/>
      <c r="AO42" s="437"/>
    </row>
    <row r="43" spans="1:41" ht="17.25" customHeight="1" x14ac:dyDescent="0.15">
      <c r="A43" s="436">
        <v>67</v>
      </c>
      <c r="B43" s="436">
        <v>8012</v>
      </c>
      <c r="C43" s="35" t="s">
        <v>921</v>
      </c>
      <c r="D43" s="97"/>
      <c r="E43" s="95"/>
      <c r="F43" s="95"/>
      <c r="G43" s="95"/>
      <c r="H43" s="95"/>
      <c r="I43" s="95"/>
      <c r="J43" s="95"/>
      <c r="K43" s="95"/>
      <c r="L43" s="95"/>
      <c r="M43" s="92"/>
      <c r="N43" s="96" t="s">
        <v>504</v>
      </c>
      <c r="O43" s="88"/>
      <c r="P43" s="88"/>
      <c r="Q43" s="88"/>
      <c r="R43" s="88"/>
      <c r="S43" s="88"/>
      <c r="T43" s="88"/>
      <c r="U43" s="88"/>
      <c r="V43" s="88"/>
      <c r="W43" s="88"/>
      <c r="X43" s="88"/>
      <c r="Y43" s="88"/>
      <c r="Z43" s="87"/>
      <c r="AA43" s="1047"/>
      <c r="AB43" s="1048"/>
      <c r="AC43" s="1048"/>
      <c r="AD43" s="1048"/>
      <c r="AE43" s="1048"/>
      <c r="AF43" s="1048"/>
      <c r="AG43" s="1048"/>
      <c r="AH43" s="1048"/>
      <c r="AI43" s="1048"/>
      <c r="AJ43" s="1048"/>
      <c r="AK43" s="1048"/>
      <c r="AL43" s="1048"/>
      <c r="AM43" s="1049"/>
      <c r="AN43" s="19"/>
      <c r="AO43" s="437"/>
    </row>
    <row r="44" spans="1:41" ht="17.25" customHeight="1" x14ac:dyDescent="0.15">
      <c r="A44" s="93">
        <v>67</v>
      </c>
      <c r="B44" s="436">
        <v>8013</v>
      </c>
      <c r="C44" s="35" t="s">
        <v>327</v>
      </c>
      <c r="D44" s="98"/>
      <c r="E44" s="90"/>
      <c r="F44" s="90"/>
      <c r="G44" s="90"/>
      <c r="H44" s="90"/>
      <c r="I44" s="90"/>
      <c r="J44" s="90"/>
      <c r="K44" s="90"/>
      <c r="L44" s="90"/>
      <c r="M44" s="91"/>
      <c r="N44" s="94" t="s">
        <v>329</v>
      </c>
      <c r="O44" s="88"/>
      <c r="P44" s="88"/>
      <c r="Q44" s="88"/>
      <c r="R44" s="88"/>
      <c r="S44" s="88"/>
      <c r="T44" s="88"/>
      <c r="U44" s="88"/>
      <c r="V44" s="88"/>
      <c r="W44" s="88"/>
      <c r="X44" s="88"/>
      <c r="Y44" s="88"/>
      <c r="Z44" s="87"/>
      <c r="AA44" s="1050"/>
      <c r="AB44" s="1051"/>
      <c r="AC44" s="1051"/>
      <c r="AD44" s="1051"/>
      <c r="AE44" s="1051"/>
      <c r="AF44" s="1051"/>
      <c r="AG44" s="1051"/>
      <c r="AH44" s="1051"/>
      <c r="AI44" s="1051"/>
      <c r="AJ44" s="1051"/>
      <c r="AK44" s="1051"/>
      <c r="AL44" s="1051"/>
      <c r="AM44" s="1052"/>
      <c r="AN44" s="19"/>
      <c r="AO44" s="437"/>
    </row>
    <row r="45" spans="1:41" ht="17.25" customHeight="1" x14ac:dyDescent="0.15">
      <c r="A45" s="93">
        <v>67</v>
      </c>
      <c r="B45" s="436">
        <v>8101</v>
      </c>
      <c r="C45" s="154" t="s">
        <v>922</v>
      </c>
      <c r="D45" s="677" t="s">
        <v>268</v>
      </c>
      <c r="E45" s="678"/>
      <c r="F45" s="678"/>
      <c r="G45" s="678"/>
      <c r="H45" s="678"/>
      <c r="I45" s="678"/>
      <c r="J45" s="678"/>
      <c r="K45" s="678"/>
      <c r="L45" s="678"/>
      <c r="M45" s="679"/>
      <c r="N45" s="94" t="s">
        <v>99</v>
      </c>
      <c r="O45" s="88"/>
      <c r="P45" s="88"/>
      <c r="Q45" s="88"/>
      <c r="R45" s="88"/>
      <c r="S45" s="88"/>
      <c r="T45" s="88"/>
      <c r="U45" s="88"/>
      <c r="V45" s="88"/>
      <c r="W45" s="88"/>
      <c r="X45" s="88"/>
      <c r="Y45" s="88"/>
      <c r="Z45" s="87"/>
      <c r="AA45" s="1044" t="s">
        <v>923</v>
      </c>
      <c r="AB45" s="1045"/>
      <c r="AC45" s="1045"/>
      <c r="AD45" s="1045"/>
      <c r="AE45" s="1045"/>
      <c r="AF45" s="1045"/>
      <c r="AG45" s="1045"/>
      <c r="AH45" s="1045"/>
      <c r="AI45" s="1045"/>
      <c r="AJ45" s="1045"/>
      <c r="AK45" s="1045"/>
      <c r="AL45" s="1045"/>
      <c r="AM45" s="1046"/>
      <c r="AN45" s="19"/>
      <c r="AO45" s="437"/>
    </row>
    <row r="46" spans="1:41" ht="17.25" customHeight="1" x14ac:dyDescent="0.15">
      <c r="A46" s="93">
        <v>67</v>
      </c>
      <c r="B46" s="436">
        <v>8102</v>
      </c>
      <c r="C46" s="154" t="s">
        <v>924</v>
      </c>
      <c r="D46" s="680"/>
      <c r="E46" s="681"/>
      <c r="F46" s="681"/>
      <c r="G46" s="681"/>
      <c r="H46" s="681"/>
      <c r="I46" s="681"/>
      <c r="J46" s="681"/>
      <c r="K46" s="681"/>
      <c r="L46" s="681"/>
      <c r="M46" s="682"/>
      <c r="N46" s="94" t="s">
        <v>101</v>
      </c>
      <c r="O46" s="88"/>
      <c r="P46" s="88"/>
      <c r="Q46" s="88"/>
      <c r="R46" s="88"/>
      <c r="S46" s="88"/>
      <c r="T46" s="88"/>
      <c r="U46" s="88"/>
      <c r="V46" s="88"/>
      <c r="W46" s="88"/>
      <c r="X46" s="88"/>
      <c r="Y46" s="88"/>
      <c r="Z46" s="87"/>
      <c r="AA46" s="1047"/>
      <c r="AB46" s="1048"/>
      <c r="AC46" s="1048"/>
      <c r="AD46" s="1048"/>
      <c r="AE46" s="1048"/>
      <c r="AF46" s="1048"/>
      <c r="AG46" s="1048"/>
      <c r="AH46" s="1048"/>
      <c r="AI46" s="1048"/>
      <c r="AJ46" s="1048"/>
      <c r="AK46" s="1048"/>
      <c r="AL46" s="1048"/>
      <c r="AM46" s="1049"/>
      <c r="AN46" s="19"/>
      <c r="AO46" s="437"/>
    </row>
    <row r="47" spans="1:41" ht="17.25" customHeight="1" x14ac:dyDescent="0.15">
      <c r="A47" s="93">
        <v>67</v>
      </c>
      <c r="B47" s="436">
        <v>8103</v>
      </c>
      <c r="C47" s="154" t="s">
        <v>925</v>
      </c>
      <c r="D47" s="97"/>
      <c r="E47" s="95"/>
      <c r="F47" s="95"/>
      <c r="G47" s="95"/>
      <c r="H47" s="95"/>
      <c r="I47" s="95"/>
      <c r="J47" s="95"/>
      <c r="K47" s="95"/>
      <c r="L47" s="95"/>
      <c r="M47" s="92"/>
      <c r="N47" s="94" t="s">
        <v>102</v>
      </c>
      <c r="O47" s="88"/>
      <c r="P47" s="88"/>
      <c r="Q47" s="88"/>
      <c r="R47" s="88"/>
      <c r="S47" s="88"/>
      <c r="T47" s="88"/>
      <c r="U47" s="88"/>
      <c r="V47" s="88"/>
      <c r="W47" s="88"/>
      <c r="X47" s="88"/>
      <c r="Y47" s="88"/>
      <c r="Z47" s="87"/>
      <c r="AA47" s="1047"/>
      <c r="AB47" s="1048"/>
      <c r="AC47" s="1048"/>
      <c r="AD47" s="1048"/>
      <c r="AE47" s="1048"/>
      <c r="AF47" s="1048"/>
      <c r="AG47" s="1048"/>
      <c r="AH47" s="1048"/>
      <c r="AI47" s="1048"/>
      <c r="AJ47" s="1048"/>
      <c r="AK47" s="1048"/>
      <c r="AL47" s="1048"/>
      <c r="AM47" s="1049"/>
      <c r="AN47" s="19"/>
      <c r="AO47" s="437"/>
    </row>
    <row r="48" spans="1:41" ht="17.25" customHeight="1" x14ac:dyDescent="0.15">
      <c r="A48" s="93">
        <v>67</v>
      </c>
      <c r="B48" s="436">
        <v>8104</v>
      </c>
      <c r="C48" s="154" t="s">
        <v>926</v>
      </c>
      <c r="D48" s="97"/>
      <c r="E48" s="95"/>
      <c r="F48" s="95"/>
      <c r="G48" s="95"/>
      <c r="H48" s="95"/>
      <c r="I48" s="95"/>
      <c r="J48" s="95"/>
      <c r="K48" s="95"/>
      <c r="L48" s="95"/>
      <c r="M48" s="92"/>
      <c r="N48" s="96" t="s">
        <v>80</v>
      </c>
      <c r="O48" s="88"/>
      <c r="P48" s="88"/>
      <c r="Q48" s="88"/>
      <c r="R48" s="88"/>
      <c r="S48" s="88"/>
      <c r="T48" s="88"/>
      <c r="U48" s="88"/>
      <c r="V48" s="88"/>
      <c r="W48" s="88"/>
      <c r="X48" s="88"/>
      <c r="Y48" s="88"/>
      <c r="Z48" s="87"/>
      <c r="AA48" s="1047"/>
      <c r="AB48" s="1048"/>
      <c r="AC48" s="1048"/>
      <c r="AD48" s="1048"/>
      <c r="AE48" s="1048"/>
      <c r="AF48" s="1048"/>
      <c r="AG48" s="1048"/>
      <c r="AH48" s="1048"/>
      <c r="AI48" s="1048"/>
      <c r="AJ48" s="1048"/>
      <c r="AK48" s="1048"/>
      <c r="AL48" s="1048"/>
      <c r="AM48" s="1049"/>
      <c r="AN48" s="19"/>
      <c r="AO48" s="437"/>
    </row>
    <row r="49" spans="1:41" ht="17.25" customHeight="1" x14ac:dyDescent="0.15">
      <c r="A49" s="93">
        <v>67</v>
      </c>
      <c r="B49" s="436">
        <v>8105</v>
      </c>
      <c r="C49" s="154" t="s">
        <v>927</v>
      </c>
      <c r="D49" s="97"/>
      <c r="E49" s="95"/>
      <c r="F49" s="95"/>
      <c r="G49" s="95"/>
      <c r="H49" s="95"/>
      <c r="I49" s="95"/>
      <c r="J49" s="95"/>
      <c r="K49" s="95"/>
      <c r="L49" s="95"/>
      <c r="M49" s="92"/>
      <c r="N49" s="96" t="s">
        <v>928</v>
      </c>
      <c r="O49" s="88"/>
      <c r="P49" s="88"/>
      <c r="Q49" s="88"/>
      <c r="R49" s="88"/>
      <c r="S49" s="88"/>
      <c r="T49" s="88"/>
      <c r="U49" s="88"/>
      <c r="V49" s="88"/>
      <c r="W49" s="88"/>
      <c r="X49" s="88"/>
      <c r="Y49" s="88"/>
      <c r="Z49" s="87"/>
      <c r="AA49" s="1047"/>
      <c r="AB49" s="1048"/>
      <c r="AC49" s="1048"/>
      <c r="AD49" s="1048"/>
      <c r="AE49" s="1048"/>
      <c r="AF49" s="1048"/>
      <c r="AG49" s="1048"/>
      <c r="AH49" s="1048"/>
      <c r="AI49" s="1048"/>
      <c r="AJ49" s="1048"/>
      <c r="AK49" s="1048"/>
      <c r="AL49" s="1048"/>
      <c r="AM49" s="1049"/>
      <c r="AN49" s="19"/>
      <c r="AO49" s="437"/>
    </row>
    <row r="50" spans="1:41" ht="17.25" customHeight="1" x14ac:dyDescent="0.15">
      <c r="A50" s="93">
        <v>67</v>
      </c>
      <c r="B50" s="436">
        <v>8106</v>
      </c>
      <c r="C50" s="154" t="s">
        <v>929</v>
      </c>
      <c r="D50" s="97"/>
      <c r="E50" s="95"/>
      <c r="F50" s="95"/>
      <c r="G50" s="95"/>
      <c r="H50" s="95"/>
      <c r="I50" s="95"/>
      <c r="J50" s="95"/>
      <c r="K50" s="95"/>
      <c r="L50" s="95"/>
      <c r="M50" s="92"/>
      <c r="N50" s="96" t="s">
        <v>82</v>
      </c>
      <c r="O50" s="88"/>
      <c r="P50" s="88"/>
      <c r="Q50" s="88"/>
      <c r="R50" s="88"/>
      <c r="S50" s="88"/>
      <c r="T50" s="88"/>
      <c r="U50" s="88"/>
      <c r="V50" s="88"/>
      <c r="W50" s="88"/>
      <c r="X50" s="88"/>
      <c r="Y50" s="88"/>
      <c r="Z50" s="87"/>
      <c r="AA50" s="1047"/>
      <c r="AB50" s="1048"/>
      <c r="AC50" s="1048"/>
      <c r="AD50" s="1048"/>
      <c r="AE50" s="1048"/>
      <c r="AF50" s="1048"/>
      <c r="AG50" s="1048"/>
      <c r="AH50" s="1048"/>
      <c r="AI50" s="1048"/>
      <c r="AJ50" s="1048"/>
      <c r="AK50" s="1048"/>
      <c r="AL50" s="1048"/>
      <c r="AM50" s="1049"/>
      <c r="AN50" s="19"/>
      <c r="AO50" s="437"/>
    </row>
    <row r="51" spans="1:41" ht="17.25" customHeight="1" x14ac:dyDescent="0.15">
      <c r="A51" s="93">
        <v>67</v>
      </c>
      <c r="B51" s="436">
        <v>8107</v>
      </c>
      <c r="C51" s="154" t="s">
        <v>930</v>
      </c>
      <c r="D51" s="97"/>
      <c r="E51" s="95"/>
      <c r="F51" s="95"/>
      <c r="G51" s="95"/>
      <c r="H51" s="95"/>
      <c r="I51" s="95"/>
      <c r="J51" s="95"/>
      <c r="K51" s="95"/>
      <c r="L51" s="95"/>
      <c r="M51" s="92"/>
      <c r="N51" s="96" t="s">
        <v>83</v>
      </c>
      <c r="O51" s="88"/>
      <c r="P51" s="88"/>
      <c r="Q51" s="88"/>
      <c r="R51" s="88"/>
      <c r="S51" s="88"/>
      <c r="T51" s="88"/>
      <c r="U51" s="88"/>
      <c r="V51" s="88"/>
      <c r="W51" s="88"/>
      <c r="X51" s="88"/>
      <c r="Y51" s="88"/>
      <c r="Z51" s="87"/>
      <c r="AA51" s="1047"/>
      <c r="AB51" s="1048"/>
      <c r="AC51" s="1048"/>
      <c r="AD51" s="1048"/>
      <c r="AE51" s="1048"/>
      <c r="AF51" s="1048"/>
      <c r="AG51" s="1048"/>
      <c r="AH51" s="1048"/>
      <c r="AI51" s="1048"/>
      <c r="AJ51" s="1048"/>
      <c r="AK51" s="1048"/>
      <c r="AL51" s="1048"/>
      <c r="AM51" s="1049"/>
      <c r="AN51" s="19"/>
      <c r="AO51" s="437"/>
    </row>
    <row r="52" spans="1:41" ht="17.25" customHeight="1" x14ac:dyDescent="0.15">
      <c r="A52" s="93">
        <v>67</v>
      </c>
      <c r="B52" s="436">
        <v>8108</v>
      </c>
      <c r="C52" s="154" t="s">
        <v>931</v>
      </c>
      <c r="D52" s="97"/>
      <c r="E52" s="95"/>
      <c r="F52" s="95"/>
      <c r="G52" s="95"/>
      <c r="H52" s="95"/>
      <c r="I52" s="95"/>
      <c r="J52" s="95"/>
      <c r="K52" s="95"/>
      <c r="L52" s="95"/>
      <c r="M52" s="92"/>
      <c r="N52" s="96" t="s">
        <v>84</v>
      </c>
      <c r="O52" s="88"/>
      <c r="P52" s="88"/>
      <c r="Q52" s="88"/>
      <c r="R52" s="88"/>
      <c r="S52" s="88"/>
      <c r="T52" s="88"/>
      <c r="U52" s="88"/>
      <c r="V52" s="88"/>
      <c r="W52" s="88"/>
      <c r="X52" s="88"/>
      <c r="Y52" s="88"/>
      <c r="Z52" s="87"/>
      <c r="AA52" s="1047"/>
      <c r="AB52" s="1048"/>
      <c r="AC52" s="1048"/>
      <c r="AD52" s="1048"/>
      <c r="AE52" s="1048"/>
      <c r="AF52" s="1048"/>
      <c r="AG52" s="1048"/>
      <c r="AH52" s="1048"/>
      <c r="AI52" s="1048"/>
      <c r="AJ52" s="1048"/>
      <c r="AK52" s="1048"/>
      <c r="AL52" s="1048"/>
      <c r="AM52" s="1049"/>
      <c r="AN52" s="19"/>
      <c r="AO52" s="437"/>
    </row>
    <row r="53" spans="1:41" ht="17.25" customHeight="1" x14ac:dyDescent="0.15">
      <c r="A53" s="93">
        <v>67</v>
      </c>
      <c r="B53" s="436">
        <v>8109</v>
      </c>
      <c r="C53" s="154" t="s">
        <v>932</v>
      </c>
      <c r="D53" s="97"/>
      <c r="E53" s="95"/>
      <c r="F53" s="95"/>
      <c r="G53" s="95"/>
      <c r="H53" s="95"/>
      <c r="I53" s="95"/>
      <c r="J53" s="95"/>
      <c r="K53" s="95"/>
      <c r="L53" s="95"/>
      <c r="M53" s="92"/>
      <c r="N53" s="96" t="s">
        <v>85</v>
      </c>
      <c r="O53" s="88"/>
      <c r="P53" s="88"/>
      <c r="Q53" s="88"/>
      <c r="R53" s="88"/>
      <c r="S53" s="88"/>
      <c r="T53" s="88"/>
      <c r="U53" s="88"/>
      <c r="V53" s="88"/>
      <c r="W53" s="88"/>
      <c r="X53" s="88"/>
      <c r="Y53" s="88"/>
      <c r="Z53" s="87"/>
      <c r="AA53" s="1047"/>
      <c r="AB53" s="1048"/>
      <c r="AC53" s="1048"/>
      <c r="AD53" s="1048"/>
      <c r="AE53" s="1048"/>
      <c r="AF53" s="1048"/>
      <c r="AG53" s="1048"/>
      <c r="AH53" s="1048"/>
      <c r="AI53" s="1048"/>
      <c r="AJ53" s="1048"/>
      <c r="AK53" s="1048"/>
      <c r="AL53" s="1048"/>
      <c r="AM53" s="1049"/>
      <c r="AN53" s="19"/>
      <c r="AO53" s="437"/>
    </row>
    <row r="54" spans="1:41" ht="17.25" customHeight="1" x14ac:dyDescent="0.15">
      <c r="A54" s="93">
        <v>67</v>
      </c>
      <c r="B54" s="436">
        <v>8110</v>
      </c>
      <c r="C54" s="154" t="s">
        <v>933</v>
      </c>
      <c r="D54" s="97"/>
      <c r="E54" s="95"/>
      <c r="F54" s="95"/>
      <c r="G54" s="95"/>
      <c r="H54" s="95"/>
      <c r="I54" s="95"/>
      <c r="J54" s="95"/>
      <c r="K54" s="95"/>
      <c r="L54" s="95"/>
      <c r="M54" s="92"/>
      <c r="N54" s="96" t="s">
        <v>86</v>
      </c>
      <c r="O54" s="88"/>
      <c r="P54" s="88"/>
      <c r="Q54" s="88"/>
      <c r="R54" s="88"/>
      <c r="S54" s="88"/>
      <c r="T54" s="88"/>
      <c r="U54" s="88"/>
      <c r="V54" s="88"/>
      <c r="W54" s="88"/>
      <c r="X54" s="88"/>
      <c r="Y54" s="88"/>
      <c r="Z54" s="87"/>
      <c r="AA54" s="1047"/>
      <c r="AB54" s="1048"/>
      <c r="AC54" s="1048"/>
      <c r="AD54" s="1048"/>
      <c r="AE54" s="1048"/>
      <c r="AF54" s="1048"/>
      <c r="AG54" s="1048"/>
      <c r="AH54" s="1048"/>
      <c r="AI54" s="1048"/>
      <c r="AJ54" s="1048"/>
      <c r="AK54" s="1048"/>
      <c r="AL54" s="1048"/>
      <c r="AM54" s="1049"/>
      <c r="AN54" s="19"/>
      <c r="AO54" s="437"/>
    </row>
    <row r="55" spans="1:41" ht="17.25" customHeight="1" x14ac:dyDescent="0.15">
      <c r="A55" s="93">
        <v>67</v>
      </c>
      <c r="B55" s="436">
        <v>8111</v>
      </c>
      <c r="C55" s="154" t="s">
        <v>934</v>
      </c>
      <c r="D55" s="97"/>
      <c r="E55" s="95"/>
      <c r="F55" s="95"/>
      <c r="G55" s="95"/>
      <c r="H55" s="95"/>
      <c r="I55" s="95"/>
      <c r="J55" s="95"/>
      <c r="K55" s="95"/>
      <c r="L55" s="95"/>
      <c r="M55" s="92"/>
      <c r="N55" s="96" t="s">
        <v>503</v>
      </c>
      <c r="O55" s="88"/>
      <c r="P55" s="88"/>
      <c r="Q55" s="88"/>
      <c r="R55" s="88"/>
      <c r="S55" s="88"/>
      <c r="T55" s="88"/>
      <c r="U55" s="88"/>
      <c r="V55" s="88"/>
      <c r="W55" s="88"/>
      <c r="X55" s="88"/>
      <c r="Y55" s="88"/>
      <c r="Z55" s="87"/>
      <c r="AA55" s="1047"/>
      <c r="AB55" s="1048"/>
      <c r="AC55" s="1048"/>
      <c r="AD55" s="1048"/>
      <c r="AE55" s="1048"/>
      <c r="AF55" s="1048"/>
      <c r="AG55" s="1048"/>
      <c r="AH55" s="1048"/>
      <c r="AI55" s="1048"/>
      <c r="AJ55" s="1048"/>
      <c r="AK55" s="1048"/>
      <c r="AL55" s="1048"/>
      <c r="AM55" s="1049"/>
      <c r="AN55" s="19"/>
      <c r="AO55" s="437"/>
    </row>
    <row r="56" spans="1:41" ht="17.25" customHeight="1" x14ac:dyDescent="0.15">
      <c r="A56" s="436">
        <v>67</v>
      </c>
      <c r="B56" s="436">
        <v>8112</v>
      </c>
      <c r="C56" s="154" t="s">
        <v>935</v>
      </c>
      <c r="D56" s="97"/>
      <c r="E56" s="95"/>
      <c r="F56" s="95"/>
      <c r="G56" s="95"/>
      <c r="H56" s="95"/>
      <c r="I56" s="95"/>
      <c r="J56" s="95"/>
      <c r="K56" s="95"/>
      <c r="L56" s="95"/>
      <c r="M56" s="92"/>
      <c r="N56" s="96" t="s">
        <v>504</v>
      </c>
      <c r="O56" s="88"/>
      <c r="P56" s="88"/>
      <c r="Q56" s="88"/>
      <c r="R56" s="88"/>
      <c r="S56" s="88"/>
      <c r="T56" s="88"/>
      <c r="U56" s="88"/>
      <c r="V56" s="88"/>
      <c r="W56" s="88"/>
      <c r="X56" s="88"/>
      <c r="Y56" s="88"/>
      <c r="Z56" s="87"/>
      <c r="AA56" s="1047"/>
      <c r="AB56" s="1048"/>
      <c r="AC56" s="1048"/>
      <c r="AD56" s="1048"/>
      <c r="AE56" s="1048"/>
      <c r="AF56" s="1048"/>
      <c r="AG56" s="1048"/>
      <c r="AH56" s="1048"/>
      <c r="AI56" s="1048"/>
      <c r="AJ56" s="1048"/>
      <c r="AK56" s="1048"/>
      <c r="AL56" s="1048"/>
      <c r="AM56" s="1049"/>
      <c r="AN56" s="19"/>
      <c r="AO56" s="437"/>
    </row>
    <row r="57" spans="1:41" ht="17.25" customHeight="1" x14ac:dyDescent="0.15">
      <c r="A57" s="93">
        <v>67</v>
      </c>
      <c r="B57" s="436">
        <v>8113</v>
      </c>
      <c r="C57" s="154" t="s">
        <v>326</v>
      </c>
      <c r="D57" s="98"/>
      <c r="E57" s="90"/>
      <c r="F57" s="90"/>
      <c r="G57" s="90"/>
      <c r="H57" s="90"/>
      <c r="I57" s="90"/>
      <c r="J57" s="90"/>
      <c r="K57" s="90"/>
      <c r="L57" s="90"/>
      <c r="M57" s="91"/>
      <c r="N57" s="94" t="s">
        <v>329</v>
      </c>
      <c r="O57" s="88"/>
      <c r="P57" s="88"/>
      <c r="Q57" s="88"/>
      <c r="R57" s="88"/>
      <c r="S57" s="88"/>
      <c r="T57" s="88"/>
      <c r="U57" s="88"/>
      <c r="V57" s="88"/>
      <c r="W57" s="88"/>
      <c r="X57" s="88"/>
      <c r="Y57" s="88"/>
      <c r="Z57" s="87"/>
      <c r="AA57" s="1050"/>
      <c r="AB57" s="1051"/>
      <c r="AC57" s="1051"/>
      <c r="AD57" s="1051"/>
      <c r="AE57" s="1051"/>
      <c r="AF57" s="1051"/>
      <c r="AG57" s="1051"/>
      <c r="AH57" s="1051"/>
      <c r="AI57" s="1051"/>
      <c r="AJ57" s="1051"/>
      <c r="AK57" s="1051"/>
      <c r="AL57" s="1051"/>
      <c r="AM57" s="1052"/>
      <c r="AN57" s="19"/>
      <c r="AO57" s="437"/>
    </row>
    <row r="58" spans="1:41" ht="17.25" customHeight="1" x14ac:dyDescent="0.15">
      <c r="A58" s="93">
        <v>67</v>
      </c>
      <c r="B58" s="436">
        <v>8201</v>
      </c>
      <c r="C58" s="154" t="s">
        <v>352</v>
      </c>
      <c r="D58" s="677" t="s">
        <v>269</v>
      </c>
      <c r="E58" s="678"/>
      <c r="F58" s="678"/>
      <c r="G58" s="678"/>
      <c r="H58" s="678"/>
      <c r="I58" s="678"/>
      <c r="J58" s="678"/>
      <c r="K58" s="678"/>
      <c r="L58" s="678"/>
      <c r="M58" s="679"/>
      <c r="N58" s="94" t="s">
        <v>99</v>
      </c>
      <c r="O58" s="88"/>
      <c r="P58" s="88"/>
      <c r="Q58" s="88"/>
      <c r="R58" s="88"/>
      <c r="S58" s="88"/>
      <c r="T58" s="88"/>
      <c r="U58" s="88"/>
      <c r="V58" s="88"/>
      <c r="W58" s="88"/>
      <c r="X58" s="88"/>
      <c r="Y58" s="88"/>
      <c r="Z58" s="87"/>
      <c r="AA58" s="1044" t="s">
        <v>936</v>
      </c>
      <c r="AB58" s="1045"/>
      <c r="AC58" s="1045"/>
      <c r="AD58" s="1045"/>
      <c r="AE58" s="1045"/>
      <c r="AF58" s="1045"/>
      <c r="AG58" s="1045"/>
      <c r="AH58" s="1045"/>
      <c r="AI58" s="1045"/>
      <c r="AJ58" s="1045"/>
      <c r="AK58" s="1045"/>
      <c r="AL58" s="1045"/>
      <c r="AM58" s="1046"/>
      <c r="AN58" s="19"/>
      <c r="AO58" s="437"/>
    </row>
    <row r="59" spans="1:41" ht="17.25" customHeight="1" x14ac:dyDescent="0.15">
      <c r="A59" s="93">
        <v>67</v>
      </c>
      <c r="B59" s="436">
        <v>8202</v>
      </c>
      <c r="C59" s="154" t="s">
        <v>353</v>
      </c>
      <c r="D59" s="680"/>
      <c r="E59" s="681"/>
      <c r="F59" s="681"/>
      <c r="G59" s="681"/>
      <c r="H59" s="681"/>
      <c r="I59" s="681"/>
      <c r="J59" s="681"/>
      <c r="K59" s="681"/>
      <c r="L59" s="681"/>
      <c r="M59" s="682"/>
      <c r="N59" s="94" t="s">
        <v>101</v>
      </c>
      <c r="O59" s="88"/>
      <c r="P59" s="88"/>
      <c r="Q59" s="88"/>
      <c r="R59" s="88"/>
      <c r="S59" s="88"/>
      <c r="T59" s="88"/>
      <c r="U59" s="88"/>
      <c r="V59" s="88"/>
      <c r="W59" s="88"/>
      <c r="X59" s="88"/>
      <c r="Y59" s="88"/>
      <c r="Z59" s="87"/>
      <c r="AA59" s="1047"/>
      <c r="AB59" s="1048"/>
      <c r="AC59" s="1048"/>
      <c r="AD59" s="1048"/>
      <c r="AE59" s="1048"/>
      <c r="AF59" s="1048"/>
      <c r="AG59" s="1048"/>
      <c r="AH59" s="1048"/>
      <c r="AI59" s="1048"/>
      <c r="AJ59" s="1048"/>
      <c r="AK59" s="1048"/>
      <c r="AL59" s="1048"/>
      <c r="AM59" s="1049"/>
      <c r="AN59" s="19"/>
      <c r="AO59" s="437"/>
    </row>
    <row r="60" spans="1:41" ht="17.25" customHeight="1" x14ac:dyDescent="0.15">
      <c r="A60" s="93">
        <v>67</v>
      </c>
      <c r="B60" s="436">
        <v>8203</v>
      </c>
      <c r="C60" s="154" t="s">
        <v>354</v>
      </c>
      <c r="D60" s="448"/>
      <c r="E60" s="449"/>
      <c r="F60" s="449"/>
      <c r="G60" s="449"/>
      <c r="H60" s="449"/>
      <c r="I60" s="449"/>
      <c r="J60" s="449"/>
      <c r="K60" s="449"/>
      <c r="L60" s="449"/>
      <c r="M60" s="450"/>
      <c r="N60" s="94" t="s">
        <v>102</v>
      </c>
      <c r="O60" s="88"/>
      <c r="P60" s="88"/>
      <c r="Q60" s="88"/>
      <c r="R60" s="88"/>
      <c r="S60" s="88"/>
      <c r="T60" s="88"/>
      <c r="U60" s="88"/>
      <c r="V60" s="88"/>
      <c r="W60" s="88"/>
      <c r="X60" s="88"/>
      <c r="Y60" s="88"/>
      <c r="Z60" s="87"/>
      <c r="AA60" s="1047"/>
      <c r="AB60" s="1048"/>
      <c r="AC60" s="1048"/>
      <c r="AD60" s="1048"/>
      <c r="AE60" s="1048"/>
      <c r="AF60" s="1048"/>
      <c r="AG60" s="1048"/>
      <c r="AH60" s="1048"/>
      <c r="AI60" s="1048"/>
      <c r="AJ60" s="1048"/>
      <c r="AK60" s="1048"/>
      <c r="AL60" s="1048"/>
      <c r="AM60" s="1049"/>
      <c r="AN60" s="19"/>
      <c r="AO60" s="437"/>
    </row>
    <row r="61" spans="1:41" ht="17.25" customHeight="1" x14ac:dyDescent="0.15">
      <c r="A61" s="93">
        <v>67</v>
      </c>
      <c r="B61" s="436">
        <v>8204</v>
      </c>
      <c r="C61" s="154" t="s">
        <v>355</v>
      </c>
      <c r="D61" s="97"/>
      <c r="E61" s="95"/>
      <c r="F61" s="95"/>
      <c r="G61" s="95"/>
      <c r="H61" s="95"/>
      <c r="I61" s="95"/>
      <c r="J61" s="95"/>
      <c r="K61" s="95"/>
      <c r="L61" s="95"/>
      <c r="M61" s="92"/>
      <c r="N61" s="96" t="s">
        <v>80</v>
      </c>
      <c r="O61" s="88"/>
      <c r="P61" s="88"/>
      <c r="Q61" s="88"/>
      <c r="R61" s="88"/>
      <c r="S61" s="88"/>
      <c r="T61" s="88"/>
      <c r="U61" s="88"/>
      <c r="V61" s="88"/>
      <c r="W61" s="88"/>
      <c r="X61" s="88"/>
      <c r="Y61" s="88"/>
      <c r="Z61" s="87"/>
      <c r="AA61" s="1047"/>
      <c r="AB61" s="1048"/>
      <c r="AC61" s="1048"/>
      <c r="AD61" s="1048"/>
      <c r="AE61" s="1048"/>
      <c r="AF61" s="1048"/>
      <c r="AG61" s="1048"/>
      <c r="AH61" s="1048"/>
      <c r="AI61" s="1048"/>
      <c r="AJ61" s="1048"/>
      <c r="AK61" s="1048"/>
      <c r="AL61" s="1048"/>
      <c r="AM61" s="1049"/>
      <c r="AN61" s="19"/>
      <c r="AO61" s="437"/>
    </row>
    <row r="62" spans="1:41" ht="17.25" customHeight="1" x14ac:dyDescent="0.15">
      <c r="A62" s="93">
        <v>67</v>
      </c>
      <c r="B62" s="436">
        <v>8205</v>
      </c>
      <c r="C62" s="154" t="s">
        <v>356</v>
      </c>
      <c r="D62" s="97"/>
      <c r="E62" s="95"/>
      <c r="F62" s="95"/>
      <c r="G62" s="95"/>
      <c r="H62" s="95"/>
      <c r="I62" s="95"/>
      <c r="J62" s="95"/>
      <c r="K62" s="95"/>
      <c r="L62" s="95"/>
      <c r="M62" s="92"/>
      <c r="N62" s="96" t="s">
        <v>928</v>
      </c>
      <c r="O62" s="88"/>
      <c r="P62" s="88"/>
      <c r="Q62" s="88"/>
      <c r="R62" s="88"/>
      <c r="S62" s="88"/>
      <c r="T62" s="88"/>
      <c r="U62" s="88"/>
      <c r="V62" s="88"/>
      <c r="W62" s="88"/>
      <c r="X62" s="88"/>
      <c r="Y62" s="88"/>
      <c r="Z62" s="87"/>
      <c r="AA62" s="1047"/>
      <c r="AB62" s="1048"/>
      <c r="AC62" s="1048"/>
      <c r="AD62" s="1048"/>
      <c r="AE62" s="1048"/>
      <c r="AF62" s="1048"/>
      <c r="AG62" s="1048"/>
      <c r="AH62" s="1048"/>
      <c r="AI62" s="1048"/>
      <c r="AJ62" s="1048"/>
      <c r="AK62" s="1048"/>
      <c r="AL62" s="1048"/>
      <c r="AM62" s="1049"/>
      <c r="AN62" s="19"/>
      <c r="AO62" s="437"/>
    </row>
    <row r="63" spans="1:41" ht="17.25" customHeight="1" x14ac:dyDescent="0.15">
      <c r="A63" s="93">
        <v>67</v>
      </c>
      <c r="B63" s="436">
        <v>8206</v>
      </c>
      <c r="C63" s="154" t="s">
        <v>357</v>
      </c>
      <c r="D63" s="97"/>
      <c r="E63" s="95"/>
      <c r="F63" s="95"/>
      <c r="G63" s="95"/>
      <c r="H63" s="95"/>
      <c r="I63" s="95"/>
      <c r="J63" s="95"/>
      <c r="K63" s="95"/>
      <c r="L63" s="95"/>
      <c r="M63" s="92"/>
      <c r="N63" s="96" t="s">
        <v>82</v>
      </c>
      <c r="O63" s="88"/>
      <c r="P63" s="88"/>
      <c r="Q63" s="88"/>
      <c r="R63" s="88"/>
      <c r="S63" s="88"/>
      <c r="T63" s="88"/>
      <c r="U63" s="88"/>
      <c r="V63" s="88"/>
      <c r="W63" s="88"/>
      <c r="X63" s="88"/>
      <c r="Y63" s="88"/>
      <c r="Z63" s="87"/>
      <c r="AA63" s="1047"/>
      <c r="AB63" s="1048"/>
      <c r="AC63" s="1048"/>
      <c r="AD63" s="1048"/>
      <c r="AE63" s="1048"/>
      <c r="AF63" s="1048"/>
      <c r="AG63" s="1048"/>
      <c r="AH63" s="1048"/>
      <c r="AI63" s="1048"/>
      <c r="AJ63" s="1048"/>
      <c r="AK63" s="1048"/>
      <c r="AL63" s="1048"/>
      <c r="AM63" s="1049"/>
      <c r="AN63" s="19"/>
      <c r="AO63" s="437"/>
    </row>
    <row r="64" spans="1:41" ht="17.25" customHeight="1" x14ac:dyDescent="0.15">
      <c r="A64" s="93">
        <v>67</v>
      </c>
      <c r="B64" s="436">
        <v>8207</v>
      </c>
      <c r="C64" s="154" t="s">
        <v>358</v>
      </c>
      <c r="D64" s="97"/>
      <c r="E64" s="95"/>
      <c r="F64" s="95"/>
      <c r="G64" s="95"/>
      <c r="H64" s="95"/>
      <c r="I64" s="95"/>
      <c r="J64" s="95"/>
      <c r="K64" s="95"/>
      <c r="L64" s="95"/>
      <c r="M64" s="92"/>
      <c r="N64" s="96" t="s">
        <v>83</v>
      </c>
      <c r="O64" s="88"/>
      <c r="P64" s="88"/>
      <c r="Q64" s="88"/>
      <c r="R64" s="88"/>
      <c r="S64" s="88"/>
      <c r="T64" s="88"/>
      <c r="U64" s="88"/>
      <c r="V64" s="88"/>
      <c r="W64" s="88"/>
      <c r="X64" s="88"/>
      <c r="Y64" s="88"/>
      <c r="Z64" s="87"/>
      <c r="AA64" s="1047"/>
      <c r="AB64" s="1048"/>
      <c r="AC64" s="1048"/>
      <c r="AD64" s="1048"/>
      <c r="AE64" s="1048"/>
      <c r="AF64" s="1048"/>
      <c r="AG64" s="1048"/>
      <c r="AH64" s="1048"/>
      <c r="AI64" s="1048"/>
      <c r="AJ64" s="1048"/>
      <c r="AK64" s="1048"/>
      <c r="AL64" s="1048"/>
      <c r="AM64" s="1049"/>
      <c r="AN64" s="19"/>
      <c r="AO64" s="437"/>
    </row>
    <row r="65" spans="1:41" ht="17.25" customHeight="1" x14ac:dyDescent="0.15">
      <c r="A65" s="93">
        <v>67</v>
      </c>
      <c r="B65" s="436">
        <v>8208</v>
      </c>
      <c r="C65" s="154" t="s">
        <v>359</v>
      </c>
      <c r="D65" s="97"/>
      <c r="E65" s="95"/>
      <c r="F65" s="95"/>
      <c r="G65" s="95"/>
      <c r="H65" s="95"/>
      <c r="I65" s="95"/>
      <c r="J65" s="95"/>
      <c r="K65" s="95"/>
      <c r="L65" s="95"/>
      <c r="M65" s="92"/>
      <c r="N65" s="96" t="s">
        <v>84</v>
      </c>
      <c r="O65" s="88"/>
      <c r="P65" s="88"/>
      <c r="Q65" s="88"/>
      <c r="R65" s="88"/>
      <c r="S65" s="88"/>
      <c r="T65" s="88"/>
      <c r="U65" s="88"/>
      <c r="V65" s="88"/>
      <c r="W65" s="88"/>
      <c r="X65" s="88"/>
      <c r="Y65" s="88"/>
      <c r="Z65" s="87"/>
      <c r="AA65" s="1047"/>
      <c r="AB65" s="1048"/>
      <c r="AC65" s="1048"/>
      <c r="AD65" s="1048"/>
      <c r="AE65" s="1048"/>
      <c r="AF65" s="1048"/>
      <c r="AG65" s="1048"/>
      <c r="AH65" s="1048"/>
      <c r="AI65" s="1048"/>
      <c r="AJ65" s="1048"/>
      <c r="AK65" s="1048"/>
      <c r="AL65" s="1048"/>
      <c r="AM65" s="1049"/>
      <c r="AN65" s="19"/>
      <c r="AO65" s="437"/>
    </row>
    <row r="66" spans="1:41" ht="17.25" customHeight="1" x14ac:dyDescent="0.15">
      <c r="A66" s="93">
        <v>67</v>
      </c>
      <c r="B66" s="436">
        <v>8209</v>
      </c>
      <c r="C66" s="154" t="s">
        <v>360</v>
      </c>
      <c r="D66" s="97"/>
      <c r="E66" s="95"/>
      <c r="F66" s="95"/>
      <c r="G66" s="95"/>
      <c r="H66" s="95"/>
      <c r="I66" s="95"/>
      <c r="J66" s="95"/>
      <c r="K66" s="95"/>
      <c r="L66" s="95"/>
      <c r="M66" s="92"/>
      <c r="N66" s="96" t="s">
        <v>85</v>
      </c>
      <c r="O66" s="88"/>
      <c r="P66" s="88"/>
      <c r="Q66" s="88"/>
      <c r="R66" s="88"/>
      <c r="S66" s="88"/>
      <c r="T66" s="88"/>
      <c r="U66" s="88"/>
      <c r="V66" s="88"/>
      <c r="W66" s="88"/>
      <c r="X66" s="88"/>
      <c r="Y66" s="88"/>
      <c r="Z66" s="87"/>
      <c r="AA66" s="1047"/>
      <c r="AB66" s="1048"/>
      <c r="AC66" s="1048"/>
      <c r="AD66" s="1048"/>
      <c r="AE66" s="1048"/>
      <c r="AF66" s="1048"/>
      <c r="AG66" s="1048"/>
      <c r="AH66" s="1048"/>
      <c r="AI66" s="1048"/>
      <c r="AJ66" s="1048"/>
      <c r="AK66" s="1048"/>
      <c r="AL66" s="1048"/>
      <c r="AM66" s="1049"/>
      <c r="AN66" s="19"/>
      <c r="AO66" s="437"/>
    </row>
    <row r="67" spans="1:41" ht="17.25" customHeight="1" x14ac:dyDescent="0.15">
      <c r="A67" s="93">
        <v>67</v>
      </c>
      <c r="B67" s="436">
        <v>8210</v>
      </c>
      <c r="C67" s="154" t="s">
        <v>361</v>
      </c>
      <c r="D67" s="97"/>
      <c r="E67" s="95"/>
      <c r="F67" s="95"/>
      <c r="G67" s="95"/>
      <c r="H67" s="95"/>
      <c r="I67" s="95"/>
      <c r="J67" s="95"/>
      <c r="K67" s="95"/>
      <c r="L67" s="95"/>
      <c r="M67" s="92"/>
      <c r="N67" s="96" t="s">
        <v>86</v>
      </c>
      <c r="O67" s="88"/>
      <c r="P67" s="88"/>
      <c r="Q67" s="88"/>
      <c r="R67" s="88"/>
      <c r="S67" s="88"/>
      <c r="T67" s="88"/>
      <c r="U67" s="88"/>
      <c r="V67" s="88"/>
      <c r="W67" s="88"/>
      <c r="X67" s="88"/>
      <c r="Y67" s="88"/>
      <c r="Z67" s="87"/>
      <c r="AA67" s="1047"/>
      <c r="AB67" s="1048"/>
      <c r="AC67" s="1048"/>
      <c r="AD67" s="1048"/>
      <c r="AE67" s="1048"/>
      <c r="AF67" s="1048"/>
      <c r="AG67" s="1048"/>
      <c r="AH67" s="1048"/>
      <c r="AI67" s="1048"/>
      <c r="AJ67" s="1048"/>
      <c r="AK67" s="1048"/>
      <c r="AL67" s="1048"/>
      <c r="AM67" s="1049"/>
      <c r="AN67" s="19"/>
      <c r="AO67" s="437"/>
    </row>
    <row r="68" spans="1:41" ht="17.25" customHeight="1" x14ac:dyDescent="0.15">
      <c r="A68" s="93">
        <v>67</v>
      </c>
      <c r="B68" s="436">
        <v>8211</v>
      </c>
      <c r="C68" s="154" t="s">
        <v>362</v>
      </c>
      <c r="D68" s="97"/>
      <c r="E68" s="95"/>
      <c r="F68" s="95"/>
      <c r="G68" s="95"/>
      <c r="H68" s="95"/>
      <c r="I68" s="95"/>
      <c r="J68" s="95"/>
      <c r="K68" s="95"/>
      <c r="L68" s="95"/>
      <c r="M68" s="92"/>
      <c r="N68" s="96" t="s">
        <v>503</v>
      </c>
      <c r="O68" s="88"/>
      <c r="P68" s="88"/>
      <c r="Q68" s="88"/>
      <c r="R68" s="88"/>
      <c r="S68" s="88"/>
      <c r="T68" s="88"/>
      <c r="U68" s="88"/>
      <c r="V68" s="88"/>
      <c r="W68" s="88"/>
      <c r="X68" s="88"/>
      <c r="Y68" s="88"/>
      <c r="Z68" s="87"/>
      <c r="AA68" s="1047"/>
      <c r="AB68" s="1048"/>
      <c r="AC68" s="1048"/>
      <c r="AD68" s="1048"/>
      <c r="AE68" s="1048"/>
      <c r="AF68" s="1048"/>
      <c r="AG68" s="1048"/>
      <c r="AH68" s="1048"/>
      <c r="AI68" s="1048"/>
      <c r="AJ68" s="1048"/>
      <c r="AK68" s="1048"/>
      <c r="AL68" s="1048"/>
      <c r="AM68" s="1049"/>
      <c r="AN68" s="19"/>
      <c r="AO68" s="437"/>
    </row>
    <row r="69" spans="1:41" ht="17.25" customHeight="1" x14ac:dyDescent="0.15">
      <c r="A69" s="436">
        <v>67</v>
      </c>
      <c r="B69" s="436">
        <v>8212</v>
      </c>
      <c r="C69" s="154" t="s">
        <v>363</v>
      </c>
      <c r="D69" s="97"/>
      <c r="E69" s="95"/>
      <c r="F69" s="95"/>
      <c r="G69" s="95"/>
      <c r="H69" s="95"/>
      <c r="I69" s="95"/>
      <c r="J69" s="95"/>
      <c r="K69" s="95"/>
      <c r="L69" s="95"/>
      <c r="M69" s="92"/>
      <c r="N69" s="96" t="s">
        <v>504</v>
      </c>
      <c r="O69" s="88"/>
      <c r="P69" s="88"/>
      <c r="Q69" s="88"/>
      <c r="R69" s="88"/>
      <c r="S69" s="88"/>
      <c r="T69" s="88"/>
      <c r="U69" s="88"/>
      <c r="V69" s="88"/>
      <c r="W69" s="88"/>
      <c r="X69" s="88"/>
      <c r="Y69" s="88"/>
      <c r="Z69" s="87"/>
      <c r="AA69" s="1047"/>
      <c r="AB69" s="1048"/>
      <c r="AC69" s="1048"/>
      <c r="AD69" s="1048"/>
      <c r="AE69" s="1048"/>
      <c r="AF69" s="1048"/>
      <c r="AG69" s="1048"/>
      <c r="AH69" s="1048"/>
      <c r="AI69" s="1048"/>
      <c r="AJ69" s="1048"/>
      <c r="AK69" s="1048"/>
      <c r="AL69" s="1048"/>
      <c r="AM69" s="1049"/>
      <c r="AN69" s="19"/>
      <c r="AO69" s="437"/>
    </row>
    <row r="70" spans="1:41" ht="17.25" customHeight="1" x14ac:dyDescent="0.15">
      <c r="A70" s="177">
        <v>67</v>
      </c>
      <c r="B70" s="436">
        <v>8213</v>
      </c>
      <c r="C70" s="154" t="s">
        <v>328</v>
      </c>
      <c r="D70" s="98"/>
      <c r="E70" s="90"/>
      <c r="F70" s="90"/>
      <c r="G70" s="90"/>
      <c r="H70" s="90"/>
      <c r="I70" s="90"/>
      <c r="J70" s="90"/>
      <c r="K70" s="90"/>
      <c r="L70" s="90"/>
      <c r="M70" s="91"/>
      <c r="N70" s="94" t="s">
        <v>329</v>
      </c>
      <c r="O70" s="88"/>
      <c r="P70" s="88"/>
      <c r="Q70" s="88"/>
      <c r="R70" s="88"/>
      <c r="S70" s="88"/>
      <c r="T70" s="88"/>
      <c r="U70" s="88"/>
      <c r="V70" s="88"/>
      <c r="W70" s="88"/>
      <c r="X70" s="88"/>
      <c r="Y70" s="88"/>
      <c r="Z70" s="87"/>
      <c r="AA70" s="1050"/>
      <c r="AB70" s="1051"/>
      <c r="AC70" s="1051"/>
      <c r="AD70" s="1051"/>
      <c r="AE70" s="1051"/>
      <c r="AF70" s="1051"/>
      <c r="AG70" s="1051"/>
      <c r="AH70" s="1051"/>
      <c r="AI70" s="1051"/>
      <c r="AJ70" s="1051"/>
      <c r="AK70" s="1051"/>
      <c r="AL70" s="1051"/>
      <c r="AM70" s="1052"/>
      <c r="AN70" s="19"/>
      <c r="AO70" s="10"/>
    </row>
  </sheetData>
  <mergeCells count="22">
    <mergeCell ref="D45:M46"/>
    <mergeCell ref="D58:M59"/>
    <mergeCell ref="AA6:AM9"/>
    <mergeCell ref="AA32:AM44"/>
    <mergeCell ref="AA45:AM57"/>
    <mergeCell ref="AA58:AM70"/>
    <mergeCell ref="D32:M33"/>
    <mergeCell ref="D6:M7"/>
    <mergeCell ref="D19:M20"/>
    <mergeCell ref="AI19:AJ19"/>
    <mergeCell ref="AI20:AJ20"/>
    <mergeCell ref="AI21:AJ21"/>
    <mergeCell ref="AI22:AJ22"/>
    <mergeCell ref="AI23:AJ23"/>
    <mergeCell ref="AI24:AJ24"/>
    <mergeCell ref="AI30:AJ30"/>
    <mergeCell ref="AI31:AJ31"/>
    <mergeCell ref="AI25:AJ25"/>
    <mergeCell ref="AI26:AJ26"/>
    <mergeCell ref="AI27:AJ27"/>
    <mergeCell ref="AI28:AJ28"/>
    <mergeCell ref="AI29:AJ29"/>
  </mergeCells>
  <phoneticPr fontId="3"/>
  <printOptions horizontalCentered="1"/>
  <pageMargins left="0.39370078740157483" right="0.39370078740157483" top="0.78740157480314965" bottom="0.59055118110236227" header="0.51181102362204722" footer="0.31496062992125984"/>
  <pageSetup paperSize="9" scale="63" firstPageNumber="85" orientation="portrait" useFirstPageNumber="1" r:id="rId1"/>
  <headerFooter alignWithMargins="0">
    <oddHeader>&amp;R&amp;9介護予防福祉用具貸与</oddHeader>
    <oddFooter>&amp;C&amp;14&amp;P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BR40"/>
  <sheetViews>
    <sheetView view="pageBreakPreview" zoomScaleNormal="100" zoomScaleSheetLayoutView="100" workbookViewId="0"/>
  </sheetViews>
  <sheetFormatPr defaultColWidth="9" defaultRowHeight="17.25" customHeight="1" x14ac:dyDescent="0.15"/>
  <cols>
    <col min="1" max="1" width="4.625" style="251" customWidth="1"/>
    <col min="2" max="2" width="7.625" style="251" customWidth="1"/>
    <col min="3" max="3" width="30.625" style="251" customWidth="1"/>
    <col min="4" max="10" width="2.375" style="251" customWidth="1"/>
    <col min="11" max="16" width="2.375" style="24" customWidth="1"/>
    <col min="17" max="20" width="2.375" style="251" customWidth="1"/>
    <col min="21" max="22" width="2.375" style="178" customWidth="1"/>
    <col min="23" max="27" width="2.375" style="251" customWidth="1"/>
    <col min="28" max="29" width="2.375" style="178" customWidth="1"/>
    <col min="30" max="33" width="2.375" style="251" customWidth="1"/>
    <col min="34" max="34" width="4.125" style="251" customWidth="1"/>
    <col min="35" max="39" width="2.375" style="251" customWidth="1"/>
    <col min="40" max="41" width="8.625" style="251" customWidth="1"/>
    <col min="42" max="42" width="2.875" style="251" customWidth="1"/>
    <col min="43" max="16384" width="9" style="251"/>
  </cols>
  <sheetData>
    <row r="1" spans="1:43" ht="17.25" customHeight="1" x14ac:dyDescent="0.15">
      <c r="A1" s="138" t="s">
        <v>818</v>
      </c>
    </row>
    <row r="2" spans="1:43" ht="17.25" customHeight="1" x14ac:dyDescent="0.2">
      <c r="A2" s="15" t="s">
        <v>866</v>
      </c>
    </row>
    <row r="4" spans="1:43" ht="17.25" customHeight="1" x14ac:dyDescent="0.15">
      <c r="A4" s="405" t="s">
        <v>26</v>
      </c>
      <c r="B4" s="622"/>
      <c r="C4" s="1" t="s">
        <v>589</v>
      </c>
      <c r="D4" s="415"/>
      <c r="E4" s="633"/>
      <c r="F4" s="633"/>
      <c r="G4" s="633"/>
      <c r="H4" s="633"/>
      <c r="I4" s="633"/>
      <c r="J4" s="633"/>
      <c r="K4" s="416"/>
      <c r="L4" s="416"/>
      <c r="M4" s="416"/>
      <c r="N4" s="416"/>
      <c r="O4" s="416"/>
      <c r="P4" s="416"/>
      <c r="Q4" s="633"/>
      <c r="R4" s="633"/>
      <c r="S4" s="633"/>
      <c r="T4" s="2" t="s">
        <v>590</v>
      </c>
      <c r="U4" s="179"/>
      <c r="V4" s="179"/>
      <c r="W4" s="633"/>
      <c r="X4" s="633"/>
      <c r="Y4" s="633"/>
      <c r="Z4" s="633"/>
      <c r="AA4" s="633"/>
      <c r="AB4" s="179"/>
      <c r="AC4" s="179"/>
      <c r="AD4" s="633"/>
      <c r="AE4" s="633"/>
      <c r="AF4" s="633"/>
      <c r="AG4" s="633"/>
      <c r="AH4" s="633"/>
      <c r="AI4" s="633"/>
      <c r="AJ4" s="633"/>
      <c r="AK4" s="633"/>
      <c r="AL4" s="633"/>
      <c r="AM4" s="633"/>
      <c r="AN4" s="406" t="s">
        <v>591</v>
      </c>
      <c r="AO4" s="406" t="s">
        <v>592</v>
      </c>
      <c r="AP4" s="637"/>
    </row>
    <row r="5" spans="1:43" ht="17.25" customHeight="1" x14ac:dyDescent="0.15">
      <c r="A5" s="406" t="s">
        <v>593</v>
      </c>
      <c r="B5" s="428" t="s">
        <v>205</v>
      </c>
      <c r="C5" s="638"/>
      <c r="D5" s="442"/>
      <c r="E5" s="637"/>
      <c r="F5" s="637"/>
      <c r="G5" s="637"/>
      <c r="H5" s="637"/>
      <c r="I5" s="637"/>
      <c r="J5" s="637"/>
      <c r="K5" s="418"/>
      <c r="L5" s="418"/>
      <c r="M5" s="418"/>
      <c r="N5" s="418"/>
      <c r="O5" s="418"/>
      <c r="P5" s="418"/>
      <c r="Q5" s="637"/>
      <c r="R5" s="637"/>
      <c r="S5" s="637"/>
      <c r="T5" s="637"/>
      <c r="U5" s="301"/>
      <c r="V5" s="301"/>
      <c r="W5" s="637"/>
      <c r="X5" s="637"/>
      <c r="Y5" s="637"/>
      <c r="Z5" s="637"/>
      <c r="AA5" s="637"/>
      <c r="AB5" s="301"/>
      <c r="AC5" s="301"/>
      <c r="AD5" s="637"/>
      <c r="AE5" s="637"/>
      <c r="AF5" s="637"/>
      <c r="AG5" s="637"/>
      <c r="AH5" s="637"/>
      <c r="AI5" s="637"/>
      <c r="AJ5" s="637"/>
      <c r="AK5" s="637"/>
      <c r="AL5" s="637"/>
      <c r="AM5" s="637"/>
      <c r="AN5" s="407" t="s">
        <v>577</v>
      </c>
      <c r="AO5" s="407" t="s">
        <v>578</v>
      </c>
      <c r="AP5" s="637"/>
    </row>
    <row r="6" spans="1:43" ht="17.25" customHeight="1" x14ac:dyDescent="0.15">
      <c r="A6" s="436">
        <v>46</v>
      </c>
      <c r="B6" s="436">
        <v>2111</v>
      </c>
      <c r="C6" s="35" t="s">
        <v>3094</v>
      </c>
      <c r="D6" s="1074" t="s">
        <v>3938</v>
      </c>
      <c r="E6" s="405" t="s">
        <v>3948</v>
      </c>
      <c r="F6" s="369"/>
      <c r="G6" s="369"/>
      <c r="H6" s="369"/>
      <c r="I6" s="369"/>
      <c r="J6" s="416"/>
      <c r="K6" s="416"/>
      <c r="L6" s="416"/>
      <c r="M6" s="416"/>
      <c r="N6" s="37"/>
      <c r="O6" s="37"/>
      <c r="P6" s="633"/>
      <c r="Q6" s="634"/>
      <c r="R6" s="415"/>
      <c r="S6" s="633"/>
      <c r="T6" s="633"/>
      <c r="U6" s="633"/>
      <c r="V6" s="179"/>
      <c r="W6" s="416"/>
      <c r="X6" s="37"/>
      <c r="Y6" s="634"/>
      <c r="Z6" s="621"/>
      <c r="AA6" s="621"/>
      <c r="AB6" s="621"/>
      <c r="AC6" s="621"/>
      <c r="AD6" s="621"/>
      <c r="AE6" s="621"/>
      <c r="AF6" s="621"/>
      <c r="AG6" s="621"/>
      <c r="AH6" s="621"/>
      <c r="AI6" s="621"/>
      <c r="AJ6" s="621"/>
      <c r="AK6" s="621"/>
      <c r="AL6" s="445"/>
      <c r="AM6" s="55"/>
      <c r="AN6" s="370">
        <f>N9</f>
        <v>442</v>
      </c>
      <c r="AO6" s="7" t="s">
        <v>209</v>
      </c>
    </row>
    <row r="7" spans="1:43" ht="17.25" customHeight="1" x14ac:dyDescent="0.15">
      <c r="A7" s="436">
        <v>46</v>
      </c>
      <c r="B7" s="436" t="s">
        <v>5805</v>
      </c>
      <c r="C7" s="35" t="s">
        <v>5147</v>
      </c>
      <c r="D7" s="1075"/>
      <c r="E7" s="480" t="s">
        <v>3949</v>
      </c>
      <c r="F7" s="399"/>
      <c r="G7" s="399"/>
      <c r="H7" s="399"/>
      <c r="I7" s="399"/>
      <c r="J7" s="418"/>
      <c r="K7" s="418"/>
      <c r="L7" s="418"/>
      <c r="M7" s="418"/>
      <c r="N7" s="14"/>
      <c r="O7" s="14"/>
      <c r="P7" s="637"/>
      <c r="Q7" s="638"/>
      <c r="R7" s="446"/>
      <c r="S7" s="607"/>
      <c r="T7" s="607"/>
      <c r="U7" s="607"/>
      <c r="V7" s="373"/>
      <c r="W7" s="417"/>
      <c r="X7" s="40"/>
      <c r="Y7" s="432"/>
      <c r="Z7" s="422" t="s">
        <v>5144</v>
      </c>
      <c r="AA7" s="621"/>
      <c r="AB7" s="422"/>
      <c r="AC7" s="621"/>
      <c r="AD7" s="422"/>
      <c r="AE7" s="621"/>
      <c r="AF7" s="621"/>
      <c r="AG7" s="621"/>
      <c r="AH7" s="621"/>
      <c r="AI7" s="621"/>
      <c r="AJ7" s="1078">
        <v>0.01</v>
      </c>
      <c r="AK7" s="1078"/>
      <c r="AL7" s="426" t="s">
        <v>4036</v>
      </c>
      <c r="AM7" s="55"/>
      <c r="AN7" s="370">
        <f>$N$9-ROUND($N$9*AJ7,0)</f>
        <v>438</v>
      </c>
      <c r="AO7" s="402"/>
    </row>
    <row r="8" spans="1:43" ht="17.25" customHeight="1" x14ac:dyDescent="0.15">
      <c r="A8" s="436">
        <v>46</v>
      </c>
      <c r="B8" s="436">
        <v>2113</v>
      </c>
      <c r="C8" s="35" t="s">
        <v>3947</v>
      </c>
      <c r="D8" s="1075"/>
      <c r="E8" s="442"/>
      <c r="F8" s="399"/>
      <c r="G8" s="399"/>
      <c r="H8" s="399"/>
      <c r="I8" s="399"/>
      <c r="J8" s="471"/>
      <c r="K8" s="471"/>
      <c r="L8" s="471"/>
      <c r="M8" s="637"/>
      <c r="N8" s="637"/>
      <c r="O8" s="637"/>
      <c r="P8" s="637"/>
      <c r="Q8" s="638"/>
      <c r="R8" s="481" t="s">
        <v>5145</v>
      </c>
      <c r="S8" s="633"/>
      <c r="T8" s="633"/>
      <c r="U8" s="633"/>
      <c r="V8" s="179"/>
      <c r="W8" s="37"/>
      <c r="X8" s="37"/>
      <c r="Y8" s="634"/>
      <c r="Z8" s="621"/>
      <c r="AA8" s="621"/>
      <c r="AB8" s="621"/>
      <c r="AC8" s="621"/>
      <c r="AD8" s="621"/>
      <c r="AE8" s="621"/>
      <c r="AF8" s="621"/>
      <c r="AG8" s="621"/>
      <c r="AH8" s="621"/>
      <c r="AI8" s="621"/>
      <c r="AJ8" s="621"/>
      <c r="AK8" s="621"/>
      <c r="AL8" s="621"/>
      <c r="AM8" s="55"/>
      <c r="AN8" s="370">
        <f>$N$9-ROUND($N$9*V9,0)</f>
        <v>438</v>
      </c>
      <c r="AO8" s="402"/>
    </row>
    <row r="9" spans="1:43" ht="17.25" customHeight="1" x14ac:dyDescent="0.15">
      <c r="A9" s="436">
        <v>46</v>
      </c>
      <c r="B9" s="436" t="s">
        <v>5806</v>
      </c>
      <c r="C9" s="35" t="s">
        <v>5148</v>
      </c>
      <c r="D9" s="1075"/>
      <c r="E9" s="446"/>
      <c r="F9" s="371"/>
      <c r="G9" s="371"/>
      <c r="H9" s="371"/>
      <c r="I9" s="371"/>
      <c r="J9" s="372"/>
      <c r="K9" s="372"/>
      <c r="L9" s="372"/>
      <c r="M9" s="607"/>
      <c r="N9" s="1076">
        <v>442</v>
      </c>
      <c r="O9" s="1076"/>
      <c r="P9" s="426" t="s">
        <v>207</v>
      </c>
      <c r="Q9" s="432"/>
      <c r="R9" s="482" t="s">
        <v>5146</v>
      </c>
      <c r="S9" s="426"/>
      <c r="T9" s="607"/>
      <c r="U9" s="607"/>
      <c r="V9" s="1078">
        <v>0.01</v>
      </c>
      <c r="W9" s="1078"/>
      <c r="X9" s="426" t="s">
        <v>4330</v>
      </c>
      <c r="Y9" s="432"/>
      <c r="Z9" s="422" t="s">
        <v>5144</v>
      </c>
      <c r="AA9" s="607"/>
      <c r="AB9" s="607"/>
      <c r="AC9" s="607"/>
      <c r="AD9" s="607"/>
      <c r="AE9" s="607"/>
      <c r="AF9" s="607"/>
      <c r="AG9" s="607"/>
      <c r="AH9" s="607"/>
      <c r="AI9" s="607"/>
      <c r="AJ9" s="1078">
        <f>$AJ$7</f>
        <v>0.01</v>
      </c>
      <c r="AK9" s="1078"/>
      <c r="AL9" s="426" t="s">
        <v>4036</v>
      </c>
      <c r="AM9" s="58"/>
      <c r="AN9" s="370">
        <f>$N$9-ROUND($N$9*V9,0)-ROUND($N$9*AJ9,0)</f>
        <v>434</v>
      </c>
      <c r="AO9" s="402"/>
    </row>
    <row r="10" spans="1:43" ht="17.25" customHeight="1" x14ac:dyDescent="0.15">
      <c r="A10" s="436">
        <v>46</v>
      </c>
      <c r="B10" s="436">
        <v>2121</v>
      </c>
      <c r="C10" s="35" t="s">
        <v>3095</v>
      </c>
      <c r="D10" s="1075"/>
      <c r="E10" s="870" t="s">
        <v>3950</v>
      </c>
      <c r="F10" s="871"/>
      <c r="G10" s="871"/>
      <c r="H10" s="871"/>
      <c r="I10" s="871"/>
      <c r="J10" s="603"/>
      <c r="K10" s="604"/>
      <c r="L10" s="418"/>
      <c r="M10" s="419"/>
      <c r="N10" s="603"/>
      <c r="O10" s="604"/>
      <c r="P10" s="418"/>
      <c r="Q10" s="419"/>
      <c r="R10" s="373"/>
      <c r="S10" s="607"/>
      <c r="T10" s="607"/>
      <c r="U10" s="607"/>
      <c r="V10" s="607"/>
      <c r="W10" s="607"/>
      <c r="X10" s="607"/>
      <c r="Y10" s="417"/>
      <c r="Z10" s="417"/>
      <c r="AA10" s="417"/>
      <c r="AB10" s="40"/>
      <c r="AC10" s="607"/>
      <c r="AD10" s="607"/>
      <c r="AE10" s="607"/>
      <c r="AF10" s="607"/>
      <c r="AG10" s="607"/>
      <c r="AH10" s="607"/>
      <c r="AI10" s="607"/>
      <c r="AJ10" s="607"/>
      <c r="AK10" s="607"/>
      <c r="AL10" s="607"/>
      <c r="AM10" s="58"/>
      <c r="AN10" s="370">
        <f>F14</f>
        <v>472</v>
      </c>
      <c r="AO10" s="402"/>
      <c r="AP10" s="637"/>
    </row>
    <row r="11" spans="1:43" ht="17.25" customHeight="1" x14ac:dyDescent="0.15">
      <c r="A11" s="436">
        <v>46</v>
      </c>
      <c r="B11" s="436">
        <v>2122</v>
      </c>
      <c r="C11" s="35" t="s">
        <v>3933</v>
      </c>
      <c r="D11" s="1075"/>
      <c r="E11" s="870"/>
      <c r="F11" s="871"/>
      <c r="G11" s="871"/>
      <c r="H11" s="871"/>
      <c r="I11" s="871"/>
      <c r="J11" s="603"/>
      <c r="K11" s="604"/>
      <c r="L11" s="374"/>
      <c r="M11" s="472"/>
      <c r="N11" s="603"/>
      <c r="O11" s="604"/>
      <c r="P11" s="374"/>
      <c r="Q11" s="472"/>
      <c r="R11" s="477" t="s">
        <v>5143</v>
      </c>
      <c r="S11" s="633"/>
      <c r="T11" s="375"/>
      <c r="U11" s="375"/>
      <c r="V11" s="375"/>
      <c r="W11" s="376"/>
      <c r="X11" s="376"/>
      <c r="Y11" s="376"/>
      <c r="Z11" s="376"/>
      <c r="AA11" s="377"/>
      <c r="AJ11" s="376"/>
      <c r="AK11" s="376"/>
      <c r="AL11" s="376"/>
      <c r="AM11" s="377"/>
      <c r="AN11" s="379">
        <f>ROUND(ROUND(F14*(1+X12),0),0)</f>
        <v>543</v>
      </c>
      <c r="AO11" s="380"/>
      <c r="AP11" s="127"/>
      <c r="AQ11" s="637"/>
    </row>
    <row r="12" spans="1:43" ht="17.25" customHeight="1" x14ac:dyDescent="0.15">
      <c r="A12" s="436">
        <v>46</v>
      </c>
      <c r="B12" s="436">
        <v>2123</v>
      </c>
      <c r="C12" s="35" t="s">
        <v>3934</v>
      </c>
      <c r="D12" s="1075"/>
      <c r="E12" s="870"/>
      <c r="F12" s="871"/>
      <c r="G12" s="871"/>
      <c r="H12" s="871"/>
      <c r="I12" s="871"/>
      <c r="J12" s="603"/>
      <c r="K12" s="604"/>
      <c r="L12" s="473"/>
      <c r="M12" s="474"/>
      <c r="N12" s="603"/>
      <c r="O12" s="604"/>
      <c r="P12" s="473"/>
      <c r="Q12" s="474"/>
      <c r="R12" s="446"/>
      <c r="S12" s="607"/>
      <c r="T12" s="607"/>
      <c r="U12" s="373"/>
      <c r="V12" s="373"/>
      <c r="W12" s="607"/>
      <c r="X12" s="1056">
        <v>0.15</v>
      </c>
      <c r="Y12" s="1056"/>
      <c r="Z12" s="381" t="s">
        <v>741</v>
      </c>
      <c r="AA12" s="432"/>
      <c r="AB12" s="1058" t="s">
        <v>3939</v>
      </c>
      <c r="AC12" s="1058"/>
      <c r="AD12" s="1058"/>
      <c r="AE12" s="1058"/>
      <c r="AF12" s="1058"/>
      <c r="AG12" s="1058"/>
      <c r="AH12" s="1058"/>
      <c r="AI12" s="1058"/>
      <c r="AJ12" s="1059">
        <v>0.05</v>
      </c>
      <c r="AK12" s="1059"/>
      <c r="AL12" s="382" t="s">
        <v>741</v>
      </c>
      <c r="AM12" s="383"/>
      <c r="AN12" s="379">
        <f>ROUND(ROUND(F14*(1+X12),0)*(1+AJ12),0)</f>
        <v>570</v>
      </c>
      <c r="AO12" s="380"/>
      <c r="AP12" s="127"/>
      <c r="AQ12" s="637"/>
    </row>
    <row r="13" spans="1:43" ht="17.25" customHeight="1" x14ac:dyDescent="0.15">
      <c r="A13" s="436">
        <v>46</v>
      </c>
      <c r="B13" s="436">
        <v>2124</v>
      </c>
      <c r="C13" s="35" t="s">
        <v>3935</v>
      </c>
      <c r="D13" s="1075"/>
      <c r="E13" s="870"/>
      <c r="F13" s="871"/>
      <c r="G13" s="871"/>
      <c r="H13" s="871"/>
      <c r="I13" s="871"/>
      <c r="J13" s="442"/>
      <c r="K13" s="604"/>
      <c r="L13" s="637"/>
      <c r="M13" s="475"/>
      <c r="N13" s="442"/>
      <c r="O13" s="604"/>
      <c r="P13" s="637"/>
      <c r="Q13" s="475"/>
      <c r="R13" s="478" t="s">
        <v>5142</v>
      </c>
      <c r="S13" s="470"/>
      <c r="T13" s="470"/>
      <c r="U13" s="470"/>
      <c r="V13" s="470"/>
      <c r="W13" s="470"/>
      <c r="X13" s="470"/>
      <c r="Y13" s="376"/>
      <c r="Z13" s="376"/>
      <c r="AA13" s="377"/>
      <c r="AB13" s="378"/>
      <c r="AC13" s="378"/>
      <c r="AD13" s="378"/>
      <c r="AE13" s="378"/>
      <c r="AF13" s="378"/>
      <c r="AG13" s="378"/>
      <c r="AH13" s="621"/>
      <c r="AI13" s="621"/>
      <c r="AJ13" s="659"/>
      <c r="AK13" s="659"/>
      <c r="AL13" s="382"/>
      <c r="AM13" s="383"/>
      <c r="AN13" s="379">
        <f>ROUND(F14*(1+X14),0)</f>
        <v>519</v>
      </c>
      <c r="AO13" s="380"/>
      <c r="AP13" s="127"/>
      <c r="AQ13" s="637"/>
    </row>
    <row r="14" spans="1:43" ht="17.25" customHeight="1" x14ac:dyDescent="0.15">
      <c r="A14" s="436">
        <v>46</v>
      </c>
      <c r="B14" s="436">
        <v>2125</v>
      </c>
      <c r="C14" s="35" t="s">
        <v>3936</v>
      </c>
      <c r="D14" s="1075"/>
      <c r="E14" s="603"/>
      <c r="F14" s="684">
        <v>472</v>
      </c>
      <c r="G14" s="684"/>
      <c r="H14" s="245" t="s">
        <v>207</v>
      </c>
      <c r="I14" s="604"/>
      <c r="J14" s="510"/>
      <c r="K14" s="511"/>
      <c r="L14" s="384"/>
      <c r="M14" s="476"/>
      <c r="N14" s="510"/>
      <c r="O14" s="511"/>
      <c r="P14" s="384"/>
      <c r="Q14" s="476"/>
      <c r="R14" s="479"/>
      <c r="S14" s="607"/>
      <c r="T14" s="607"/>
      <c r="U14" s="373"/>
      <c r="V14" s="373"/>
      <c r="W14" s="607"/>
      <c r="X14" s="1056">
        <v>0.1</v>
      </c>
      <c r="Y14" s="1056"/>
      <c r="Z14" s="381" t="s">
        <v>741</v>
      </c>
      <c r="AA14" s="385"/>
      <c r="AB14" s="1058" t="s">
        <v>3939</v>
      </c>
      <c r="AC14" s="1058"/>
      <c r="AD14" s="1058"/>
      <c r="AE14" s="1058"/>
      <c r="AF14" s="1058"/>
      <c r="AG14" s="1058"/>
      <c r="AH14" s="1058"/>
      <c r="AI14" s="1058"/>
      <c r="AJ14" s="1059">
        <f>$AJ$12</f>
        <v>0.05</v>
      </c>
      <c r="AK14" s="1059"/>
      <c r="AL14" s="382" t="s">
        <v>741</v>
      </c>
      <c r="AM14" s="383"/>
      <c r="AN14" s="379">
        <f>ROUND(ROUND(F14*(1+X14),0)*(1+AJ14),0)</f>
        <v>545</v>
      </c>
      <c r="AO14" s="380"/>
      <c r="AP14" s="127"/>
      <c r="AQ14" s="637"/>
    </row>
    <row r="15" spans="1:43" ht="17.25" customHeight="1" x14ac:dyDescent="0.15">
      <c r="A15" s="436">
        <v>46</v>
      </c>
      <c r="B15" s="436">
        <v>2126</v>
      </c>
      <c r="C15" s="35" t="s">
        <v>3937</v>
      </c>
      <c r="D15" s="386"/>
      <c r="E15" s="510"/>
      <c r="I15" s="511"/>
      <c r="J15" s="510"/>
      <c r="K15" s="511"/>
      <c r="L15" s="384"/>
      <c r="M15" s="476"/>
      <c r="N15" s="550"/>
      <c r="O15" s="551"/>
      <c r="P15" s="387"/>
      <c r="Q15" s="388"/>
      <c r="R15" s="378" t="s">
        <v>3940</v>
      </c>
      <c r="S15" s="389"/>
      <c r="T15" s="389"/>
      <c r="U15" s="389"/>
      <c r="V15" s="389"/>
      <c r="W15" s="389"/>
      <c r="X15" s="389"/>
      <c r="Y15" s="389"/>
      <c r="Z15" s="389"/>
      <c r="AA15" s="389"/>
      <c r="AB15" s="389"/>
      <c r="AC15" s="389"/>
      <c r="AD15" s="389"/>
      <c r="AE15" s="389"/>
      <c r="AF15" s="389"/>
      <c r="AG15" s="389"/>
      <c r="AH15" s="621"/>
      <c r="AI15" s="621"/>
      <c r="AJ15" s="1059">
        <f>$AJ$12</f>
        <v>0.05</v>
      </c>
      <c r="AK15" s="1059"/>
      <c r="AL15" s="382" t="s">
        <v>741</v>
      </c>
      <c r="AM15" s="390"/>
      <c r="AN15" s="379">
        <f>ROUND(F14*(1+AJ15),0)</f>
        <v>496</v>
      </c>
      <c r="AO15" s="380"/>
      <c r="AP15" s="127"/>
      <c r="AQ15" s="637"/>
    </row>
    <row r="16" spans="1:43" ht="17.25" customHeight="1" x14ac:dyDescent="0.15">
      <c r="A16" s="436">
        <v>46</v>
      </c>
      <c r="B16" s="436" t="s">
        <v>5807</v>
      </c>
      <c r="C16" s="35" t="s">
        <v>5149</v>
      </c>
      <c r="D16" s="656"/>
      <c r="E16" s="510"/>
      <c r="F16" s="511"/>
      <c r="G16" s="511"/>
      <c r="H16" s="511"/>
      <c r="I16" s="637"/>
      <c r="J16" s="510"/>
      <c r="K16" s="511"/>
      <c r="L16" s="511"/>
      <c r="M16" s="513"/>
      <c r="N16" s="677" t="s">
        <v>4346</v>
      </c>
      <c r="O16" s="678"/>
      <c r="P16" s="678"/>
      <c r="Q16" s="679"/>
      <c r="R16" s="373"/>
      <c r="S16" s="607"/>
      <c r="T16" s="607"/>
      <c r="U16" s="607"/>
      <c r="V16" s="607"/>
      <c r="W16" s="607"/>
      <c r="X16" s="607"/>
      <c r="Y16" s="422"/>
      <c r="Z16" s="422"/>
      <c r="AA16" s="422"/>
      <c r="AB16" s="443"/>
      <c r="AC16" s="621"/>
      <c r="AD16" s="621"/>
      <c r="AE16" s="621"/>
      <c r="AF16" s="621"/>
      <c r="AG16" s="621"/>
      <c r="AH16" s="621"/>
      <c r="AI16" s="621"/>
      <c r="AJ16" s="621"/>
      <c r="AK16" s="621"/>
      <c r="AL16" s="621"/>
      <c r="AM16" s="55"/>
      <c r="AN16" s="379">
        <f>$F$14-ROUND($F$14*N19,0)</f>
        <v>467</v>
      </c>
      <c r="AO16" s="380"/>
      <c r="AP16" s="127"/>
      <c r="AQ16" s="637"/>
    </row>
    <row r="17" spans="1:43" ht="17.25" customHeight="1" x14ac:dyDescent="0.15">
      <c r="A17" s="436">
        <v>46</v>
      </c>
      <c r="B17" s="436" t="s">
        <v>5738</v>
      </c>
      <c r="C17" s="35" t="s">
        <v>5150</v>
      </c>
      <c r="D17" s="656"/>
      <c r="E17" s="510"/>
      <c r="F17" s="511"/>
      <c r="G17" s="511"/>
      <c r="H17" s="511"/>
      <c r="I17" s="511"/>
      <c r="J17" s="510"/>
      <c r="K17" s="511"/>
      <c r="L17" s="511"/>
      <c r="M17" s="513"/>
      <c r="N17" s="680"/>
      <c r="O17" s="681"/>
      <c r="P17" s="681"/>
      <c r="Q17" s="682"/>
      <c r="R17" s="477" t="s">
        <v>5143</v>
      </c>
      <c r="S17" s="633"/>
      <c r="T17" s="375"/>
      <c r="U17" s="375"/>
      <c r="V17" s="375"/>
      <c r="W17" s="376"/>
      <c r="X17" s="376"/>
      <c r="Y17" s="376"/>
      <c r="Z17" s="376"/>
      <c r="AA17" s="377"/>
      <c r="AB17" s="378"/>
      <c r="AC17" s="378"/>
      <c r="AD17" s="378"/>
      <c r="AE17" s="378"/>
      <c r="AF17" s="378"/>
      <c r="AG17" s="378"/>
      <c r="AH17" s="621"/>
      <c r="AI17" s="621"/>
      <c r="AJ17" s="376"/>
      <c r="AK17" s="376"/>
      <c r="AL17" s="376"/>
      <c r="AM17" s="377"/>
      <c r="AN17" s="379">
        <f>ROUND(($F$14-ROUND($F$14*N19,0))*(1+$X$24),0)</f>
        <v>537</v>
      </c>
      <c r="AO17" s="380"/>
      <c r="AP17" s="127"/>
      <c r="AQ17" s="637"/>
    </row>
    <row r="18" spans="1:43" ht="17.25" customHeight="1" x14ac:dyDescent="0.15">
      <c r="A18" s="436">
        <v>46</v>
      </c>
      <c r="B18" s="436" t="s">
        <v>5739</v>
      </c>
      <c r="C18" s="35" t="s">
        <v>5151</v>
      </c>
      <c r="D18" s="656"/>
      <c r="E18" s="510"/>
      <c r="F18" s="511"/>
      <c r="G18" s="511"/>
      <c r="H18" s="511"/>
      <c r="I18" s="511"/>
      <c r="J18" s="510"/>
      <c r="K18" s="511"/>
      <c r="L18" s="511"/>
      <c r="M18" s="513"/>
      <c r="N18" s="603"/>
      <c r="O18" s="604"/>
      <c r="P18" s="473"/>
      <c r="Q18" s="474"/>
      <c r="R18" s="446"/>
      <c r="S18" s="607"/>
      <c r="T18" s="607"/>
      <c r="U18" s="373"/>
      <c r="V18" s="373"/>
      <c r="W18" s="607"/>
      <c r="X18" s="1056">
        <f>$X$12</f>
        <v>0.15</v>
      </c>
      <c r="Y18" s="1056"/>
      <c r="Z18" s="381" t="s">
        <v>741</v>
      </c>
      <c r="AA18" s="432"/>
      <c r="AB18" s="1057" t="s">
        <v>3939</v>
      </c>
      <c r="AC18" s="1058"/>
      <c r="AD18" s="1058"/>
      <c r="AE18" s="1058"/>
      <c r="AF18" s="1058"/>
      <c r="AG18" s="1058"/>
      <c r="AH18" s="1058"/>
      <c r="AI18" s="1058"/>
      <c r="AJ18" s="1059">
        <f>$AJ$12</f>
        <v>0.05</v>
      </c>
      <c r="AK18" s="1059"/>
      <c r="AL18" s="382" t="s">
        <v>741</v>
      </c>
      <c r="AM18" s="383"/>
      <c r="AN18" s="379">
        <f>ROUND(ROUND(($F$14-ROUND($F$14*N19,0))*(1+$X$24),0)*(1+AJ18),0)</f>
        <v>564</v>
      </c>
      <c r="AO18" s="380"/>
      <c r="AP18" s="127"/>
      <c r="AQ18" s="637"/>
    </row>
    <row r="19" spans="1:43" ht="17.25" customHeight="1" x14ac:dyDescent="0.15">
      <c r="A19" s="436">
        <v>46</v>
      </c>
      <c r="B19" s="436" t="s">
        <v>5740</v>
      </c>
      <c r="C19" s="35" t="s">
        <v>5152</v>
      </c>
      <c r="D19" s="656"/>
      <c r="E19" s="510"/>
      <c r="F19" s="511"/>
      <c r="G19" s="511"/>
      <c r="H19" s="511"/>
      <c r="I19" s="511"/>
      <c r="J19" s="657"/>
      <c r="K19" s="658"/>
      <c r="L19" s="384"/>
      <c r="M19" s="419"/>
      <c r="N19" s="1060">
        <f>$V$9</f>
        <v>0.01</v>
      </c>
      <c r="O19" s="1061"/>
      <c r="P19" s="384" t="s">
        <v>4036</v>
      </c>
      <c r="Q19" s="475"/>
      <c r="R19" s="478" t="s">
        <v>5142</v>
      </c>
      <c r="S19" s="470"/>
      <c r="T19" s="470"/>
      <c r="U19" s="470"/>
      <c r="V19" s="470"/>
      <c r="W19" s="470"/>
      <c r="X19" s="470"/>
      <c r="Y19" s="376"/>
      <c r="Z19" s="376"/>
      <c r="AA19" s="377"/>
      <c r="AB19" s="378"/>
      <c r="AC19" s="378"/>
      <c r="AD19" s="378"/>
      <c r="AE19" s="378"/>
      <c r="AF19" s="378"/>
      <c r="AG19" s="378"/>
      <c r="AH19" s="621"/>
      <c r="AI19" s="621"/>
      <c r="AJ19" s="660"/>
      <c r="AK19" s="660"/>
      <c r="AL19" s="382"/>
      <c r="AM19" s="383"/>
      <c r="AN19" s="379">
        <f>ROUND(($F$14-ROUND($F$14*N19,0))*(1+$X$26),0)</f>
        <v>514</v>
      </c>
      <c r="AO19" s="380"/>
      <c r="AP19" s="127"/>
      <c r="AQ19" s="637"/>
    </row>
    <row r="20" spans="1:43" ht="17.25" customHeight="1" x14ac:dyDescent="0.15">
      <c r="A20" s="436">
        <v>46</v>
      </c>
      <c r="B20" s="436" t="s">
        <v>5741</v>
      </c>
      <c r="C20" s="35" t="s">
        <v>5153</v>
      </c>
      <c r="D20" s="656"/>
      <c r="E20" s="510"/>
      <c r="F20" s="511"/>
      <c r="G20" s="511"/>
      <c r="H20" s="511"/>
      <c r="I20" s="511"/>
      <c r="J20" s="510"/>
      <c r="K20" s="511"/>
      <c r="L20" s="418"/>
      <c r="M20" s="419"/>
      <c r="N20" s="510"/>
      <c r="O20" s="511"/>
      <c r="P20" s="384"/>
      <c r="Q20" s="476"/>
      <c r="R20" s="479"/>
      <c r="S20" s="607"/>
      <c r="T20" s="607"/>
      <c r="U20" s="373"/>
      <c r="V20" s="373"/>
      <c r="W20" s="607"/>
      <c r="X20" s="1056">
        <f>$X$14</f>
        <v>0.1</v>
      </c>
      <c r="Y20" s="1056"/>
      <c r="Z20" s="381" t="s">
        <v>741</v>
      </c>
      <c r="AA20" s="385"/>
      <c r="AB20" s="1057" t="s">
        <v>3939</v>
      </c>
      <c r="AC20" s="1058"/>
      <c r="AD20" s="1058"/>
      <c r="AE20" s="1058"/>
      <c r="AF20" s="1058"/>
      <c r="AG20" s="1058"/>
      <c r="AH20" s="1058"/>
      <c r="AI20" s="1058"/>
      <c r="AJ20" s="1059">
        <f>$AJ$12</f>
        <v>0.05</v>
      </c>
      <c r="AK20" s="1059"/>
      <c r="AL20" s="382" t="s">
        <v>741</v>
      </c>
      <c r="AM20" s="383"/>
      <c r="AN20" s="379">
        <f>ROUND(ROUND(($F$14-ROUND($F$14*N19,0))*(1+$X$26),0)*(1+AJ20),0)</f>
        <v>540</v>
      </c>
      <c r="AO20" s="380"/>
      <c r="AP20" s="127"/>
      <c r="AQ20" s="637"/>
    </row>
    <row r="21" spans="1:43" ht="17.25" customHeight="1" x14ac:dyDescent="0.15">
      <c r="A21" s="436">
        <v>46</v>
      </c>
      <c r="B21" s="436" t="s">
        <v>5743</v>
      </c>
      <c r="C21" s="35" t="s">
        <v>5154</v>
      </c>
      <c r="D21" s="656"/>
      <c r="E21" s="510"/>
      <c r="F21" s="511"/>
      <c r="G21" s="511"/>
      <c r="H21" s="511"/>
      <c r="I21" s="511"/>
      <c r="J21" s="550"/>
      <c r="K21" s="551"/>
      <c r="L21" s="607"/>
      <c r="M21" s="432"/>
      <c r="N21" s="550"/>
      <c r="O21" s="551"/>
      <c r="P21" s="387"/>
      <c r="Q21" s="388"/>
      <c r="R21" s="378" t="s">
        <v>3940</v>
      </c>
      <c r="S21" s="389"/>
      <c r="T21" s="389"/>
      <c r="U21" s="389"/>
      <c r="V21" s="389"/>
      <c r="W21" s="389"/>
      <c r="X21" s="389"/>
      <c r="Y21" s="389"/>
      <c r="Z21" s="389"/>
      <c r="AA21" s="389"/>
      <c r="AB21" s="389"/>
      <c r="AC21" s="389"/>
      <c r="AD21" s="389"/>
      <c r="AE21" s="389"/>
      <c r="AF21" s="389"/>
      <c r="AG21" s="389"/>
      <c r="AH21" s="621"/>
      <c r="AI21" s="621"/>
      <c r="AJ21" s="1059">
        <f>$AJ$12</f>
        <v>0.05</v>
      </c>
      <c r="AK21" s="1059"/>
      <c r="AL21" s="391" t="s">
        <v>741</v>
      </c>
      <c r="AM21" s="390"/>
      <c r="AN21" s="379">
        <f>ROUND(($F$14-ROUND($F$14*N19,0))*(1+AJ21),0)</f>
        <v>490</v>
      </c>
      <c r="AO21" s="380"/>
      <c r="AP21" s="127"/>
      <c r="AQ21" s="637"/>
    </row>
    <row r="22" spans="1:43" ht="17.25" customHeight="1" x14ac:dyDescent="0.15">
      <c r="A22" s="436">
        <v>46</v>
      </c>
      <c r="B22" s="436">
        <v>2127</v>
      </c>
      <c r="C22" s="35" t="s">
        <v>3951</v>
      </c>
      <c r="D22" s="656"/>
      <c r="E22" s="510"/>
      <c r="F22" s="511"/>
      <c r="G22" s="511"/>
      <c r="H22" s="511"/>
      <c r="I22" s="637"/>
      <c r="J22" s="677" t="s">
        <v>3284</v>
      </c>
      <c r="K22" s="678"/>
      <c r="L22" s="678"/>
      <c r="M22" s="679"/>
      <c r="N22" s="601"/>
      <c r="O22" s="602"/>
      <c r="P22" s="416"/>
      <c r="Q22" s="36"/>
      <c r="R22" s="373"/>
      <c r="S22" s="607"/>
      <c r="T22" s="607"/>
      <c r="U22" s="607"/>
      <c r="V22" s="607"/>
      <c r="W22" s="607"/>
      <c r="X22" s="607"/>
      <c r="Y22" s="422"/>
      <c r="Z22" s="422"/>
      <c r="AA22" s="422"/>
      <c r="AB22" s="443"/>
      <c r="AC22" s="621"/>
      <c r="AD22" s="621"/>
      <c r="AE22" s="621"/>
      <c r="AF22" s="621"/>
      <c r="AG22" s="621"/>
      <c r="AH22" s="621"/>
      <c r="AI22" s="621"/>
      <c r="AJ22" s="621"/>
      <c r="AK22" s="621"/>
      <c r="AL22" s="621"/>
      <c r="AM22" s="55"/>
      <c r="AN22" s="379">
        <f>$F$14-ROUND($F$14*J25,0)</f>
        <v>467</v>
      </c>
      <c r="AO22" s="380"/>
      <c r="AP22" s="127"/>
      <c r="AQ22" s="637"/>
    </row>
    <row r="23" spans="1:43" ht="17.25" customHeight="1" x14ac:dyDescent="0.15">
      <c r="A23" s="436">
        <v>46</v>
      </c>
      <c r="B23" s="436">
        <v>2128</v>
      </c>
      <c r="C23" s="35" t="s">
        <v>3952</v>
      </c>
      <c r="D23" s="656"/>
      <c r="E23" s="510"/>
      <c r="F23" s="511"/>
      <c r="G23" s="511"/>
      <c r="H23" s="511"/>
      <c r="I23" s="511"/>
      <c r="J23" s="680"/>
      <c r="K23" s="681"/>
      <c r="L23" s="681"/>
      <c r="M23" s="682"/>
      <c r="N23" s="603"/>
      <c r="O23" s="604"/>
      <c r="P23" s="374"/>
      <c r="Q23" s="472"/>
      <c r="R23" s="477" t="s">
        <v>5143</v>
      </c>
      <c r="S23" s="633"/>
      <c r="T23" s="375"/>
      <c r="U23" s="375"/>
      <c r="V23" s="375"/>
      <c r="W23" s="376"/>
      <c r="X23" s="376"/>
      <c r="Y23" s="376"/>
      <c r="Z23" s="376"/>
      <c r="AA23" s="377"/>
      <c r="AB23" s="378"/>
      <c r="AC23" s="378"/>
      <c r="AD23" s="378"/>
      <c r="AE23" s="378"/>
      <c r="AF23" s="378"/>
      <c r="AG23" s="378"/>
      <c r="AH23" s="621"/>
      <c r="AI23" s="621"/>
      <c r="AJ23" s="376"/>
      <c r="AK23" s="376"/>
      <c r="AL23" s="376"/>
      <c r="AM23" s="377"/>
      <c r="AN23" s="379">
        <f>ROUND(($F$14-ROUND($F$14*J25,0))*(1+$X$24),0)</f>
        <v>537</v>
      </c>
      <c r="AO23" s="380"/>
      <c r="AP23" s="127"/>
      <c r="AQ23" s="637"/>
    </row>
    <row r="24" spans="1:43" ht="17.25" customHeight="1" x14ac:dyDescent="0.15">
      <c r="A24" s="436">
        <v>46</v>
      </c>
      <c r="B24" s="436">
        <v>2129</v>
      </c>
      <c r="C24" s="35" t="s">
        <v>3953</v>
      </c>
      <c r="D24" s="656"/>
      <c r="E24" s="510"/>
      <c r="F24" s="511"/>
      <c r="G24" s="511"/>
      <c r="H24" s="511"/>
      <c r="I24" s="511"/>
      <c r="J24" s="510"/>
      <c r="K24" s="511"/>
      <c r="L24" s="511"/>
      <c r="M24" s="513"/>
      <c r="N24" s="603"/>
      <c r="O24" s="604"/>
      <c r="P24" s="473"/>
      <c r="Q24" s="474"/>
      <c r="R24" s="446"/>
      <c r="S24" s="607"/>
      <c r="T24" s="607"/>
      <c r="U24" s="373"/>
      <c r="V24" s="373"/>
      <c r="W24" s="607"/>
      <c r="X24" s="1056">
        <f>$X$12</f>
        <v>0.15</v>
      </c>
      <c r="Y24" s="1056"/>
      <c r="Z24" s="381" t="s">
        <v>741</v>
      </c>
      <c r="AA24" s="432"/>
      <c r="AB24" s="1057" t="s">
        <v>3939</v>
      </c>
      <c r="AC24" s="1058"/>
      <c r="AD24" s="1058"/>
      <c r="AE24" s="1058"/>
      <c r="AF24" s="1058"/>
      <c r="AG24" s="1058"/>
      <c r="AH24" s="1058"/>
      <c r="AI24" s="1058"/>
      <c r="AJ24" s="1059">
        <f>$AJ$12</f>
        <v>0.05</v>
      </c>
      <c r="AK24" s="1059"/>
      <c r="AL24" s="382" t="s">
        <v>741</v>
      </c>
      <c r="AM24" s="383"/>
      <c r="AN24" s="379">
        <f>ROUND(ROUND(($F$14-ROUND($F$14*J25,0))*(1+$X$24),0)*(1+AJ24),0)</f>
        <v>564</v>
      </c>
      <c r="AO24" s="380"/>
      <c r="AP24" s="127"/>
      <c r="AQ24" s="637"/>
    </row>
    <row r="25" spans="1:43" ht="17.25" customHeight="1" x14ac:dyDescent="0.15">
      <c r="A25" s="436">
        <v>46</v>
      </c>
      <c r="B25" s="436">
        <v>2130</v>
      </c>
      <c r="C25" s="35" t="s">
        <v>3954</v>
      </c>
      <c r="D25" s="656"/>
      <c r="E25" s="510"/>
      <c r="F25" s="511"/>
      <c r="G25" s="511"/>
      <c r="H25" s="511"/>
      <c r="I25" s="511"/>
      <c r="J25" s="1060">
        <f>$V$9</f>
        <v>0.01</v>
      </c>
      <c r="K25" s="1061"/>
      <c r="L25" s="384" t="s">
        <v>4036</v>
      </c>
      <c r="M25" s="419"/>
      <c r="N25" s="442"/>
      <c r="O25" s="604"/>
      <c r="P25" s="637"/>
      <c r="Q25" s="475"/>
      <c r="R25" s="478" t="s">
        <v>5142</v>
      </c>
      <c r="S25" s="470"/>
      <c r="T25" s="470"/>
      <c r="U25" s="470"/>
      <c r="V25" s="470"/>
      <c r="W25" s="470"/>
      <c r="X25" s="470"/>
      <c r="Y25" s="376"/>
      <c r="Z25" s="376"/>
      <c r="AA25" s="377"/>
      <c r="AB25" s="378"/>
      <c r="AC25" s="378"/>
      <c r="AD25" s="378"/>
      <c r="AE25" s="378"/>
      <c r="AF25" s="378"/>
      <c r="AG25" s="378"/>
      <c r="AH25" s="621"/>
      <c r="AI25" s="621"/>
      <c r="AJ25" s="660"/>
      <c r="AK25" s="660"/>
      <c r="AL25" s="382"/>
      <c r="AM25" s="383"/>
      <c r="AN25" s="379">
        <f>ROUND(($F$14-ROUND($F$14*J25,0))*(1+$X$26),0)</f>
        <v>514</v>
      </c>
      <c r="AO25" s="380"/>
      <c r="AP25" s="127"/>
      <c r="AQ25" s="637"/>
    </row>
    <row r="26" spans="1:43" ht="17.25" customHeight="1" x14ac:dyDescent="0.15">
      <c r="A26" s="436">
        <v>46</v>
      </c>
      <c r="B26" s="436">
        <v>2131</v>
      </c>
      <c r="C26" s="35" t="s">
        <v>3955</v>
      </c>
      <c r="D26" s="656"/>
      <c r="E26" s="510"/>
      <c r="F26" s="511"/>
      <c r="G26" s="511"/>
      <c r="H26" s="511"/>
      <c r="I26" s="511"/>
      <c r="J26" s="510"/>
      <c r="K26" s="511"/>
      <c r="L26" s="418"/>
      <c r="M26" s="419"/>
      <c r="N26" s="510"/>
      <c r="O26" s="511"/>
      <c r="P26" s="384"/>
      <c r="Q26" s="476"/>
      <c r="R26" s="479"/>
      <c r="S26" s="607"/>
      <c r="T26" s="607"/>
      <c r="U26" s="373"/>
      <c r="V26" s="373"/>
      <c r="W26" s="607"/>
      <c r="X26" s="1056">
        <f>$X$14</f>
        <v>0.1</v>
      </c>
      <c r="Y26" s="1056"/>
      <c r="Z26" s="381" t="s">
        <v>741</v>
      </c>
      <c r="AA26" s="385"/>
      <c r="AB26" s="1057" t="s">
        <v>3939</v>
      </c>
      <c r="AC26" s="1058"/>
      <c r="AD26" s="1058"/>
      <c r="AE26" s="1058"/>
      <c r="AF26" s="1058"/>
      <c r="AG26" s="1058"/>
      <c r="AH26" s="1058"/>
      <c r="AI26" s="1058"/>
      <c r="AJ26" s="1059">
        <f>$AJ$12</f>
        <v>0.05</v>
      </c>
      <c r="AK26" s="1059"/>
      <c r="AL26" s="382" t="s">
        <v>741</v>
      </c>
      <c r="AM26" s="383"/>
      <c r="AN26" s="379">
        <f>ROUND(ROUND(($F$14-ROUND($F$14*J25,0))*(1+$X$26),0)*(1+AJ26),0)</f>
        <v>540</v>
      </c>
      <c r="AO26" s="380"/>
      <c r="AP26" s="127"/>
      <c r="AQ26" s="637"/>
    </row>
    <row r="27" spans="1:43" ht="17.25" customHeight="1" x14ac:dyDescent="0.15">
      <c r="A27" s="436">
        <v>46</v>
      </c>
      <c r="B27" s="436">
        <v>2132</v>
      </c>
      <c r="C27" s="35" t="s">
        <v>3956</v>
      </c>
      <c r="D27" s="656"/>
      <c r="E27" s="510"/>
      <c r="F27" s="511"/>
      <c r="G27" s="511"/>
      <c r="H27" s="511"/>
      <c r="I27" s="511"/>
      <c r="J27" s="510"/>
      <c r="K27" s="511"/>
      <c r="L27" s="418"/>
      <c r="M27" s="419"/>
      <c r="N27" s="550"/>
      <c r="O27" s="551"/>
      <c r="P27" s="387"/>
      <c r="Q27" s="388"/>
      <c r="R27" s="378" t="s">
        <v>3940</v>
      </c>
      <c r="S27" s="389"/>
      <c r="T27" s="389"/>
      <c r="U27" s="389"/>
      <c r="V27" s="389"/>
      <c r="W27" s="389"/>
      <c r="X27" s="389"/>
      <c r="Y27" s="389"/>
      <c r="Z27" s="389"/>
      <c r="AA27" s="389"/>
      <c r="AB27" s="389"/>
      <c r="AC27" s="389"/>
      <c r="AD27" s="389"/>
      <c r="AE27" s="389"/>
      <c r="AF27" s="389"/>
      <c r="AG27" s="389"/>
      <c r="AH27" s="621"/>
      <c r="AI27" s="621"/>
      <c r="AJ27" s="1055">
        <f>$AJ$12</f>
        <v>0.05</v>
      </c>
      <c r="AK27" s="1055"/>
      <c r="AL27" s="391" t="s">
        <v>741</v>
      </c>
      <c r="AM27" s="390"/>
      <c r="AN27" s="379">
        <f>ROUND(($F$14-ROUND($F$14*J25,0))*(1+AJ27),0)</f>
        <v>490</v>
      </c>
      <c r="AO27" s="380"/>
      <c r="AP27" s="127"/>
      <c r="AQ27" s="637"/>
    </row>
    <row r="28" spans="1:43" ht="17.25" customHeight="1" x14ac:dyDescent="0.15">
      <c r="A28" s="436">
        <v>46</v>
      </c>
      <c r="B28" s="436" t="s">
        <v>5808</v>
      </c>
      <c r="C28" s="35" t="s">
        <v>5155</v>
      </c>
      <c r="D28" s="656"/>
      <c r="E28" s="510"/>
      <c r="F28" s="511"/>
      <c r="G28" s="511"/>
      <c r="H28" s="511"/>
      <c r="I28" s="637"/>
      <c r="J28" s="510"/>
      <c r="K28" s="511"/>
      <c r="L28" s="511"/>
      <c r="M28" s="513"/>
      <c r="N28" s="677" t="s">
        <v>4346</v>
      </c>
      <c r="O28" s="678"/>
      <c r="P28" s="678"/>
      <c r="Q28" s="679"/>
      <c r="R28" s="373"/>
      <c r="S28" s="607"/>
      <c r="T28" s="607"/>
      <c r="U28" s="607"/>
      <c r="V28" s="607"/>
      <c r="W28" s="607"/>
      <c r="X28" s="607"/>
      <c r="Y28" s="422"/>
      <c r="Z28" s="422"/>
      <c r="AA28" s="422"/>
      <c r="AB28" s="443"/>
      <c r="AC28" s="621"/>
      <c r="AD28" s="621"/>
      <c r="AE28" s="621"/>
      <c r="AF28" s="621"/>
      <c r="AG28" s="621"/>
      <c r="AH28" s="621"/>
      <c r="AI28" s="621"/>
      <c r="AJ28" s="621"/>
      <c r="AK28" s="621"/>
      <c r="AL28" s="621"/>
      <c r="AM28" s="55"/>
      <c r="AN28" s="379">
        <f>$F$14-ROUND($F$14*J25,0)-ROUND($F$14*N31,0)</f>
        <v>462</v>
      </c>
      <c r="AO28" s="380"/>
      <c r="AP28" s="127"/>
      <c r="AQ28" s="637"/>
    </row>
    <row r="29" spans="1:43" ht="17.25" customHeight="1" x14ac:dyDescent="0.15">
      <c r="A29" s="436">
        <v>46</v>
      </c>
      <c r="B29" s="436" t="s">
        <v>5745</v>
      </c>
      <c r="C29" s="35" t="s">
        <v>5156</v>
      </c>
      <c r="D29" s="656"/>
      <c r="E29" s="510"/>
      <c r="F29" s="511"/>
      <c r="G29" s="511"/>
      <c r="H29" s="511"/>
      <c r="I29" s="511"/>
      <c r="J29" s="510"/>
      <c r="K29" s="511"/>
      <c r="L29" s="511"/>
      <c r="M29" s="513"/>
      <c r="N29" s="680"/>
      <c r="O29" s="681"/>
      <c r="P29" s="681"/>
      <c r="Q29" s="682"/>
      <c r="R29" s="477" t="s">
        <v>5143</v>
      </c>
      <c r="S29" s="633"/>
      <c r="T29" s="375"/>
      <c r="U29" s="375"/>
      <c r="V29" s="375"/>
      <c r="W29" s="376"/>
      <c r="X29" s="376"/>
      <c r="Y29" s="376"/>
      <c r="Z29" s="376"/>
      <c r="AA29" s="377"/>
      <c r="AB29" s="378"/>
      <c r="AC29" s="378"/>
      <c r="AD29" s="378"/>
      <c r="AE29" s="378"/>
      <c r="AF29" s="378"/>
      <c r="AG29" s="378"/>
      <c r="AH29" s="621"/>
      <c r="AI29" s="621"/>
      <c r="AJ29" s="376"/>
      <c r="AK29" s="376"/>
      <c r="AL29" s="376"/>
      <c r="AM29" s="377"/>
      <c r="AN29" s="379">
        <f>ROUND(($F$14-ROUND($F$14*J25,0)-ROUND($F$14*N31,0))*(1+$X$24),0)</f>
        <v>531</v>
      </c>
      <c r="AO29" s="380"/>
      <c r="AP29" s="127"/>
      <c r="AQ29" s="637"/>
    </row>
    <row r="30" spans="1:43" ht="17.25" customHeight="1" x14ac:dyDescent="0.15">
      <c r="A30" s="436">
        <v>46</v>
      </c>
      <c r="B30" s="436" t="s">
        <v>5746</v>
      </c>
      <c r="C30" s="35" t="s">
        <v>5157</v>
      </c>
      <c r="D30" s="656"/>
      <c r="E30" s="510"/>
      <c r="F30" s="511"/>
      <c r="G30" s="511"/>
      <c r="H30" s="511"/>
      <c r="I30" s="511"/>
      <c r="J30" s="510"/>
      <c r="K30" s="511"/>
      <c r="L30" s="511"/>
      <c r="M30" s="513"/>
      <c r="N30" s="603"/>
      <c r="O30" s="604"/>
      <c r="P30" s="473"/>
      <c r="Q30" s="474"/>
      <c r="R30" s="446"/>
      <c r="S30" s="607"/>
      <c r="T30" s="607"/>
      <c r="U30" s="373"/>
      <c r="V30" s="373"/>
      <c r="W30" s="607"/>
      <c r="X30" s="1056">
        <f>$X$12</f>
        <v>0.15</v>
      </c>
      <c r="Y30" s="1056"/>
      <c r="Z30" s="381" t="s">
        <v>741</v>
      </c>
      <c r="AA30" s="432"/>
      <c r="AB30" s="1057" t="s">
        <v>3939</v>
      </c>
      <c r="AC30" s="1058"/>
      <c r="AD30" s="1058"/>
      <c r="AE30" s="1058"/>
      <c r="AF30" s="1058"/>
      <c r="AG30" s="1058"/>
      <c r="AH30" s="1058"/>
      <c r="AI30" s="1058"/>
      <c r="AJ30" s="1059">
        <f>$AJ$12</f>
        <v>0.05</v>
      </c>
      <c r="AK30" s="1059"/>
      <c r="AL30" s="382" t="s">
        <v>741</v>
      </c>
      <c r="AM30" s="383"/>
      <c r="AN30" s="379">
        <f>ROUND(ROUND(($F$14-ROUND($F$14*J25,0)-ROUND($F$14*N31,0))*(1+$X$24),0)*(1+AJ30),0)</f>
        <v>558</v>
      </c>
      <c r="AO30" s="380"/>
      <c r="AP30" s="127"/>
      <c r="AQ30" s="637"/>
    </row>
    <row r="31" spans="1:43" ht="17.25" customHeight="1" x14ac:dyDescent="0.15">
      <c r="A31" s="436">
        <v>46</v>
      </c>
      <c r="B31" s="436" t="s">
        <v>5747</v>
      </c>
      <c r="C31" s="35" t="s">
        <v>5158</v>
      </c>
      <c r="D31" s="656"/>
      <c r="E31" s="510"/>
      <c r="F31" s="511"/>
      <c r="G31" s="511"/>
      <c r="H31" s="511"/>
      <c r="I31" s="511"/>
      <c r="J31" s="657"/>
      <c r="K31" s="658"/>
      <c r="L31" s="384"/>
      <c r="M31" s="419"/>
      <c r="N31" s="1060">
        <f>$V$9</f>
        <v>0.01</v>
      </c>
      <c r="O31" s="1061"/>
      <c r="P31" s="384" t="s">
        <v>4036</v>
      </c>
      <c r="Q31" s="475"/>
      <c r="R31" s="478" t="s">
        <v>5142</v>
      </c>
      <c r="S31" s="470"/>
      <c r="T31" s="470"/>
      <c r="U31" s="470"/>
      <c r="V31" s="470"/>
      <c r="W31" s="470"/>
      <c r="X31" s="470"/>
      <c r="Y31" s="376"/>
      <c r="Z31" s="376"/>
      <c r="AA31" s="377"/>
      <c r="AB31" s="378"/>
      <c r="AC31" s="378"/>
      <c r="AD31" s="378"/>
      <c r="AE31" s="378"/>
      <c r="AF31" s="378"/>
      <c r="AG31" s="378"/>
      <c r="AH31" s="621"/>
      <c r="AI31" s="621"/>
      <c r="AJ31" s="660"/>
      <c r="AK31" s="660"/>
      <c r="AL31" s="382"/>
      <c r="AM31" s="383"/>
      <c r="AN31" s="379">
        <f>ROUND(($F$14-ROUND($F$14*J25,0)-ROUND($F$14*N31,0))*(1+$X$26),0)</f>
        <v>508</v>
      </c>
      <c r="AO31" s="380"/>
      <c r="AP31" s="127"/>
      <c r="AQ31" s="637"/>
    </row>
    <row r="32" spans="1:43" ht="17.25" customHeight="1" x14ac:dyDescent="0.15">
      <c r="A32" s="436">
        <v>46</v>
      </c>
      <c r="B32" s="436" t="s">
        <v>5748</v>
      </c>
      <c r="C32" s="35" t="s">
        <v>5159</v>
      </c>
      <c r="D32" s="656"/>
      <c r="E32" s="510"/>
      <c r="F32" s="511"/>
      <c r="G32" s="511"/>
      <c r="H32" s="511"/>
      <c r="I32" s="511"/>
      <c r="J32" s="510"/>
      <c r="K32" s="511"/>
      <c r="L32" s="418"/>
      <c r="M32" s="419"/>
      <c r="N32" s="510"/>
      <c r="O32" s="511"/>
      <c r="P32" s="384"/>
      <c r="Q32" s="476"/>
      <c r="R32" s="479"/>
      <c r="S32" s="607"/>
      <c r="T32" s="607"/>
      <c r="U32" s="373"/>
      <c r="V32" s="373"/>
      <c r="W32" s="607"/>
      <c r="X32" s="1056">
        <f>$X$14</f>
        <v>0.1</v>
      </c>
      <c r="Y32" s="1056"/>
      <c r="Z32" s="381" t="s">
        <v>741</v>
      </c>
      <c r="AA32" s="385"/>
      <c r="AB32" s="1057" t="s">
        <v>3939</v>
      </c>
      <c r="AC32" s="1058"/>
      <c r="AD32" s="1058"/>
      <c r="AE32" s="1058"/>
      <c r="AF32" s="1058"/>
      <c r="AG32" s="1058"/>
      <c r="AH32" s="1058"/>
      <c r="AI32" s="1058"/>
      <c r="AJ32" s="1059">
        <f>$AJ$12</f>
        <v>0.05</v>
      </c>
      <c r="AK32" s="1059"/>
      <c r="AL32" s="382" t="s">
        <v>741</v>
      </c>
      <c r="AM32" s="383"/>
      <c r="AN32" s="379">
        <f>ROUND(ROUND(($F$14-ROUND($F$14*J25,0)-ROUND($F$14*N31,0))*(1+$X$26),0)*(1+AJ32),0)</f>
        <v>533</v>
      </c>
      <c r="AO32" s="380"/>
      <c r="AP32" s="127"/>
      <c r="AQ32" s="637"/>
    </row>
    <row r="33" spans="1:70" ht="17.25" customHeight="1" x14ac:dyDescent="0.15">
      <c r="A33" s="436">
        <v>46</v>
      </c>
      <c r="B33" s="436" t="s">
        <v>5749</v>
      </c>
      <c r="C33" s="35" t="s">
        <v>5160</v>
      </c>
      <c r="D33" s="490"/>
      <c r="E33" s="550"/>
      <c r="F33" s="551"/>
      <c r="G33" s="551"/>
      <c r="H33" s="551"/>
      <c r="I33" s="552"/>
      <c r="J33" s="550"/>
      <c r="K33" s="551"/>
      <c r="L33" s="607"/>
      <c r="M33" s="432"/>
      <c r="N33" s="550"/>
      <c r="O33" s="551"/>
      <c r="P33" s="387"/>
      <c r="Q33" s="388"/>
      <c r="R33" s="378" t="s">
        <v>3940</v>
      </c>
      <c r="S33" s="389"/>
      <c r="T33" s="389"/>
      <c r="U33" s="389"/>
      <c r="V33" s="389"/>
      <c r="W33" s="389"/>
      <c r="X33" s="389"/>
      <c r="Y33" s="389"/>
      <c r="Z33" s="389"/>
      <c r="AA33" s="389"/>
      <c r="AB33" s="389"/>
      <c r="AC33" s="389"/>
      <c r="AD33" s="389"/>
      <c r="AE33" s="389"/>
      <c r="AF33" s="389"/>
      <c r="AG33" s="389"/>
      <c r="AH33" s="621"/>
      <c r="AI33" s="621"/>
      <c r="AJ33" s="1055">
        <f>$AJ$12</f>
        <v>0.05</v>
      </c>
      <c r="AK33" s="1055"/>
      <c r="AL33" s="391" t="s">
        <v>741</v>
      </c>
      <c r="AM33" s="390"/>
      <c r="AN33" s="379">
        <f>ROUND(($F$14-ROUND($F$14*J25,0)-ROUND($F$14*N31,0))*(1+AJ33),0)</f>
        <v>485</v>
      </c>
      <c r="AO33" s="380"/>
      <c r="AP33" s="127"/>
      <c r="AQ33" s="637"/>
    </row>
    <row r="34" spans="1:70" ht="17.25" customHeight="1" x14ac:dyDescent="0.15">
      <c r="A34" s="436">
        <v>46</v>
      </c>
      <c r="B34" s="436">
        <v>4001</v>
      </c>
      <c r="C34" s="35" t="s">
        <v>367</v>
      </c>
      <c r="D34" s="39" t="s">
        <v>850</v>
      </c>
      <c r="E34" s="417"/>
      <c r="F34" s="607"/>
      <c r="G34" s="607"/>
      <c r="H34" s="607"/>
      <c r="I34" s="607"/>
      <c r="J34" s="417"/>
      <c r="K34" s="155"/>
      <c r="L34" s="155"/>
      <c r="M34" s="417"/>
      <c r="N34" s="417"/>
      <c r="O34" s="607"/>
      <c r="P34" s="417"/>
      <c r="Q34" s="417"/>
      <c r="R34" s="417"/>
      <c r="S34" s="417"/>
      <c r="T34" s="417"/>
      <c r="U34" s="40"/>
      <c r="V34" s="40"/>
      <c r="W34" s="373"/>
      <c r="X34" s="417"/>
      <c r="Y34" s="607"/>
      <c r="Z34" s="607"/>
      <c r="AA34" s="607"/>
      <c r="AB34" s="607"/>
      <c r="AC34" s="607"/>
      <c r="AD34" s="607"/>
      <c r="AE34" s="607"/>
      <c r="AF34" s="417"/>
      <c r="AG34" s="417"/>
      <c r="AH34" s="40"/>
      <c r="AI34" s="1077">
        <v>300</v>
      </c>
      <c r="AJ34" s="1077"/>
      <c r="AK34" s="99" t="s">
        <v>819</v>
      </c>
      <c r="AL34" s="99"/>
      <c r="AM34" s="420"/>
      <c r="AN34" s="156">
        <f t="shared" ref="AN34:AN39" si="0">AI34</f>
        <v>300</v>
      </c>
      <c r="AO34" s="402"/>
    </row>
    <row r="35" spans="1:70" ht="17.25" customHeight="1" x14ac:dyDescent="0.15">
      <c r="A35" s="436">
        <v>46</v>
      </c>
      <c r="B35" s="436">
        <v>6132</v>
      </c>
      <c r="C35" s="120" t="s">
        <v>2140</v>
      </c>
      <c r="D35" s="39" t="s">
        <v>3166</v>
      </c>
      <c r="E35" s="417"/>
      <c r="F35" s="607"/>
      <c r="G35" s="607"/>
      <c r="H35" s="607"/>
      <c r="I35" s="607"/>
      <c r="J35" s="417"/>
      <c r="K35" s="392"/>
      <c r="L35" s="392"/>
      <c r="M35" s="417"/>
      <c r="N35" s="417"/>
      <c r="O35" s="607"/>
      <c r="P35" s="417"/>
      <c r="Q35" s="417"/>
      <c r="R35" s="417"/>
      <c r="S35" s="417"/>
      <c r="T35" s="417"/>
      <c r="U35" s="40"/>
      <c r="V35" s="40"/>
      <c r="W35" s="642"/>
      <c r="X35" s="422"/>
      <c r="Y35" s="621"/>
      <c r="Z35" s="621"/>
      <c r="AA35" s="621"/>
      <c r="AB35" s="621"/>
      <c r="AC35" s="621"/>
      <c r="AD35" s="621"/>
      <c r="AE35" s="621"/>
      <c r="AF35" s="422"/>
      <c r="AG35" s="422"/>
      <c r="AH35" s="443"/>
      <c r="AI35" s="1062">
        <v>300</v>
      </c>
      <c r="AJ35" s="1062"/>
      <c r="AK35" s="99" t="s">
        <v>819</v>
      </c>
      <c r="AL35" s="99"/>
      <c r="AM35" s="38"/>
      <c r="AN35" s="156">
        <f t="shared" si="0"/>
        <v>300</v>
      </c>
      <c r="AO35" s="402"/>
    </row>
    <row r="36" spans="1:70" ht="17.25" customHeight="1" x14ac:dyDescent="0.15">
      <c r="A36" s="436">
        <v>46</v>
      </c>
      <c r="B36" s="436">
        <v>6207</v>
      </c>
      <c r="C36" s="120" t="s">
        <v>6059</v>
      </c>
      <c r="D36" s="1065" t="s">
        <v>6063</v>
      </c>
      <c r="E36" s="1066"/>
      <c r="F36" s="1066"/>
      <c r="G36" s="1066"/>
      <c r="H36" s="1066"/>
      <c r="I36" s="1066"/>
      <c r="J36" s="1066"/>
      <c r="K36" s="1066"/>
      <c r="L36" s="1066"/>
      <c r="M36" s="1067"/>
      <c r="N36" s="427" t="s">
        <v>6064</v>
      </c>
      <c r="O36" s="633"/>
      <c r="P36" s="416"/>
      <c r="Q36" s="416"/>
      <c r="R36" s="416"/>
      <c r="S36" s="416"/>
      <c r="T36" s="416"/>
      <c r="U36" s="37"/>
      <c r="V36" s="37"/>
      <c r="W36" s="179"/>
      <c r="X36" s="416"/>
      <c r="Y36" s="633"/>
      <c r="Z36" s="633"/>
      <c r="AA36" s="633"/>
      <c r="AB36" s="633"/>
      <c r="AC36" s="633"/>
      <c r="AD36" s="633"/>
      <c r="AE36" s="633"/>
      <c r="AF36" s="416"/>
      <c r="AG36" s="416"/>
      <c r="AH36" s="164"/>
      <c r="AI36" s="1062">
        <v>9</v>
      </c>
      <c r="AJ36" s="1062"/>
      <c r="AK36" s="99" t="s">
        <v>819</v>
      </c>
      <c r="AL36" s="434"/>
      <c r="AM36" s="38"/>
      <c r="AN36" s="156">
        <f t="shared" si="0"/>
        <v>9</v>
      </c>
      <c r="AO36" s="402"/>
    </row>
    <row r="37" spans="1:70" ht="17.25" customHeight="1" x14ac:dyDescent="0.15">
      <c r="A37" s="436">
        <v>46</v>
      </c>
      <c r="B37" s="436">
        <v>6208</v>
      </c>
      <c r="C37" s="120" t="s">
        <v>6060</v>
      </c>
      <c r="D37" s="1068"/>
      <c r="E37" s="1069"/>
      <c r="F37" s="1069"/>
      <c r="G37" s="1069"/>
      <c r="H37" s="1069"/>
      <c r="I37" s="1069"/>
      <c r="J37" s="1069"/>
      <c r="K37" s="1069"/>
      <c r="L37" s="1069"/>
      <c r="M37" s="1070"/>
      <c r="N37" s="421"/>
      <c r="O37" s="637"/>
      <c r="P37" s="895" t="s">
        <v>6066</v>
      </c>
      <c r="Q37" s="895"/>
      <c r="R37" s="895"/>
      <c r="S37" s="895"/>
      <c r="T37" s="895"/>
      <c r="U37" s="895"/>
      <c r="V37" s="895"/>
      <c r="W37" s="895"/>
      <c r="X37" s="895"/>
      <c r="Y37" s="895"/>
      <c r="Z37" s="895"/>
      <c r="AA37" s="895"/>
      <c r="AB37" s="895"/>
      <c r="AC37" s="895"/>
      <c r="AD37" s="895"/>
      <c r="AE37" s="895"/>
      <c r="AF37" s="895"/>
      <c r="AG37" s="895"/>
      <c r="AH37" s="902"/>
      <c r="AI37" s="1062">
        <v>15</v>
      </c>
      <c r="AJ37" s="1062"/>
      <c r="AK37" s="99" t="s">
        <v>819</v>
      </c>
      <c r="AL37" s="434"/>
      <c r="AM37" s="38"/>
      <c r="AN37" s="156">
        <f t="shared" si="0"/>
        <v>15</v>
      </c>
      <c r="AO37" s="402"/>
    </row>
    <row r="38" spans="1:70" ht="17.25" customHeight="1" x14ac:dyDescent="0.15">
      <c r="A38" s="436">
        <v>46</v>
      </c>
      <c r="B38" s="436">
        <v>6209</v>
      </c>
      <c r="C38" s="120" t="s">
        <v>6061</v>
      </c>
      <c r="D38" s="1068"/>
      <c r="E38" s="1069"/>
      <c r="F38" s="1069"/>
      <c r="G38" s="1069"/>
      <c r="H38" s="1069"/>
      <c r="I38" s="1069"/>
      <c r="J38" s="1069"/>
      <c r="K38" s="1069"/>
      <c r="L38" s="1069"/>
      <c r="M38" s="1070"/>
      <c r="N38" s="421"/>
      <c r="O38" s="637"/>
      <c r="P38" s="895"/>
      <c r="Q38" s="895"/>
      <c r="R38" s="895"/>
      <c r="S38" s="895"/>
      <c r="T38" s="895"/>
      <c r="U38" s="895"/>
      <c r="V38" s="895"/>
      <c r="W38" s="895"/>
      <c r="X38" s="895"/>
      <c r="Y38" s="895"/>
      <c r="Z38" s="895"/>
      <c r="AA38" s="895"/>
      <c r="AB38" s="895"/>
      <c r="AC38" s="895"/>
      <c r="AD38" s="895"/>
      <c r="AE38" s="895"/>
      <c r="AF38" s="895"/>
      <c r="AG38" s="895"/>
      <c r="AH38" s="902"/>
      <c r="AI38" s="1062">
        <v>16</v>
      </c>
      <c r="AJ38" s="1062"/>
      <c r="AK38" s="99" t="s">
        <v>819</v>
      </c>
      <c r="AL38" s="434"/>
      <c r="AM38" s="38"/>
      <c r="AN38" s="156">
        <f t="shared" si="0"/>
        <v>16</v>
      </c>
      <c r="AO38" s="402"/>
    </row>
    <row r="39" spans="1:70" ht="17.25" customHeight="1" x14ac:dyDescent="0.15">
      <c r="A39" s="436">
        <v>46</v>
      </c>
      <c r="B39" s="436">
        <v>6210</v>
      </c>
      <c r="C39" s="120" t="s">
        <v>6062</v>
      </c>
      <c r="D39" s="1068"/>
      <c r="E39" s="1069"/>
      <c r="F39" s="1069"/>
      <c r="G39" s="1069"/>
      <c r="H39" s="1069"/>
      <c r="I39" s="1069"/>
      <c r="J39" s="1069"/>
      <c r="K39" s="1069"/>
      <c r="L39" s="1069"/>
      <c r="M39" s="1070"/>
      <c r="N39" s="39"/>
      <c r="O39" s="607"/>
      <c r="P39" s="1063"/>
      <c r="Q39" s="1063"/>
      <c r="R39" s="1063"/>
      <c r="S39" s="1063"/>
      <c r="T39" s="1063"/>
      <c r="U39" s="1063"/>
      <c r="V39" s="1063"/>
      <c r="W39" s="1063"/>
      <c r="X39" s="1063"/>
      <c r="Y39" s="1063"/>
      <c r="Z39" s="1063"/>
      <c r="AA39" s="1063"/>
      <c r="AB39" s="1063"/>
      <c r="AC39" s="1063"/>
      <c r="AD39" s="1063"/>
      <c r="AE39" s="1063"/>
      <c r="AF39" s="1063"/>
      <c r="AG39" s="1063"/>
      <c r="AH39" s="1064"/>
      <c r="AI39" s="1062">
        <v>22</v>
      </c>
      <c r="AJ39" s="1062"/>
      <c r="AK39" s="99" t="s">
        <v>819</v>
      </c>
      <c r="AL39" s="434"/>
      <c r="AM39" s="38"/>
      <c r="AN39" s="156">
        <f t="shared" si="0"/>
        <v>22</v>
      </c>
      <c r="AO39" s="402"/>
    </row>
    <row r="40" spans="1:70" ht="17.25" customHeight="1" x14ac:dyDescent="0.15">
      <c r="A40" s="436">
        <v>46</v>
      </c>
      <c r="B40" s="436">
        <v>6191</v>
      </c>
      <c r="C40" s="35" t="s">
        <v>6058</v>
      </c>
      <c r="D40" s="1071"/>
      <c r="E40" s="1072"/>
      <c r="F40" s="1072"/>
      <c r="G40" s="1072"/>
      <c r="H40" s="1072"/>
      <c r="I40" s="1072"/>
      <c r="J40" s="1072"/>
      <c r="K40" s="1072"/>
      <c r="L40" s="1072"/>
      <c r="M40" s="1073"/>
      <c r="N40" s="444" t="s" ph="1">
        <v>6065</v>
      </c>
      <c r="O40" s="621"/>
      <c r="P40" s="621"/>
      <c r="Q40" s="621"/>
      <c r="R40" s="621"/>
      <c r="S40" s="621"/>
      <c r="T40" s="41"/>
      <c r="U40" s="422"/>
      <c r="V40" s="422"/>
      <c r="W40" s="422"/>
      <c r="X40" s="422"/>
      <c r="Y40" s="38"/>
      <c r="Z40" s="621"/>
      <c r="AA40" s="422"/>
      <c r="AB40" s="422"/>
      <c r="AC40" s="422"/>
      <c r="AD40" s="422"/>
      <c r="AE40" s="422"/>
      <c r="AF40" s="422"/>
      <c r="AG40" s="422"/>
      <c r="AH40" s="443" t="s">
        <v>581</v>
      </c>
      <c r="AI40" s="698" t="s">
        <v>6057</v>
      </c>
      <c r="AJ40" s="698"/>
      <c r="AK40" s="698"/>
      <c r="AL40" s="422" t="s">
        <v>3183</v>
      </c>
      <c r="AM40" s="422"/>
      <c r="AN40" s="401"/>
      <c r="AO40" s="10"/>
      <c r="AZ40" s="24"/>
      <c r="BA40" s="24"/>
      <c r="BB40" s="24"/>
      <c r="BC40" s="24"/>
      <c r="BD40" s="24"/>
      <c r="BE40" s="24"/>
      <c r="BJ40" s="178"/>
      <c r="BK40" s="178"/>
      <c r="BQ40" s="178"/>
      <c r="BR40" s="178"/>
    </row>
  </sheetData>
  <mergeCells count="50">
    <mergeCell ref="D36:M40"/>
    <mergeCell ref="D6:D14"/>
    <mergeCell ref="N9:O9"/>
    <mergeCell ref="AI34:AJ34"/>
    <mergeCell ref="V9:W9"/>
    <mergeCell ref="J25:K25"/>
    <mergeCell ref="X24:Y24"/>
    <mergeCell ref="AJ24:AK24"/>
    <mergeCell ref="E10:I13"/>
    <mergeCell ref="J22:M23"/>
    <mergeCell ref="AB14:AI14"/>
    <mergeCell ref="AB24:AI24"/>
    <mergeCell ref="AB26:AI26"/>
    <mergeCell ref="AJ7:AK7"/>
    <mergeCell ref="AJ9:AK9"/>
    <mergeCell ref="AB20:AI20"/>
    <mergeCell ref="X18:Y18"/>
    <mergeCell ref="AB18:AI18"/>
    <mergeCell ref="AJ18:AK18"/>
    <mergeCell ref="N16:Q17"/>
    <mergeCell ref="X20:Y20"/>
    <mergeCell ref="F14:G14"/>
    <mergeCell ref="AJ12:AK12"/>
    <mergeCell ref="AJ15:AK15"/>
    <mergeCell ref="AJ14:AK14"/>
    <mergeCell ref="X12:Y12"/>
    <mergeCell ref="X14:Y14"/>
    <mergeCell ref="AB12:AI12"/>
    <mergeCell ref="AJ21:AK21"/>
    <mergeCell ref="N19:O19"/>
    <mergeCell ref="X32:Y32"/>
    <mergeCell ref="AB32:AI32"/>
    <mergeCell ref="AJ32:AK32"/>
    <mergeCell ref="AJ27:AK27"/>
    <mergeCell ref="X26:Y26"/>
    <mergeCell ref="AJ26:AK26"/>
    <mergeCell ref="AJ20:AK20"/>
    <mergeCell ref="AI40:AK40"/>
    <mergeCell ref="AJ33:AK33"/>
    <mergeCell ref="N28:Q29"/>
    <mergeCell ref="X30:Y30"/>
    <mergeCell ref="AB30:AI30"/>
    <mergeCell ref="AJ30:AK30"/>
    <mergeCell ref="N31:O31"/>
    <mergeCell ref="AI35:AJ35"/>
    <mergeCell ref="AI36:AJ36"/>
    <mergeCell ref="AI37:AJ37"/>
    <mergeCell ref="AI38:AJ38"/>
    <mergeCell ref="AI39:AJ39"/>
    <mergeCell ref="P37:AH39"/>
  </mergeCells>
  <phoneticPr fontId="3"/>
  <printOptions horizontalCentered="1"/>
  <pageMargins left="0.39370078740157483" right="0.39370078740157483" top="0.78740157480314965" bottom="0.59055118110236227" header="0.51181102362204722" footer="0.31496062992125984"/>
  <pageSetup paperSize="9" scale="63" firstPageNumber="86" orientation="portrait" useFirstPageNumber="1" r:id="rId1"/>
  <headerFooter alignWithMargins="0">
    <oddHeader>&amp;R&amp;9介護予防支援</oddHeader>
    <oddFooter>&amp;C&amp;14&amp;P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2:AS1157"/>
  <sheetViews>
    <sheetView view="pageBreakPreview" zoomScaleNormal="75" zoomScaleSheetLayoutView="100" workbookViewId="0"/>
  </sheetViews>
  <sheetFormatPr defaultColWidth="9" defaultRowHeight="17.25" customHeight="1" x14ac:dyDescent="0.15"/>
  <cols>
    <col min="1" max="1" width="4.625" style="251" customWidth="1"/>
    <col min="2" max="2" width="7.625" style="251" customWidth="1"/>
    <col min="3" max="3" width="30.625" style="180" customWidth="1"/>
    <col min="4" max="35" width="2.375" style="24" customWidth="1"/>
    <col min="36" max="36" width="3.875" style="24" customWidth="1"/>
    <col min="37" max="41" width="2.375" style="24" customWidth="1"/>
    <col min="42" max="43" width="8.625" style="251" customWidth="1"/>
    <col min="44" max="44" width="2.875" style="251" customWidth="1"/>
    <col min="45" max="16384" width="9" style="251"/>
  </cols>
  <sheetData>
    <row r="2" spans="1:44" ht="17.25" customHeight="1" x14ac:dyDescent="0.2">
      <c r="A2" s="15" t="s">
        <v>2079</v>
      </c>
    </row>
    <row r="4" spans="1:44" ht="17.25" customHeight="1" x14ac:dyDescent="0.15">
      <c r="A4" s="405" t="s">
        <v>582</v>
      </c>
      <c r="B4" s="622"/>
      <c r="C4" s="1" t="s">
        <v>583</v>
      </c>
      <c r="D4" s="415"/>
      <c r="E4" s="633"/>
      <c r="F4" s="633"/>
      <c r="G4" s="633"/>
      <c r="H4" s="633"/>
      <c r="I4" s="633"/>
      <c r="J4" s="633"/>
      <c r="K4" s="633"/>
      <c r="L4" s="633"/>
      <c r="M4" s="633"/>
      <c r="N4" s="633"/>
      <c r="O4" s="633"/>
      <c r="P4" s="633"/>
      <c r="Q4" s="633"/>
      <c r="R4" s="633"/>
      <c r="S4" s="633"/>
      <c r="T4" s="409"/>
      <c r="U4" s="409" t="s">
        <v>584</v>
      </c>
      <c r="V4" s="633"/>
      <c r="W4" s="633"/>
      <c r="X4" s="633"/>
      <c r="Y4" s="633"/>
      <c r="Z4" s="633"/>
      <c r="AA4" s="633"/>
      <c r="AB4" s="633"/>
      <c r="AC4" s="633"/>
      <c r="AD4" s="633"/>
      <c r="AE4" s="633"/>
      <c r="AF4" s="633"/>
      <c r="AG4" s="633"/>
      <c r="AH4" s="633"/>
      <c r="AI4" s="633"/>
      <c r="AJ4" s="633"/>
      <c r="AK4" s="633"/>
      <c r="AL4" s="633"/>
      <c r="AM4" s="633"/>
      <c r="AN4" s="633"/>
      <c r="AO4" s="634"/>
      <c r="AP4" s="406" t="s">
        <v>28</v>
      </c>
      <c r="AQ4" s="406" t="s">
        <v>29</v>
      </c>
      <c r="AR4" s="637"/>
    </row>
    <row r="5" spans="1:44" ht="17.25" customHeight="1" x14ac:dyDescent="0.15">
      <c r="A5" s="406" t="s">
        <v>585</v>
      </c>
      <c r="B5" s="428" t="s">
        <v>586</v>
      </c>
      <c r="C5" s="644"/>
      <c r="D5" s="442"/>
      <c r="E5" s="637"/>
      <c r="F5" s="637"/>
      <c r="G5" s="637"/>
      <c r="H5" s="637"/>
      <c r="I5" s="637"/>
      <c r="J5" s="637"/>
      <c r="K5" s="637"/>
      <c r="L5" s="637"/>
      <c r="M5" s="637"/>
      <c r="N5" s="637"/>
      <c r="O5" s="637"/>
      <c r="P5" s="637"/>
      <c r="Q5" s="637"/>
      <c r="R5" s="637"/>
      <c r="S5" s="637"/>
      <c r="T5" s="637"/>
      <c r="U5" s="637"/>
      <c r="V5" s="637"/>
      <c r="W5" s="637"/>
      <c r="X5" s="637"/>
      <c r="Y5" s="637"/>
      <c r="Z5" s="637"/>
      <c r="AA5" s="637"/>
      <c r="AB5" s="637"/>
      <c r="AC5" s="637"/>
      <c r="AD5" s="637"/>
      <c r="AE5" s="637"/>
      <c r="AF5" s="637"/>
      <c r="AG5" s="637"/>
      <c r="AH5" s="637"/>
      <c r="AI5" s="637"/>
      <c r="AJ5" s="637"/>
      <c r="AK5" s="637"/>
      <c r="AL5" s="637"/>
      <c r="AM5" s="637"/>
      <c r="AN5" s="637"/>
      <c r="AO5" s="638"/>
      <c r="AP5" s="407" t="s">
        <v>577</v>
      </c>
      <c r="AQ5" s="407" t="s">
        <v>578</v>
      </c>
      <c r="AR5" s="637"/>
    </row>
    <row r="6" spans="1:44" ht="17.25" customHeight="1" x14ac:dyDescent="0.15">
      <c r="A6" s="436">
        <v>63</v>
      </c>
      <c r="B6" s="433">
        <v>1010</v>
      </c>
      <c r="C6" s="166" t="s">
        <v>596</v>
      </c>
      <c r="D6" s="710" t="s">
        <v>1356</v>
      </c>
      <c r="E6" s="427" t="s">
        <v>2</v>
      </c>
      <c r="F6" s="633"/>
      <c r="G6" s="633"/>
      <c r="H6" s="633"/>
      <c r="I6" s="634"/>
      <c r="J6" s="415"/>
      <c r="K6" s="633"/>
      <c r="L6" s="633"/>
      <c r="M6" s="634"/>
      <c r="N6" s="415"/>
      <c r="O6" s="633"/>
      <c r="P6" s="633"/>
      <c r="Q6" s="634"/>
      <c r="R6" s="633"/>
      <c r="S6" s="633"/>
      <c r="T6" s="633"/>
      <c r="U6" s="634"/>
      <c r="V6" s="623"/>
      <c r="W6" s="621"/>
      <c r="X6" s="621"/>
      <c r="Y6" s="422"/>
      <c r="Z6" s="621"/>
      <c r="AA6" s="621"/>
      <c r="AB6" s="621"/>
      <c r="AC6" s="621"/>
      <c r="AD6" s="621"/>
      <c r="AE6" s="621"/>
      <c r="AF6" s="621"/>
      <c r="AG6" s="621"/>
      <c r="AH6" s="621"/>
      <c r="AI6" s="621"/>
      <c r="AJ6" s="621"/>
      <c r="AK6" s="621"/>
      <c r="AL6" s="621"/>
      <c r="AM6" s="621"/>
      <c r="AN6" s="621"/>
      <c r="AO6" s="622"/>
      <c r="AP6" s="13">
        <f>ROUND($F$7,0)</f>
        <v>303</v>
      </c>
      <c r="AQ6" s="435" t="s">
        <v>1357</v>
      </c>
      <c r="AR6" s="637"/>
    </row>
    <row r="7" spans="1:44" ht="17.25" customHeight="1" x14ac:dyDescent="0.15">
      <c r="A7" s="436">
        <v>63</v>
      </c>
      <c r="B7" s="433">
        <v>1015</v>
      </c>
      <c r="C7" s="104" t="s">
        <v>597</v>
      </c>
      <c r="D7" s="711"/>
      <c r="E7" s="442"/>
      <c r="F7" s="684">
        <v>303</v>
      </c>
      <c r="G7" s="684"/>
      <c r="H7" s="418" t="s">
        <v>578</v>
      </c>
      <c r="I7" s="419"/>
      <c r="J7" s="442"/>
      <c r="K7" s="637"/>
      <c r="L7" s="637"/>
      <c r="M7" s="638"/>
      <c r="N7" s="442"/>
      <c r="O7" s="637"/>
      <c r="P7" s="637"/>
      <c r="Q7" s="638"/>
      <c r="R7" s="637"/>
      <c r="S7" s="637"/>
      <c r="T7" s="637"/>
      <c r="U7" s="638"/>
      <c r="V7" s="423" t="s">
        <v>579</v>
      </c>
      <c r="W7" s="621"/>
      <c r="X7" s="621"/>
      <c r="Y7" s="422"/>
      <c r="Z7" s="621"/>
      <c r="AA7" s="621"/>
      <c r="AB7" s="701">
        <v>0.25</v>
      </c>
      <c r="AC7" s="701"/>
      <c r="AD7" s="424" t="s">
        <v>1300</v>
      </c>
      <c r="AE7" s="621"/>
      <c r="AF7" s="621"/>
      <c r="AG7" s="621"/>
      <c r="AH7" s="621"/>
      <c r="AI7" s="621"/>
      <c r="AJ7" s="621"/>
      <c r="AK7" s="621"/>
      <c r="AL7" s="621"/>
      <c r="AM7" s="621"/>
      <c r="AN7" s="621"/>
      <c r="AO7" s="622"/>
      <c r="AP7" s="320">
        <f>ROUND($F$7*(1+AB7),0)</f>
        <v>379</v>
      </c>
      <c r="AQ7" s="437"/>
      <c r="AR7" s="637"/>
    </row>
    <row r="8" spans="1:44" ht="17.25" customHeight="1" x14ac:dyDescent="0.15">
      <c r="A8" s="436">
        <v>63</v>
      </c>
      <c r="B8" s="433">
        <v>1016</v>
      </c>
      <c r="C8" s="104" t="s">
        <v>598</v>
      </c>
      <c r="D8" s="711"/>
      <c r="E8" s="442"/>
      <c r="F8" s="418"/>
      <c r="G8" s="418"/>
      <c r="H8" s="418"/>
      <c r="I8" s="638"/>
      <c r="J8" s="442"/>
      <c r="K8" s="637"/>
      <c r="L8" s="637"/>
      <c r="M8" s="638"/>
      <c r="N8" s="442"/>
      <c r="O8" s="637"/>
      <c r="P8" s="637"/>
      <c r="Q8" s="638"/>
      <c r="R8" s="637"/>
      <c r="S8" s="637"/>
      <c r="T8" s="637"/>
      <c r="U8" s="638"/>
      <c r="V8" s="423" t="s">
        <v>208</v>
      </c>
      <c r="W8" s="621"/>
      <c r="X8" s="621"/>
      <c r="Y8" s="422"/>
      <c r="Z8" s="621"/>
      <c r="AA8" s="621"/>
      <c r="AB8" s="701">
        <v>0.5</v>
      </c>
      <c r="AC8" s="701"/>
      <c r="AD8" s="424" t="s">
        <v>1300</v>
      </c>
      <c r="AE8" s="621"/>
      <c r="AF8" s="621"/>
      <c r="AG8" s="621"/>
      <c r="AH8" s="621"/>
      <c r="AI8" s="621"/>
      <c r="AJ8" s="621"/>
      <c r="AK8" s="621"/>
      <c r="AL8" s="621"/>
      <c r="AM8" s="621"/>
      <c r="AN8" s="621"/>
      <c r="AO8" s="622"/>
      <c r="AP8" s="320">
        <f>ROUND($F$7*(1+AB8),0)</f>
        <v>455</v>
      </c>
      <c r="AQ8" s="407"/>
      <c r="AR8" s="637"/>
    </row>
    <row r="9" spans="1:44" ht="17.25" customHeight="1" x14ac:dyDescent="0.15">
      <c r="A9" s="436">
        <v>63</v>
      </c>
      <c r="B9" s="433">
        <v>1017</v>
      </c>
      <c r="C9" s="158" t="s">
        <v>1658</v>
      </c>
      <c r="D9" s="711"/>
      <c r="E9" s="680" t="s">
        <v>570</v>
      </c>
      <c r="F9" s="681"/>
      <c r="G9" s="681"/>
      <c r="H9" s="681"/>
      <c r="I9" s="682"/>
      <c r="J9" s="442"/>
      <c r="K9" s="637"/>
      <c r="L9" s="637"/>
      <c r="M9" s="638"/>
      <c r="N9" s="442"/>
      <c r="O9" s="637"/>
      <c r="P9" s="637"/>
      <c r="Q9" s="638"/>
      <c r="R9" s="637"/>
      <c r="S9" s="637"/>
      <c r="T9" s="637"/>
      <c r="U9" s="638"/>
      <c r="V9" s="423"/>
      <c r="W9" s="621"/>
      <c r="X9" s="621"/>
      <c r="Y9" s="422"/>
      <c r="Z9" s="325"/>
      <c r="AA9" s="325"/>
      <c r="AB9" s="529"/>
      <c r="AC9" s="529"/>
      <c r="AD9" s="424"/>
      <c r="AE9" s="445"/>
      <c r="AF9" s="737" t="s">
        <v>1358</v>
      </c>
      <c r="AG9" s="738"/>
      <c r="AH9" s="678" t="s">
        <v>4030</v>
      </c>
      <c r="AI9" s="678"/>
      <c r="AJ9" s="678"/>
      <c r="AK9" s="678"/>
      <c r="AL9" s="678"/>
      <c r="AM9" s="678"/>
      <c r="AN9" s="678"/>
      <c r="AO9" s="679"/>
      <c r="AP9" s="319">
        <f>ROUND($F$7+AJ11,0)</f>
        <v>557</v>
      </c>
      <c r="AQ9" s="407"/>
      <c r="AR9" s="637"/>
    </row>
    <row r="10" spans="1:44" ht="17.25" customHeight="1" x14ac:dyDescent="0.15">
      <c r="A10" s="436">
        <v>63</v>
      </c>
      <c r="B10" s="433">
        <v>1018</v>
      </c>
      <c r="C10" s="158" t="s">
        <v>1659</v>
      </c>
      <c r="D10" s="711"/>
      <c r="E10" s="680"/>
      <c r="F10" s="681"/>
      <c r="G10" s="681"/>
      <c r="H10" s="681"/>
      <c r="I10" s="682"/>
      <c r="J10" s="421"/>
      <c r="K10" s="418"/>
      <c r="L10" s="418"/>
      <c r="M10" s="419"/>
      <c r="N10" s="421"/>
      <c r="O10" s="418"/>
      <c r="P10" s="418"/>
      <c r="Q10" s="419"/>
      <c r="R10" s="418"/>
      <c r="S10" s="418"/>
      <c r="T10" s="418"/>
      <c r="U10" s="419"/>
      <c r="V10" s="423" t="s">
        <v>579</v>
      </c>
      <c r="W10" s="422"/>
      <c r="X10" s="422"/>
      <c r="Y10" s="422"/>
      <c r="Z10" s="325"/>
      <c r="AA10" s="325"/>
      <c r="AB10" s="701">
        <f>$AB$7</f>
        <v>0.25</v>
      </c>
      <c r="AC10" s="701"/>
      <c r="AD10" s="424" t="s">
        <v>1300</v>
      </c>
      <c r="AE10" s="422"/>
      <c r="AF10" s="739"/>
      <c r="AG10" s="740"/>
      <c r="AH10" s="681"/>
      <c r="AI10" s="681"/>
      <c r="AJ10" s="681"/>
      <c r="AK10" s="681"/>
      <c r="AL10" s="681"/>
      <c r="AM10" s="681"/>
      <c r="AN10" s="681"/>
      <c r="AO10" s="682"/>
      <c r="AP10" s="319">
        <f>ROUND(ROUND($F$7*(1+AB10),0)+AJ11,0)</f>
        <v>633</v>
      </c>
      <c r="AQ10" s="429"/>
    </row>
    <row r="11" spans="1:44" ht="17.25" customHeight="1" x14ac:dyDescent="0.15">
      <c r="A11" s="436">
        <v>63</v>
      </c>
      <c r="B11" s="433">
        <v>1019</v>
      </c>
      <c r="C11" s="158" t="s">
        <v>1660</v>
      </c>
      <c r="D11" s="711"/>
      <c r="E11" s="680"/>
      <c r="F11" s="681"/>
      <c r="G11" s="681"/>
      <c r="H11" s="681"/>
      <c r="I11" s="682"/>
      <c r="J11" s="421"/>
      <c r="K11" s="418"/>
      <c r="L11" s="418"/>
      <c r="M11" s="419"/>
      <c r="N11" s="421"/>
      <c r="O11" s="418"/>
      <c r="P11" s="418"/>
      <c r="Q11" s="419"/>
      <c r="R11" s="418"/>
      <c r="S11" s="418"/>
      <c r="T11" s="418"/>
      <c r="U11" s="419"/>
      <c r="V11" s="423" t="s">
        <v>208</v>
      </c>
      <c r="W11" s="422"/>
      <c r="X11" s="422"/>
      <c r="Y11" s="422"/>
      <c r="Z11" s="325"/>
      <c r="AA11" s="325"/>
      <c r="AB11" s="701">
        <f>$AB$8</f>
        <v>0.5</v>
      </c>
      <c r="AC11" s="701"/>
      <c r="AD11" s="424" t="s">
        <v>1300</v>
      </c>
      <c r="AE11" s="422"/>
      <c r="AF11" s="741"/>
      <c r="AG11" s="742"/>
      <c r="AH11" s="607"/>
      <c r="AI11" s="616" t="s">
        <v>33</v>
      </c>
      <c r="AJ11" s="702">
        <v>254</v>
      </c>
      <c r="AK11" s="702"/>
      <c r="AL11" s="418" t="s">
        <v>207</v>
      </c>
      <c r="AM11" s="607"/>
      <c r="AN11" s="607"/>
      <c r="AO11" s="432"/>
      <c r="AP11" s="319">
        <f>ROUND(ROUND($F$7*(1+AB11),0)+AJ11,0)</f>
        <v>709</v>
      </c>
      <c r="AQ11" s="429"/>
    </row>
    <row r="12" spans="1:44" ht="17.25" customHeight="1" x14ac:dyDescent="0.15">
      <c r="A12" s="436">
        <v>63</v>
      </c>
      <c r="B12" s="433">
        <v>1040</v>
      </c>
      <c r="C12" s="158" t="s">
        <v>1868</v>
      </c>
      <c r="D12" s="711"/>
      <c r="E12" s="680"/>
      <c r="F12" s="681"/>
      <c r="G12" s="681"/>
      <c r="H12" s="681"/>
      <c r="I12" s="682"/>
      <c r="J12" s="442"/>
      <c r="K12" s="637"/>
      <c r="L12" s="637"/>
      <c r="M12" s="638"/>
      <c r="N12" s="442"/>
      <c r="O12" s="637"/>
      <c r="P12" s="637"/>
      <c r="Q12" s="638"/>
      <c r="R12" s="637"/>
      <c r="S12" s="637"/>
      <c r="T12" s="637"/>
      <c r="U12" s="638"/>
      <c r="V12" s="423"/>
      <c r="W12" s="621"/>
      <c r="X12" s="621"/>
      <c r="Y12" s="422"/>
      <c r="Z12" s="325"/>
      <c r="AA12" s="325"/>
      <c r="AB12" s="529"/>
      <c r="AC12" s="529"/>
      <c r="AD12" s="424"/>
      <c r="AE12" s="422"/>
      <c r="AF12" s="737" t="s">
        <v>1359</v>
      </c>
      <c r="AG12" s="738"/>
      <c r="AH12" s="678" t="s">
        <v>4030</v>
      </c>
      <c r="AI12" s="678"/>
      <c r="AJ12" s="678"/>
      <c r="AK12" s="678"/>
      <c r="AL12" s="678"/>
      <c r="AM12" s="678"/>
      <c r="AN12" s="678"/>
      <c r="AO12" s="679"/>
      <c r="AP12" s="319">
        <f>ROUND($F$7+AJ14,0)</f>
        <v>504</v>
      </c>
      <c r="AQ12" s="407"/>
      <c r="AR12" s="637"/>
    </row>
    <row r="13" spans="1:44" ht="17.25" customHeight="1" x14ac:dyDescent="0.15">
      <c r="A13" s="436">
        <v>63</v>
      </c>
      <c r="B13" s="433">
        <v>1041</v>
      </c>
      <c r="C13" s="158" t="s">
        <v>1869</v>
      </c>
      <c r="D13" s="711"/>
      <c r="E13" s="510"/>
      <c r="F13" s="511"/>
      <c r="G13" s="511"/>
      <c r="H13" s="511"/>
      <c r="I13" s="513"/>
      <c r="J13" s="421"/>
      <c r="K13" s="418"/>
      <c r="L13" s="418"/>
      <c r="M13" s="419"/>
      <c r="N13" s="421"/>
      <c r="O13" s="418"/>
      <c r="P13" s="418"/>
      <c r="Q13" s="419"/>
      <c r="R13" s="418"/>
      <c r="S13" s="418"/>
      <c r="T13" s="418"/>
      <c r="U13" s="419"/>
      <c r="V13" s="423" t="s">
        <v>579</v>
      </c>
      <c r="W13" s="422"/>
      <c r="X13" s="422"/>
      <c r="Y13" s="422"/>
      <c r="Z13" s="325"/>
      <c r="AA13" s="325"/>
      <c r="AB13" s="701">
        <f>$AB$7</f>
        <v>0.25</v>
      </c>
      <c r="AC13" s="701"/>
      <c r="AD13" s="424" t="s">
        <v>1300</v>
      </c>
      <c r="AE13" s="422"/>
      <c r="AF13" s="739"/>
      <c r="AG13" s="740"/>
      <c r="AH13" s="681"/>
      <c r="AI13" s="681"/>
      <c r="AJ13" s="681"/>
      <c r="AK13" s="681"/>
      <c r="AL13" s="681"/>
      <c r="AM13" s="681"/>
      <c r="AN13" s="681"/>
      <c r="AO13" s="682"/>
      <c r="AP13" s="319">
        <f>ROUND(ROUND($F$7*(1+AB13),0)+AJ14,0)</f>
        <v>580</v>
      </c>
      <c r="AQ13" s="429"/>
    </row>
    <row r="14" spans="1:44" ht="17.25" customHeight="1" x14ac:dyDescent="0.15">
      <c r="A14" s="436">
        <v>63</v>
      </c>
      <c r="B14" s="433">
        <v>1042</v>
      </c>
      <c r="C14" s="158" t="s">
        <v>4031</v>
      </c>
      <c r="D14" s="711"/>
      <c r="E14" s="510"/>
      <c r="F14" s="511"/>
      <c r="G14" s="511"/>
      <c r="H14" s="511"/>
      <c r="I14" s="513"/>
      <c r="J14" s="421"/>
      <c r="K14" s="418"/>
      <c r="L14" s="418"/>
      <c r="M14" s="419"/>
      <c r="N14" s="421"/>
      <c r="O14" s="418"/>
      <c r="P14" s="418"/>
      <c r="Q14" s="419"/>
      <c r="R14" s="418"/>
      <c r="S14" s="418"/>
      <c r="T14" s="418"/>
      <c r="U14" s="419"/>
      <c r="V14" s="423" t="s">
        <v>208</v>
      </c>
      <c r="W14" s="422"/>
      <c r="X14" s="422"/>
      <c r="Y14" s="422"/>
      <c r="Z14" s="325"/>
      <c r="AA14" s="325"/>
      <c r="AB14" s="701">
        <f>$AB$8</f>
        <v>0.5</v>
      </c>
      <c r="AC14" s="701"/>
      <c r="AD14" s="424" t="s">
        <v>1300</v>
      </c>
      <c r="AE14" s="621"/>
      <c r="AF14" s="741"/>
      <c r="AG14" s="742"/>
      <c r="AH14" s="326"/>
      <c r="AI14" s="524" t="s">
        <v>33</v>
      </c>
      <c r="AJ14" s="699">
        <v>201</v>
      </c>
      <c r="AK14" s="699"/>
      <c r="AL14" s="417" t="s">
        <v>207</v>
      </c>
      <c r="AM14" s="181"/>
      <c r="AN14" s="426"/>
      <c r="AO14" s="189"/>
      <c r="AP14" s="319">
        <f>ROUND(ROUND($F$7*(1+AB14),0)+AJ14,0)</f>
        <v>656</v>
      </c>
      <c r="AQ14" s="429"/>
    </row>
    <row r="15" spans="1:44" ht="17.25" customHeight="1" x14ac:dyDescent="0.15">
      <c r="A15" s="436">
        <v>63</v>
      </c>
      <c r="B15" s="433" t="s">
        <v>5161</v>
      </c>
      <c r="C15" s="455" t="s">
        <v>4355</v>
      </c>
      <c r="D15" s="711"/>
      <c r="E15" s="442"/>
      <c r="F15" s="637"/>
      <c r="G15" s="637"/>
      <c r="H15" s="637"/>
      <c r="I15" s="638"/>
      <c r="J15" s="442"/>
      <c r="K15" s="637"/>
      <c r="L15" s="637"/>
      <c r="M15" s="638"/>
      <c r="N15" s="442"/>
      <c r="O15" s="637"/>
      <c r="P15" s="637"/>
      <c r="Q15" s="419"/>
      <c r="R15" s="677" t="s">
        <v>4346</v>
      </c>
      <c r="S15" s="678"/>
      <c r="T15" s="678"/>
      <c r="U15" s="679"/>
      <c r="V15" s="423"/>
      <c r="W15" s="621"/>
      <c r="X15" s="621"/>
      <c r="Y15" s="621"/>
      <c r="Z15" s="621"/>
      <c r="AA15" s="621"/>
      <c r="AB15" s="621"/>
      <c r="AC15" s="621"/>
      <c r="AD15" s="621"/>
      <c r="AE15" s="621"/>
      <c r="AF15" s="621"/>
      <c r="AG15" s="621"/>
      <c r="AH15" s="621"/>
      <c r="AI15" s="621"/>
      <c r="AJ15" s="621"/>
      <c r="AK15" s="621"/>
      <c r="AL15" s="621"/>
      <c r="AM15" s="621"/>
      <c r="AN15" s="621"/>
      <c r="AO15" s="622"/>
      <c r="AP15" s="456">
        <f>F7-ROUND(F7*R18,0)</f>
        <v>300</v>
      </c>
      <c r="AQ15" s="429"/>
    </row>
    <row r="16" spans="1:44" ht="17.25" customHeight="1" x14ac:dyDescent="0.15">
      <c r="A16" s="436">
        <v>63</v>
      </c>
      <c r="B16" s="433" t="s">
        <v>5162</v>
      </c>
      <c r="C16" s="457" t="s">
        <v>4356</v>
      </c>
      <c r="D16" s="711"/>
      <c r="E16" s="442"/>
      <c r="F16" s="637"/>
      <c r="G16" s="637"/>
      <c r="H16" s="637"/>
      <c r="I16" s="638"/>
      <c r="J16" s="442"/>
      <c r="K16" s="637"/>
      <c r="L16" s="637"/>
      <c r="M16" s="638"/>
      <c r="N16" s="442"/>
      <c r="O16" s="637"/>
      <c r="P16" s="637"/>
      <c r="Q16" s="419"/>
      <c r="R16" s="680"/>
      <c r="S16" s="681"/>
      <c r="T16" s="681"/>
      <c r="U16" s="682"/>
      <c r="V16" s="423" t="s">
        <v>579</v>
      </c>
      <c r="W16" s="422"/>
      <c r="X16" s="422"/>
      <c r="Y16" s="422"/>
      <c r="Z16" s="422"/>
      <c r="AA16" s="422"/>
      <c r="AB16" s="701">
        <v>0.25</v>
      </c>
      <c r="AC16" s="701"/>
      <c r="AD16" s="424" t="s">
        <v>1300</v>
      </c>
      <c r="AE16" s="621"/>
      <c r="AF16" s="621"/>
      <c r="AG16" s="621"/>
      <c r="AH16" s="621"/>
      <c r="AI16" s="621"/>
      <c r="AJ16" s="621"/>
      <c r="AK16" s="621"/>
      <c r="AL16" s="621"/>
      <c r="AM16" s="621"/>
      <c r="AN16" s="621"/>
      <c r="AO16" s="622"/>
      <c r="AP16" s="458">
        <f>ROUND((F7-ROUND(F7*R18,0))*(1+AB16),0)</f>
        <v>375</v>
      </c>
      <c r="AQ16" s="429"/>
    </row>
    <row r="17" spans="1:43" ht="17.25" customHeight="1" x14ac:dyDescent="0.15">
      <c r="A17" s="436">
        <v>63</v>
      </c>
      <c r="B17" s="433" t="s">
        <v>5163</v>
      </c>
      <c r="C17" s="457" t="s">
        <v>4357</v>
      </c>
      <c r="D17" s="711"/>
      <c r="E17" s="442"/>
      <c r="F17" s="637"/>
      <c r="G17" s="637"/>
      <c r="H17" s="637"/>
      <c r="I17" s="638"/>
      <c r="J17" s="442"/>
      <c r="K17" s="637"/>
      <c r="L17" s="637"/>
      <c r="M17" s="638"/>
      <c r="N17" s="442"/>
      <c r="O17" s="637"/>
      <c r="P17" s="637"/>
      <c r="Q17" s="419"/>
      <c r="R17" s="511"/>
      <c r="S17" s="511"/>
      <c r="T17" s="511"/>
      <c r="U17" s="513"/>
      <c r="V17" s="423" t="s">
        <v>208</v>
      </c>
      <c r="W17" s="422"/>
      <c r="X17" s="422"/>
      <c r="Y17" s="422"/>
      <c r="Z17" s="422"/>
      <c r="AA17" s="422"/>
      <c r="AB17" s="701">
        <v>0.5</v>
      </c>
      <c r="AC17" s="701"/>
      <c r="AD17" s="424" t="s">
        <v>1300</v>
      </c>
      <c r="AE17" s="621"/>
      <c r="AF17" s="621"/>
      <c r="AG17" s="621"/>
      <c r="AH17" s="621"/>
      <c r="AI17" s="621"/>
      <c r="AJ17" s="621"/>
      <c r="AK17" s="621"/>
      <c r="AL17" s="621"/>
      <c r="AM17" s="621"/>
      <c r="AN17" s="621"/>
      <c r="AO17" s="622"/>
      <c r="AP17" s="458">
        <f>ROUND((F7-ROUND(F7*R18,0))*(1+AB17),0)</f>
        <v>450</v>
      </c>
      <c r="AQ17" s="429"/>
    </row>
    <row r="18" spans="1:43" ht="17.25" customHeight="1" x14ac:dyDescent="0.15">
      <c r="A18" s="436">
        <v>63</v>
      </c>
      <c r="B18" s="433" t="s">
        <v>5164</v>
      </c>
      <c r="C18" s="441" t="s">
        <v>4358</v>
      </c>
      <c r="D18" s="711"/>
      <c r="E18" s="442"/>
      <c r="F18" s="637"/>
      <c r="G18" s="637"/>
      <c r="H18" s="637"/>
      <c r="I18" s="638"/>
      <c r="J18" s="442"/>
      <c r="K18" s="637"/>
      <c r="L18" s="637"/>
      <c r="M18" s="638"/>
      <c r="N18" s="442"/>
      <c r="O18" s="637"/>
      <c r="P18" s="637"/>
      <c r="Q18" s="419"/>
      <c r="R18" s="709">
        <v>0.01</v>
      </c>
      <c r="S18" s="683"/>
      <c r="T18" s="45" t="s">
        <v>4036</v>
      </c>
      <c r="U18" s="419"/>
      <c r="V18" s="423"/>
      <c r="W18" s="422"/>
      <c r="X18" s="422"/>
      <c r="Y18" s="422"/>
      <c r="Z18" s="422"/>
      <c r="AA18" s="422"/>
      <c r="AB18" s="529"/>
      <c r="AC18" s="529"/>
      <c r="AD18" s="424"/>
      <c r="AE18" s="422"/>
      <c r="AF18" s="737" t="s">
        <v>1358</v>
      </c>
      <c r="AG18" s="738"/>
      <c r="AH18" s="678" t="s">
        <v>4030</v>
      </c>
      <c r="AI18" s="678"/>
      <c r="AJ18" s="678"/>
      <c r="AK18" s="678"/>
      <c r="AL18" s="678"/>
      <c r="AM18" s="678"/>
      <c r="AN18" s="678"/>
      <c r="AO18" s="679"/>
      <c r="AP18" s="459">
        <f>ROUND((F7-ROUND(F7*R18,0))+AJ20,0)</f>
        <v>554</v>
      </c>
      <c r="AQ18" s="407"/>
    </row>
    <row r="19" spans="1:43" ht="17.25" customHeight="1" x14ac:dyDescent="0.15">
      <c r="A19" s="436">
        <v>63</v>
      </c>
      <c r="B19" s="433" t="s">
        <v>5165</v>
      </c>
      <c r="C19" s="441" t="s">
        <v>4359</v>
      </c>
      <c r="D19" s="711"/>
      <c r="E19" s="442"/>
      <c r="F19" s="637"/>
      <c r="G19" s="637"/>
      <c r="H19" s="637"/>
      <c r="I19" s="638"/>
      <c r="J19" s="442"/>
      <c r="K19" s="637"/>
      <c r="L19" s="637"/>
      <c r="M19" s="638"/>
      <c r="N19" s="442"/>
      <c r="O19" s="637"/>
      <c r="P19" s="637"/>
      <c r="Q19" s="419"/>
      <c r="R19" s="418"/>
      <c r="S19" s="418"/>
      <c r="T19" s="418"/>
      <c r="U19" s="419"/>
      <c r="V19" s="423" t="s">
        <v>579</v>
      </c>
      <c r="W19" s="422"/>
      <c r="X19" s="422"/>
      <c r="Y19" s="422"/>
      <c r="Z19" s="422"/>
      <c r="AA19" s="422"/>
      <c r="AB19" s="701">
        <f>$AB$7</f>
        <v>0.25</v>
      </c>
      <c r="AC19" s="701"/>
      <c r="AD19" s="424" t="s">
        <v>1300</v>
      </c>
      <c r="AE19" s="422"/>
      <c r="AF19" s="739"/>
      <c r="AG19" s="740"/>
      <c r="AH19" s="681"/>
      <c r="AI19" s="681"/>
      <c r="AJ19" s="681"/>
      <c r="AK19" s="681"/>
      <c r="AL19" s="681"/>
      <c r="AM19" s="681"/>
      <c r="AN19" s="681"/>
      <c r="AO19" s="682"/>
      <c r="AP19" s="459">
        <f>ROUND(ROUND((F7-ROUND(F7*R18,0))*(1+AB19),0)+AJ20,0)</f>
        <v>629</v>
      </c>
      <c r="AQ19" s="429"/>
    </row>
    <row r="20" spans="1:43" ht="17.25" customHeight="1" x14ac:dyDescent="0.15">
      <c r="A20" s="436">
        <v>63</v>
      </c>
      <c r="B20" s="433" t="s">
        <v>5166</v>
      </c>
      <c r="C20" s="441" t="s">
        <v>4360</v>
      </c>
      <c r="D20" s="711"/>
      <c r="E20" s="510"/>
      <c r="F20" s="511"/>
      <c r="G20" s="511"/>
      <c r="H20" s="511"/>
      <c r="I20" s="513"/>
      <c r="J20" s="510"/>
      <c r="K20" s="511"/>
      <c r="L20" s="637"/>
      <c r="M20" s="638"/>
      <c r="N20" s="442"/>
      <c r="O20" s="637"/>
      <c r="P20" s="637"/>
      <c r="Q20" s="419"/>
      <c r="R20" s="418"/>
      <c r="S20" s="418"/>
      <c r="T20" s="418"/>
      <c r="U20" s="419"/>
      <c r="V20" s="423" t="s">
        <v>208</v>
      </c>
      <c r="W20" s="422"/>
      <c r="X20" s="422"/>
      <c r="Y20" s="422"/>
      <c r="Z20" s="422"/>
      <c r="AA20" s="422"/>
      <c r="AB20" s="701">
        <f>$AB$8</f>
        <v>0.5</v>
      </c>
      <c r="AC20" s="701"/>
      <c r="AD20" s="424" t="s">
        <v>1300</v>
      </c>
      <c r="AE20" s="422"/>
      <c r="AF20" s="741"/>
      <c r="AG20" s="742"/>
      <c r="AH20" s="245"/>
      <c r="AI20" s="616" t="s">
        <v>33</v>
      </c>
      <c r="AJ20" s="702">
        <f>$AJ$11</f>
        <v>254</v>
      </c>
      <c r="AK20" s="702"/>
      <c r="AL20" s="245" t="s">
        <v>207</v>
      </c>
      <c r="AM20" s="607"/>
      <c r="AN20" s="607"/>
      <c r="AO20" s="432"/>
      <c r="AP20" s="459">
        <f>ROUND(ROUND((F7-ROUND(F7*R18,0))*(1+AB20),0)+AJ20,0)</f>
        <v>704</v>
      </c>
      <c r="AQ20" s="429"/>
    </row>
    <row r="21" spans="1:43" ht="17.25" customHeight="1" x14ac:dyDescent="0.15">
      <c r="A21" s="436">
        <v>63</v>
      </c>
      <c r="B21" s="433" t="s">
        <v>5167</v>
      </c>
      <c r="C21" s="441" t="s">
        <v>4361</v>
      </c>
      <c r="D21" s="711"/>
      <c r="E21" s="510"/>
      <c r="F21" s="511"/>
      <c r="G21" s="511"/>
      <c r="H21" s="511"/>
      <c r="I21" s="513"/>
      <c r="J21" s="510"/>
      <c r="K21" s="511"/>
      <c r="L21" s="637"/>
      <c r="M21" s="638"/>
      <c r="N21" s="442"/>
      <c r="O21" s="637"/>
      <c r="P21" s="637"/>
      <c r="Q21" s="638"/>
      <c r="R21" s="637"/>
      <c r="S21" s="637"/>
      <c r="T21" s="637"/>
      <c r="U21" s="638"/>
      <c r="V21" s="423"/>
      <c r="W21" s="422"/>
      <c r="X21" s="422"/>
      <c r="Y21" s="422"/>
      <c r="Z21" s="422"/>
      <c r="AA21" s="422"/>
      <c r="AB21" s="529"/>
      <c r="AC21" s="529"/>
      <c r="AD21" s="424"/>
      <c r="AE21" s="422"/>
      <c r="AF21" s="737" t="s">
        <v>1359</v>
      </c>
      <c r="AG21" s="738"/>
      <c r="AH21" s="678" t="s">
        <v>4030</v>
      </c>
      <c r="AI21" s="678"/>
      <c r="AJ21" s="678"/>
      <c r="AK21" s="678"/>
      <c r="AL21" s="678"/>
      <c r="AM21" s="678"/>
      <c r="AN21" s="678"/>
      <c r="AO21" s="679"/>
      <c r="AP21" s="459">
        <f>ROUND((F7-ROUND(F7*R18,0))+AJ23,0)</f>
        <v>501</v>
      </c>
      <c r="AQ21" s="407"/>
    </row>
    <row r="22" spans="1:43" ht="17.25" customHeight="1" x14ac:dyDescent="0.15">
      <c r="A22" s="436">
        <v>63</v>
      </c>
      <c r="B22" s="433" t="s">
        <v>5168</v>
      </c>
      <c r="C22" s="441" t="s">
        <v>4362</v>
      </c>
      <c r="D22" s="711"/>
      <c r="E22" s="510"/>
      <c r="F22" s="511"/>
      <c r="G22" s="511"/>
      <c r="H22" s="511"/>
      <c r="I22" s="513"/>
      <c r="J22" s="510"/>
      <c r="K22" s="511"/>
      <c r="L22" s="637"/>
      <c r="M22" s="638"/>
      <c r="N22" s="442"/>
      <c r="O22" s="637"/>
      <c r="P22" s="637"/>
      <c r="Q22" s="419"/>
      <c r="R22" s="418"/>
      <c r="S22" s="418"/>
      <c r="T22" s="418"/>
      <c r="U22" s="419"/>
      <c r="V22" s="423" t="s">
        <v>579</v>
      </c>
      <c r="W22" s="422"/>
      <c r="X22" s="422"/>
      <c r="Y22" s="422"/>
      <c r="Z22" s="422"/>
      <c r="AA22" s="422"/>
      <c r="AB22" s="701">
        <f>$AB$7</f>
        <v>0.25</v>
      </c>
      <c r="AC22" s="701"/>
      <c r="AD22" s="424" t="s">
        <v>1300</v>
      </c>
      <c r="AE22" s="422"/>
      <c r="AF22" s="739"/>
      <c r="AG22" s="740"/>
      <c r="AH22" s="681"/>
      <c r="AI22" s="681"/>
      <c r="AJ22" s="681"/>
      <c r="AK22" s="681"/>
      <c r="AL22" s="681"/>
      <c r="AM22" s="681"/>
      <c r="AN22" s="681"/>
      <c r="AO22" s="682"/>
      <c r="AP22" s="459">
        <f>ROUND(ROUND((F7-ROUND(F7*R18,0))*(1+AB22),0)+AJ23,0)</f>
        <v>576</v>
      </c>
      <c r="AQ22" s="429"/>
    </row>
    <row r="23" spans="1:43" ht="17.25" customHeight="1" x14ac:dyDescent="0.15">
      <c r="A23" s="436">
        <v>63</v>
      </c>
      <c r="B23" s="433" t="s">
        <v>5169</v>
      </c>
      <c r="C23" s="441" t="s">
        <v>4363</v>
      </c>
      <c r="D23" s="711"/>
      <c r="E23" s="510"/>
      <c r="F23" s="511"/>
      <c r="G23" s="511"/>
      <c r="H23" s="511"/>
      <c r="I23" s="513"/>
      <c r="J23" s="510"/>
      <c r="K23" s="511"/>
      <c r="L23" s="637"/>
      <c r="M23" s="638"/>
      <c r="N23" s="39"/>
      <c r="O23" s="417"/>
      <c r="P23" s="417"/>
      <c r="Q23" s="420"/>
      <c r="R23" s="417"/>
      <c r="S23" s="417"/>
      <c r="T23" s="417"/>
      <c r="U23" s="420"/>
      <c r="V23" s="423" t="s">
        <v>208</v>
      </c>
      <c r="W23" s="422"/>
      <c r="X23" s="422"/>
      <c r="Y23" s="422"/>
      <c r="Z23" s="422"/>
      <c r="AA23" s="422"/>
      <c r="AB23" s="701">
        <f>$AB$8</f>
        <v>0.5</v>
      </c>
      <c r="AC23" s="701"/>
      <c r="AD23" s="424" t="s">
        <v>1300</v>
      </c>
      <c r="AE23" s="38"/>
      <c r="AF23" s="741"/>
      <c r="AG23" s="742"/>
      <c r="AH23" s="576"/>
      <c r="AI23" s="524" t="s">
        <v>33</v>
      </c>
      <c r="AJ23" s="699">
        <f>$AJ$14</f>
        <v>201</v>
      </c>
      <c r="AK23" s="699"/>
      <c r="AL23" s="426" t="s">
        <v>207</v>
      </c>
      <c r="AM23" s="181"/>
      <c r="AN23" s="426"/>
      <c r="AO23" s="189"/>
      <c r="AP23" s="459">
        <f>ROUND(ROUND((F7-ROUND(F7*R18,0))*(1+AB23),0)+AJ23,0)</f>
        <v>651</v>
      </c>
      <c r="AQ23" s="429"/>
    </row>
    <row r="24" spans="1:43" ht="17.25" customHeight="1" x14ac:dyDescent="0.15">
      <c r="A24" s="436">
        <v>63</v>
      </c>
      <c r="B24" s="433">
        <v>1051</v>
      </c>
      <c r="C24" s="455" t="s">
        <v>4032</v>
      </c>
      <c r="D24" s="649"/>
      <c r="E24" s="442"/>
      <c r="F24" s="637"/>
      <c r="G24" s="637"/>
      <c r="H24" s="637"/>
      <c r="I24" s="638"/>
      <c r="J24" s="442"/>
      <c r="K24" s="637"/>
      <c r="L24" s="637"/>
      <c r="M24" s="638"/>
      <c r="N24" s="677" t="s">
        <v>3284</v>
      </c>
      <c r="O24" s="678"/>
      <c r="P24" s="678"/>
      <c r="Q24" s="679"/>
      <c r="R24" s="509"/>
      <c r="S24" s="509"/>
      <c r="T24" s="509"/>
      <c r="U24" s="512"/>
      <c r="V24" s="423"/>
      <c r="W24" s="621"/>
      <c r="X24" s="621"/>
      <c r="Y24" s="621"/>
      <c r="Z24" s="621"/>
      <c r="AA24" s="621"/>
      <c r="AB24" s="621"/>
      <c r="AC24" s="621"/>
      <c r="AD24" s="621"/>
      <c r="AE24" s="621"/>
      <c r="AF24" s="621"/>
      <c r="AG24" s="621"/>
      <c r="AH24" s="621"/>
      <c r="AI24" s="621"/>
      <c r="AJ24" s="621"/>
      <c r="AK24" s="621"/>
      <c r="AL24" s="621"/>
      <c r="AM24" s="621"/>
      <c r="AN24" s="621"/>
      <c r="AO24" s="622"/>
      <c r="AP24" s="456">
        <f>F7-ROUND(F7*N27,0)</f>
        <v>300</v>
      </c>
      <c r="AQ24" s="429"/>
    </row>
    <row r="25" spans="1:43" ht="17.25" customHeight="1" x14ac:dyDescent="0.15">
      <c r="A25" s="436">
        <v>63</v>
      </c>
      <c r="B25" s="433">
        <v>1052</v>
      </c>
      <c r="C25" s="457" t="s">
        <v>4033</v>
      </c>
      <c r="D25" s="649"/>
      <c r="E25" s="442"/>
      <c r="F25" s="637"/>
      <c r="G25" s="637"/>
      <c r="H25" s="637"/>
      <c r="I25" s="638"/>
      <c r="J25" s="442"/>
      <c r="K25" s="637"/>
      <c r="L25" s="637"/>
      <c r="M25" s="638"/>
      <c r="N25" s="680"/>
      <c r="O25" s="681"/>
      <c r="P25" s="681"/>
      <c r="Q25" s="682"/>
      <c r="R25" s="511"/>
      <c r="S25" s="511"/>
      <c r="T25" s="511"/>
      <c r="U25" s="513"/>
      <c r="V25" s="423" t="s">
        <v>579</v>
      </c>
      <c r="W25" s="422"/>
      <c r="X25" s="422"/>
      <c r="Y25" s="422"/>
      <c r="Z25" s="422"/>
      <c r="AA25" s="422"/>
      <c r="AB25" s="701">
        <f>$AB$7</f>
        <v>0.25</v>
      </c>
      <c r="AC25" s="701"/>
      <c r="AD25" s="424" t="s">
        <v>1300</v>
      </c>
      <c r="AE25" s="621"/>
      <c r="AF25" s="621"/>
      <c r="AG25" s="621"/>
      <c r="AH25" s="621"/>
      <c r="AI25" s="621"/>
      <c r="AJ25" s="621"/>
      <c r="AK25" s="621"/>
      <c r="AL25" s="621"/>
      <c r="AM25" s="621"/>
      <c r="AN25" s="621"/>
      <c r="AO25" s="622"/>
      <c r="AP25" s="458">
        <f>ROUND((F7-ROUND(F7*N27,0))*(1+AB25),0)</f>
        <v>375</v>
      </c>
      <c r="AQ25" s="429"/>
    </row>
    <row r="26" spans="1:43" ht="17.25" customHeight="1" x14ac:dyDescent="0.15">
      <c r="A26" s="436">
        <v>63</v>
      </c>
      <c r="B26" s="433">
        <v>1053</v>
      </c>
      <c r="C26" s="457" t="s">
        <v>4034</v>
      </c>
      <c r="D26" s="649"/>
      <c r="E26" s="442"/>
      <c r="F26" s="637"/>
      <c r="G26" s="637"/>
      <c r="H26" s="637"/>
      <c r="I26" s="638"/>
      <c r="J26" s="442"/>
      <c r="K26" s="637"/>
      <c r="L26" s="637"/>
      <c r="M26" s="638"/>
      <c r="N26" s="442"/>
      <c r="O26" s="637"/>
      <c r="P26" s="637"/>
      <c r="Q26" s="513"/>
      <c r="R26" s="511"/>
      <c r="S26" s="511"/>
      <c r="T26" s="511"/>
      <c r="U26" s="513"/>
      <c r="V26" s="423" t="s">
        <v>208</v>
      </c>
      <c r="W26" s="422"/>
      <c r="X26" s="422"/>
      <c r="Y26" s="422"/>
      <c r="Z26" s="422"/>
      <c r="AA26" s="422"/>
      <c r="AB26" s="701">
        <f>$AB$8</f>
        <v>0.5</v>
      </c>
      <c r="AC26" s="701"/>
      <c r="AD26" s="424" t="s">
        <v>1300</v>
      </c>
      <c r="AE26" s="621"/>
      <c r="AF26" s="621"/>
      <c r="AG26" s="621"/>
      <c r="AH26" s="621"/>
      <c r="AI26" s="621"/>
      <c r="AJ26" s="621"/>
      <c r="AK26" s="621"/>
      <c r="AL26" s="621"/>
      <c r="AM26" s="621"/>
      <c r="AN26" s="621"/>
      <c r="AO26" s="622"/>
      <c r="AP26" s="458">
        <f>ROUND((F7-ROUND(F7*N27,0))*(1+AB26),0)</f>
        <v>450</v>
      </c>
      <c r="AQ26" s="429"/>
    </row>
    <row r="27" spans="1:43" ht="17.25" customHeight="1" x14ac:dyDescent="0.15">
      <c r="A27" s="436">
        <v>63</v>
      </c>
      <c r="B27" s="433">
        <v>1054</v>
      </c>
      <c r="C27" s="441" t="s">
        <v>4035</v>
      </c>
      <c r="D27" s="649"/>
      <c r="E27" s="442"/>
      <c r="F27" s="637"/>
      <c r="G27" s="637"/>
      <c r="H27" s="637"/>
      <c r="I27" s="638"/>
      <c r="J27" s="442"/>
      <c r="K27" s="637"/>
      <c r="L27" s="637"/>
      <c r="M27" s="638"/>
      <c r="N27" s="709">
        <v>0.01</v>
      </c>
      <c r="O27" s="683"/>
      <c r="P27" s="45" t="s">
        <v>4036</v>
      </c>
      <c r="Q27" s="419"/>
      <c r="R27" s="418"/>
      <c r="S27" s="418"/>
      <c r="T27" s="418"/>
      <c r="U27" s="419"/>
      <c r="V27" s="423"/>
      <c r="W27" s="422"/>
      <c r="X27" s="422"/>
      <c r="Y27" s="422"/>
      <c r="Z27" s="422"/>
      <c r="AA27" s="422"/>
      <c r="AB27" s="529"/>
      <c r="AC27" s="529"/>
      <c r="AD27" s="424"/>
      <c r="AE27" s="422"/>
      <c r="AF27" s="737" t="s">
        <v>1358</v>
      </c>
      <c r="AG27" s="738"/>
      <c r="AH27" s="678" t="s">
        <v>4030</v>
      </c>
      <c r="AI27" s="678"/>
      <c r="AJ27" s="678"/>
      <c r="AK27" s="678"/>
      <c r="AL27" s="678"/>
      <c r="AM27" s="678"/>
      <c r="AN27" s="678"/>
      <c r="AO27" s="679"/>
      <c r="AP27" s="459">
        <f>ROUND((F7-ROUND(F7*N27,0))+AJ29,0)</f>
        <v>554</v>
      </c>
      <c r="AQ27" s="407"/>
    </row>
    <row r="28" spans="1:43" ht="17.25" customHeight="1" x14ac:dyDescent="0.15">
      <c r="A28" s="436">
        <v>63</v>
      </c>
      <c r="B28" s="433">
        <v>1055</v>
      </c>
      <c r="C28" s="441" t="s">
        <v>4037</v>
      </c>
      <c r="D28" s="649"/>
      <c r="E28" s="442"/>
      <c r="F28" s="637"/>
      <c r="G28" s="637"/>
      <c r="H28" s="637"/>
      <c r="I28" s="638"/>
      <c r="J28" s="442"/>
      <c r="K28" s="637"/>
      <c r="L28" s="637"/>
      <c r="M28" s="638"/>
      <c r="N28" s="442"/>
      <c r="O28" s="637"/>
      <c r="P28" s="637"/>
      <c r="Q28" s="419"/>
      <c r="R28" s="418"/>
      <c r="S28" s="418"/>
      <c r="T28" s="418"/>
      <c r="U28" s="419"/>
      <c r="V28" s="423" t="s">
        <v>579</v>
      </c>
      <c r="W28" s="422"/>
      <c r="X28" s="422"/>
      <c r="Y28" s="422"/>
      <c r="Z28" s="422"/>
      <c r="AA28" s="422"/>
      <c r="AB28" s="701">
        <f>$AB$7</f>
        <v>0.25</v>
      </c>
      <c r="AC28" s="701"/>
      <c r="AD28" s="424" t="s">
        <v>1300</v>
      </c>
      <c r="AE28" s="422"/>
      <c r="AF28" s="739"/>
      <c r="AG28" s="740"/>
      <c r="AH28" s="681"/>
      <c r="AI28" s="681"/>
      <c r="AJ28" s="681"/>
      <c r="AK28" s="681"/>
      <c r="AL28" s="681"/>
      <c r="AM28" s="681"/>
      <c r="AN28" s="681"/>
      <c r="AO28" s="682"/>
      <c r="AP28" s="459">
        <f>ROUND(ROUND((F7-ROUND(F7*N27,0))*(1+AB28),0)+AJ29,0)</f>
        <v>629</v>
      </c>
      <c r="AQ28" s="429"/>
    </row>
    <row r="29" spans="1:43" ht="17.25" customHeight="1" x14ac:dyDescent="0.15">
      <c r="A29" s="436">
        <v>63</v>
      </c>
      <c r="B29" s="433">
        <v>1056</v>
      </c>
      <c r="C29" s="441" t="s">
        <v>4038</v>
      </c>
      <c r="D29" s="649"/>
      <c r="E29" s="510"/>
      <c r="F29" s="511"/>
      <c r="G29" s="511"/>
      <c r="H29" s="511"/>
      <c r="I29" s="513"/>
      <c r="J29" s="442"/>
      <c r="K29" s="637"/>
      <c r="L29" s="637"/>
      <c r="M29" s="638"/>
      <c r="N29" s="442"/>
      <c r="O29" s="637"/>
      <c r="P29" s="637"/>
      <c r="Q29" s="419"/>
      <c r="R29" s="418"/>
      <c r="S29" s="418"/>
      <c r="T29" s="418"/>
      <c r="U29" s="419"/>
      <c r="V29" s="423" t="s">
        <v>208</v>
      </c>
      <c r="W29" s="422"/>
      <c r="X29" s="422"/>
      <c r="Y29" s="422"/>
      <c r="Z29" s="422"/>
      <c r="AA29" s="422"/>
      <c r="AB29" s="701">
        <f>$AB$8</f>
        <v>0.5</v>
      </c>
      <c r="AC29" s="701"/>
      <c r="AD29" s="424" t="s">
        <v>1300</v>
      </c>
      <c r="AE29" s="422"/>
      <c r="AF29" s="741"/>
      <c r="AG29" s="742"/>
      <c r="AH29" s="245"/>
      <c r="AI29" s="616" t="s">
        <v>33</v>
      </c>
      <c r="AJ29" s="702">
        <f>$AJ$11</f>
        <v>254</v>
      </c>
      <c r="AK29" s="702"/>
      <c r="AL29" s="245" t="s">
        <v>207</v>
      </c>
      <c r="AM29" s="607"/>
      <c r="AN29" s="607"/>
      <c r="AO29" s="432"/>
      <c r="AP29" s="459">
        <f>ROUND(ROUND((F7-ROUND(F7*N27,0))*(1+AB29),0)+AJ29,0)</f>
        <v>704</v>
      </c>
      <c r="AQ29" s="429"/>
    </row>
    <row r="30" spans="1:43" ht="17.25" customHeight="1" x14ac:dyDescent="0.15">
      <c r="A30" s="436">
        <v>63</v>
      </c>
      <c r="B30" s="433">
        <v>1057</v>
      </c>
      <c r="C30" s="441" t="s">
        <v>4039</v>
      </c>
      <c r="D30" s="649"/>
      <c r="E30" s="510"/>
      <c r="F30" s="511"/>
      <c r="G30" s="511"/>
      <c r="H30" s="511"/>
      <c r="I30" s="513"/>
      <c r="J30" s="442"/>
      <c r="K30" s="637"/>
      <c r="L30" s="637"/>
      <c r="M30" s="638"/>
      <c r="N30" s="442"/>
      <c r="O30" s="637"/>
      <c r="P30" s="637"/>
      <c r="Q30" s="638"/>
      <c r="R30" s="637"/>
      <c r="S30" s="637"/>
      <c r="T30" s="637"/>
      <c r="U30" s="638"/>
      <c r="V30" s="423"/>
      <c r="W30" s="422"/>
      <c r="X30" s="422"/>
      <c r="Y30" s="422"/>
      <c r="Z30" s="422"/>
      <c r="AA30" s="422"/>
      <c r="AB30" s="529"/>
      <c r="AC30" s="529"/>
      <c r="AD30" s="424"/>
      <c r="AE30" s="422"/>
      <c r="AF30" s="737" t="s">
        <v>1359</v>
      </c>
      <c r="AG30" s="738"/>
      <c r="AH30" s="678" t="s">
        <v>4030</v>
      </c>
      <c r="AI30" s="678"/>
      <c r="AJ30" s="678"/>
      <c r="AK30" s="678"/>
      <c r="AL30" s="678"/>
      <c r="AM30" s="678"/>
      <c r="AN30" s="678"/>
      <c r="AO30" s="679"/>
      <c r="AP30" s="459">
        <f>ROUND((F7-ROUND(F7*N27,0))+AJ32,0)</f>
        <v>501</v>
      </c>
      <c r="AQ30" s="407"/>
    </row>
    <row r="31" spans="1:43" ht="17.25" customHeight="1" x14ac:dyDescent="0.15">
      <c r="A31" s="436">
        <v>63</v>
      </c>
      <c r="B31" s="433">
        <v>1058</v>
      </c>
      <c r="C31" s="441" t="s">
        <v>4040</v>
      </c>
      <c r="D31" s="649"/>
      <c r="E31" s="510"/>
      <c r="F31" s="511"/>
      <c r="G31" s="511"/>
      <c r="H31" s="511"/>
      <c r="I31" s="513"/>
      <c r="J31" s="442"/>
      <c r="K31" s="637"/>
      <c r="L31" s="637"/>
      <c r="M31" s="638"/>
      <c r="N31" s="442"/>
      <c r="O31" s="637"/>
      <c r="P31" s="637"/>
      <c r="Q31" s="419"/>
      <c r="R31" s="418"/>
      <c r="S31" s="418"/>
      <c r="T31" s="418"/>
      <c r="U31" s="419"/>
      <c r="V31" s="423" t="s">
        <v>579</v>
      </c>
      <c r="W31" s="422"/>
      <c r="X31" s="422"/>
      <c r="Y31" s="422"/>
      <c r="Z31" s="422"/>
      <c r="AA31" s="422"/>
      <c r="AB31" s="701">
        <f>$AB$7</f>
        <v>0.25</v>
      </c>
      <c r="AC31" s="701"/>
      <c r="AD31" s="424" t="s">
        <v>1300</v>
      </c>
      <c r="AE31" s="422"/>
      <c r="AF31" s="739"/>
      <c r="AG31" s="740"/>
      <c r="AH31" s="681"/>
      <c r="AI31" s="681"/>
      <c r="AJ31" s="681"/>
      <c r="AK31" s="681"/>
      <c r="AL31" s="681"/>
      <c r="AM31" s="681"/>
      <c r="AN31" s="681"/>
      <c r="AO31" s="682"/>
      <c r="AP31" s="459">
        <f>ROUND(ROUND((F7-ROUND(F7*N27,0))*(1+AB31),0)+AJ32,0)</f>
        <v>576</v>
      </c>
      <c r="AQ31" s="429"/>
    </row>
    <row r="32" spans="1:43" ht="17.25" customHeight="1" x14ac:dyDescent="0.15">
      <c r="A32" s="436">
        <v>63</v>
      </c>
      <c r="B32" s="433">
        <v>1059</v>
      </c>
      <c r="C32" s="441" t="s">
        <v>4041</v>
      </c>
      <c r="D32" s="649"/>
      <c r="E32" s="510"/>
      <c r="F32" s="511"/>
      <c r="G32" s="511"/>
      <c r="H32" s="511"/>
      <c r="I32" s="513"/>
      <c r="J32" s="442"/>
      <c r="K32" s="637"/>
      <c r="L32" s="637"/>
      <c r="M32" s="638"/>
      <c r="N32" s="421"/>
      <c r="O32" s="418"/>
      <c r="P32" s="418"/>
      <c r="Q32" s="419"/>
      <c r="R32" s="417"/>
      <c r="S32" s="417"/>
      <c r="T32" s="417"/>
      <c r="U32" s="420"/>
      <c r="V32" s="423" t="s">
        <v>208</v>
      </c>
      <c r="W32" s="422"/>
      <c r="X32" s="422"/>
      <c r="Y32" s="422"/>
      <c r="Z32" s="422"/>
      <c r="AA32" s="422"/>
      <c r="AB32" s="701">
        <f>$AB$8</f>
        <v>0.5</v>
      </c>
      <c r="AC32" s="701"/>
      <c r="AD32" s="424" t="s">
        <v>1300</v>
      </c>
      <c r="AE32" s="38"/>
      <c r="AF32" s="741"/>
      <c r="AG32" s="742"/>
      <c r="AH32" s="576"/>
      <c r="AI32" s="524" t="s">
        <v>33</v>
      </c>
      <c r="AJ32" s="699">
        <f>$AJ$14</f>
        <v>201</v>
      </c>
      <c r="AK32" s="699"/>
      <c r="AL32" s="426" t="s">
        <v>207</v>
      </c>
      <c r="AM32" s="181"/>
      <c r="AN32" s="426"/>
      <c r="AO32" s="189"/>
      <c r="AP32" s="459">
        <f>ROUND(ROUND((F7-ROUND(F7*N27,0))*(1+AB32),0)+AJ32,0)</f>
        <v>651</v>
      </c>
      <c r="AQ32" s="429"/>
    </row>
    <row r="33" spans="1:44" ht="17.25" customHeight="1" x14ac:dyDescent="0.15">
      <c r="A33" s="436">
        <v>63</v>
      </c>
      <c r="B33" s="433" t="s">
        <v>5170</v>
      </c>
      <c r="C33" s="455" t="s">
        <v>4364</v>
      </c>
      <c r="D33" s="649"/>
      <c r="E33" s="442"/>
      <c r="F33" s="637"/>
      <c r="G33" s="637"/>
      <c r="H33" s="637"/>
      <c r="I33" s="638"/>
      <c r="J33" s="442"/>
      <c r="K33" s="637"/>
      <c r="L33" s="637"/>
      <c r="M33" s="638"/>
      <c r="N33" s="442"/>
      <c r="O33" s="637"/>
      <c r="P33" s="637"/>
      <c r="Q33" s="419"/>
      <c r="R33" s="677" t="s">
        <v>4346</v>
      </c>
      <c r="S33" s="678"/>
      <c r="T33" s="678"/>
      <c r="U33" s="679"/>
      <c r="V33" s="423"/>
      <c r="W33" s="621"/>
      <c r="X33" s="621"/>
      <c r="Y33" s="621"/>
      <c r="Z33" s="621"/>
      <c r="AA33" s="621"/>
      <c r="AB33" s="621"/>
      <c r="AC33" s="621"/>
      <c r="AD33" s="621"/>
      <c r="AE33" s="621"/>
      <c r="AF33" s="621"/>
      <c r="AG33" s="621"/>
      <c r="AH33" s="621"/>
      <c r="AI33" s="621"/>
      <c r="AJ33" s="621"/>
      <c r="AK33" s="621"/>
      <c r="AL33" s="621"/>
      <c r="AM33" s="621"/>
      <c r="AN33" s="621"/>
      <c r="AO33" s="622"/>
      <c r="AP33" s="456">
        <f>F7-ROUND(F7*N27,0)-ROUND(F7*R36,0)</f>
        <v>297</v>
      </c>
      <c r="AQ33" s="429"/>
    </row>
    <row r="34" spans="1:44" ht="17.25" customHeight="1" x14ac:dyDescent="0.15">
      <c r="A34" s="436">
        <v>63</v>
      </c>
      <c r="B34" s="433" t="s">
        <v>5171</v>
      </c>
      <c r="C34" s="457" t="s">
        <v>4365</v>
      </c>
      <c r="D34" s="649"/>
      <c r="E34" s="442"/>
      <c r="F34" s="637"/>
      <c r="G34" s="637"/>
      <c r="H34" s="637"/>
      <c r="I34" s="638"/>
      <c r="J34" s="442"/>
      <c r="K34" s="637"/>
      <c r="L34" s="637"/>
      <c r="M34" s="638"/>
      <c r="N34" s="442"/>
      <c r="O34" s="637"/>
      <c r="P34" s="637"/>
      <c r="Q34" s="419"/>
      <c r="R34" s="680"/>
      <c r="S34" s="681"/>
      <c r="T34" s="681"/>
      <c r="U34" s="682"/>
      <c r="V34" s="423" t="s">
        <v>579</v>
      </c>
      <c r="W34" s="422"/>
      <c r="X34" s="422"/>
      <c r="Y34" s="422"/>
      <c r="Z34" s="422"/>
      <c r="AA34" s="422"/>
      <c r="AB34" s="701">
        <v>0.25</v>
      </c>
      <c r="AC34" s="701"/>
      <c r="AD34" s="424" t="s">
        <v>1300</v>
      </c>
      <c r="AE34" s="621"/>
      <c r="AF34" s="621"/>
      <c r="AG34" s="621"/>
      <c r="AH34" s="621"/>
      <c r="AI34" s="621"/>
      <c r="AJ34" s="621"/>
      <c r="AK34" s="621"/>
      <c r="AL34" s="621"/>
      <c r="AM34" s="621"/>
      <c r="AN34" s="621"/>
      <c r="AO34" s="622"/>
      <c r="AP34" s="458">
        <f>ROUND((F7-ROUND(F7*N27,0)-ROUND(F7*R36,0))*(1+AB34),0)</f>
        <v>371</v>
      </c>
      <c r="AQ34" s="429"/>
    </row>
    <row r="35" spans="1:44" ht="17.25" customHeight="1" x14ac:dyDescent="0.15">
      <c r="A35" s="436">
        <v>63</v>
      </c>
      <c r="B35" s="433" t="s">
        <v>5172</v>
      </c>
      <c r="C35" s="457" t="s">
        <v>4366</v>
      </c>
      <c r="D35" s="649"/>
      <c r="E35" s="442"/>
      <c r="F35" s="637"/>
      <c r="G35" s="637"/>
      <c r="H35" s="637"/>
      <c r="I35" s="638"/>
      <c r="J35" s="442"/>
      <c r="K35" s="637"/>
      <c r="L35" s="637"/>
      <c r="M35" s="638"/>
      <c r="N35" s="442"/>
      <c r="O35" s="637"/>
      <c r="P35" s="637"/>
      <c r="Q35" s="419"/>
      <c r="R35" s="511"/>
      <c r="S35" s="511"/>
      <c r="T35" s="511"/>
      <c r="U35" s="513"/>
      <c r="V35" s="423" t="s">
        <v>208</v>
      </c>
      <c r="W35" s="422"/>
      <c r="X35" s="422"/>
      <c r="Y35" s="422"/>
      <c r="Z35" s="422"/>
      <c r="AA35" s="422"/>
      <c r="AB35" s="701">
        <v>0.5</v>
      </c>
      <c r="AC35" s="701"/>
      <c r="AD35" s="424" t="s">
        <v>1300</v>
      </c>
      <c r="AE35" s="621"/>
      <c r="AF35" s="621"/>
      <c r="AG35" s="621"/>
      <c r="AH35" s="621"/>
      <c r="AI35" s="621"/>
      <c r="AJ35" s="621"/>
      <c r="AK35" s="621"/>
      <c r="AL35" s="621"/>
      <c r="AM35" s="621"/>
      <c r="AN35" s="621"/>
      <c r="AO35" s="622"/>
      <c r="AP35" s="458">
        <f>ROUND((F7-ROUND(F7*N27,0)-ROUND(F7*R36,0))*(1+AB35),0)</f>
        <v>446</v>
      </c>
      <c r="AQ35" s="429"/>
    </row>
    <row r="36" spans="1:44" ht="17.25" customHeight="1" x14ac:dyDescent="0.15">
      <c r="A36" s="436">
        <v>63</v>
      </c>
      <c r="B36" s="433" t="s">
        <v>5173</v>
      </c>
      <c r="C36" s="441" t="s">
        <v>4367</v>
      </c>
      <c r="D36" s="649"/>
      <c r="E36" s="442"/>
      <c r="F36" s="637"/>
      <c r="G36" s="637"/>
      <c r="H36" s="637"/>
      <c r="I36" s="638"/>
      <c r="J36" s="442"/>
      <c r="K36" s="637"/>
      <c r="L36" s="637"/>
      <c r="M36" s="638"/>
      <c r="N36" s="442"/>
      <c r="O36" s="637"/>
      <c r="P36" s="637"/>
      <c r="Q36" s="419"/>
      <c r="R36" s="709">
        <f>$R$18</f>
        <v>0.01</v>
      </c>
      <c r="S36" s="683"/>
      <c r="T36" s="45" t="s">
        <v>4036</v>
      </c>
      <c r="U36" s="419"/>
      <c r="V36" s="423"/>
      <c r="W36" s="422"/>
      <c r="X36" s="422"/>
      <c r="Y36" s="422"/>
      <c r="Z36" s="422"/>
      <c r="AA36" s="422"/>
      <c r="AB36" s="529"/>
      <c r="AC36" s="529"/>
      <c r="AD36" s="424"/>
      <c r="AE36" s="422"/>
      <c r="AF36" s="737" t="s">
        <v>1358</v>
      </c>
      <c r="AG36" s="738"/>
      <c r="AH36" s="678" t="s">
        <v>4030</v>
      </c>
      <c r="AI36" s="678"/>
      <c r="AJ36" s="678"/>
      <c r="AK36" s="678"/>
      <c r="AL36" s="678"/>
      <c r="AM36" s="678"/>
      <c r="AN36" s="678"/>
      <c r="AO36" s="679"/>
      <c r="AP36" s="459">
        <f>ROUND((F7-ROUND(F7*N27,0)-ROUND(F7*R36,0))+AJ38,0)</f>
        <v>551</v>
      </c>
      <c r="AQ36" s="407"/>
    </row>
    <row r="37" spans="1:44" ht="17.25" customHeight="1" x14ac:dyDescent="0.15">
      <c r="A37" s="436">
        <v>63</v>
      </c>
      <c r="B37" s="433" t="s">
        <v>5174</v>
      </c>
      <c r="C37" s="441" t="s">
        <v>4368</v>
      </c>
      <c r="D37" s="649"/>
      <c r="E37" s="442"/>
      <c r="F37" s="637"/>
      <c r="G37" s="637"/>
      <c r="H37" s="637"/>
      <c r="I37" s="638"/>
      <c r="J37" s="442"/>
      <c r="K37" s="637"/>
      <c r="L37" s="637"/>
      <c r="M37" s="638"/>
      <c r="N37" s="442"/>
      <c r="O37" s="637"/>
      <c r="P37" s="637"/>
      <c r="Q37" s="419"/>
      <c r="R37" s="418"/>
      <c r="S37" s="418"/>
      <c r="T37" s="418"/>
      <c r="U37" s="419"/>
      <c r="V37" s="423" t="s">
        <v>579</v>
      </c>
      <c r="W37" s="422"/>
      <c r="X37" s="422"/>
      <c r="Y37" s="422"/>
      <c r="Z37" s="422"/>
      <c r="AA37" s="422"/>
      <c r="AB37" s="701">
        <f>$AB$7</f>
        <v>0.25</v>
      </c>
      <c r="AC37" s="701"/>
      <c r="AD37" s="424" t="s">
        <v>1300</v>
      </c>
      <c r="AE37" s="422"/>
      <c r="AF37" s="739"/>
      <c r="AG37" s="740"/>
      <c r="AH37" s="681"/>
      <c r="AI37" s="681"/>
      <c r="AJ37" s="681"/>
      <c r="AK37" s="681"/>
      <c r="AL37" s="681"/>
      <c r="AM37" s="681"/>
      <c r="AN37" s="681"/>
      <c r="AO37" s="682"/>
      <c r="AP37" s="459">
        <f>ROUND(ROUND((F7-ROUND(F7*N27,0)-ROUND(F7*R36,0))*(1+AB37),0)+AJ38,0)</f>
        <v>625</v>
      </c>
      <c r="AQ37" s="429"/>
    </row>
    <row r="38" spans="1:44" ht="17.25" customHeight="1" x14ac:dyDescent="0.15">
      <c r="A38" s="436">
        <v>63</v>
      </c>
      <c r="B38" s="433" t="s">
        <v>5175</v>
      </c>
      <c r="C38" s="441" t="s">
        <v>4369</v>
      </c>
      <c r="D38" s="649"/>
      <c r="E38" s="510"/>
      <c r="F38" s="511"/>
      <c r="G38" s="511"/>
      <c r="H38" s="511"/>
      <c r="I38" s="513"/>
      <c r="J38" s="510"/>
      <c r="K38" s="511"/>
      <c r="L38" s="637"/>
      <c r="M38" s="638"/>
      <c r="N38" s="442"/>
      <c r="O38" s="637"/>
      <c r="P38" s="637"/>
      <c r="Q38" s="419"/>
      <c r="R38" s="418"/>
      <c r="S38" s="418"/>
      <c r="T38" s="418"/>
      <c r="U38" s="419"/>
      <c r="V38" s="423" t="s">
        <v>208</v>
      </c>
      <c r="W38" s="422"/>
      <c r="X38" s="422"/>
      <c r="Y38" s="422"/>
      <c r="Z38" s="422"/>
      <c r="AA38" s="422"/>
      <c r="AB38" s="701">
        <f>$AB$8</f>
        <v>0.5</v>
      </c>
      <c r="AC38" s="701"/>
      <c r="AD38" s="424" t="s">
        <v>1300</v>
      </c>
      <c r="AE38" s="422"/>
      <c r="AF38" s="741"/>
      <c r="AG38" s="742"/>
      <c r="AH38" s="245"/>
      <c r="AI38" s="616" t="s">
        <v>33</v>
      </c>
      <c r="AJ38" s="702">
        <f>$AJ$11</f>
        <v>254</v>
      </c>
      <c r="AK38" s="702"/>
      <c r="AL38" s="245" t="s">
        <v>207</v>
      </c>
      <c r="AM38" s="607"/>
      <c r="AN38" s="607"/>
      <c r="AO38" s="432"/>
      <c r="AP38" s="459">
        <f>ROUND(ROUND((F7-ROUND(F7*N27,0)-ROUND(F7*R36,0))*(1+AB38),0)+AJ38,0)</f>
        <v>700</v>
      </c>
      <c r="AQ38" s="429"/>
    </row>
    <row r="39" spans="1:44" ht="17.25" customHeight="1" x14ac:dyDescent="0.15">
      <c r="A39" s="436">
        <v>63</v>
      </c>
      <c r="B39" s="433" t="s">
        <v>5176</v>
      </c>
      <c r="C39" s="441" t="s">
        <v>4370</v>
      </c>
      <c r="D39" s="649"/>
      <c r="E39" s="510"/>
      <c r="F39" s="511"/>
      <c r="G39" s="511"/>
      <c r="H39" s="511"/>
      <c r="I39" s="513"/>
      <c r="J39" s="510"/>
      <c r="K39" s="511"/>
      <c r="L39" s="637"/>
      <c r="M39" s="638"/>
      <c r="N39" s="442"/>
      <c r="O39" s="637"/>
      <c r="P39" s="637"/>
      <c r="Q39" s="638"/>
      <c r="R39" s="637"/>
      <c r="S39" s="637"/>
      <c r="T39" s="637"/>
      <c r="U39" s="638"/>
      <c r="V39" s="423"/>
      <c r="W39" s="422"/>
      <c r="X39" s="422"/>
      <c r="Y39" s="422"/>
      <c r="Z39" s="422"/>
      <c r="AA39" s="422"/>
      <c r="AB39" s="529"/>
      <c r="AC39" s="529"/>
      <c r="AD39" s="424"/>
      <c r="AE39" s="422"/>
      <c r="AF39" s="737" t="s">
        <v>1359</v>
      </c>
      <c r="AG39" s="738"/>
      <c r="AH39" s="678" t="s">
        <v>4030</v>
      </c>
      <c r="AI39" s="678"/>
      <c r="AJ39" s="678"/>
      <c r="AK39" s="678"/>
      <c r="AL39" s="678"/>
      <c r="AM39" s="678"/>
      <c r="AN39" s="678"/>
      <c r="AO39" s="679"/>
      <c r="AP39" s="459">
        <f>ROUND((F7-ROUND(F7*N27,0)-ROUND(F7*R36,0))+AJ41,0)</f>
        <v>498</v>
      </c>
      <c r="AQ39" s="407"/>
    </row>
    <row r="40" spans="1:44" ht="17.25" customHeight="1" x14ac:dyDescent="0.15">
      <c r="A40" s="436">
        <v>63</v>
      </c>
      <c r="B40" s="433" t="s">
        <v>5177</v>
      </c>
      <c r="C40" s="441" t="s">
        <v>4371</v>
      </c>
      <c r="D40" s="649"/>
      <c r="E40" s="510"/>
      <c r="F40" s="511"/>
      <c r="G40" s="511"/>
      <c r="H40" s="511"/>
      <c r="I40" s="513"/>
      <c r="J40" s="510"/>
      <c r="K40" s="511"/>
      <c r="L40" s="637"/>
      <c r="M40" s="638"/>
      <c r="N40" s="442"/>
      <c r="O40" s="637"/>
      <c r="P40" s="637"/>
      <c r="Q40" s="419"/>
      <c r="R40" s="418"/>
      <c r="S40" s="418"/>
      <c r="T40" s="418"/>
      <c r="U40" s="419"/>
      <c r="V40" s="423" t="s">
        <v>579</v>
      </c>
      <c r="W40" s="422"/>
      <c r="X40" s="422"/>
      <c r="Y40" s="422"/>
      <c r="Z40" s="422"/>
      <c r="AA40" s="422"/>
      <c r="AB40" s="701">
        <f>$AB$7</f>
        <v>0.25</v>
      </c>
      <c r="AC40" s="701"/>
      <c r="AD40" s="424" t="s">
        <v>1300</v>
      </c>
      <c r="AE40" s="422"/>
      <c r="AF40" s="739"/>
      <c r="AG40" s="740"/>
      <c r="AH40" s="681"/>
      <c r="AI40" s="681"/>
      <c r="AJ40" s="681"/>
      <c r="AK40" s="681"/>
      <c r="AL40" s="681"/>
      <c r="AM40" s="681"/>
      <c r="AN40" s="681"/>
      <c r="AO40" s="682"/>
      <c r="AP40" s="459">
        <f>ROUND(ROUND((F7-ROUND(F7*N27,0)-ROUND(F7*R36,0))*(1+AB40),0)+AJ41,0)</f>
        <v>572</v>
      </c>
      <c r="AQ40" s="429"/>
    </row>
    <row r="41" spans="1:44" ht="17.25" customHeight="1" x14ac:dyDescent="0.15">
      <c r="A41" s="436">
        <v>63</v>
      </c>
      <c r="B41" s="433" t="s">
        <v>5178</v>
      </c>
      <c r="C41" s="441" t="s">
        <v>4372</v>
      </c>
      <c r="D41" s="649"/>
      <c r="E41" s="510"/>
      <c r="F41" s="511"/>
      <c r="G41" s="511"/>
      <c r="H41" s="511"/>
      <c r="I41" s="513"/>
      <c r="J41" s="510"/>
      <c r="K41" s="511"/>
      <c r="L41" s="637"/>
      <c r="M41" s="638"/>
      <c r="N41" s="39"/>
      <c r="O41" s="417"/>
      <c r="P41" s="417"/>
      <c r="Q41" s="420"/>
      <c r="R41" s="417"/>
      <c r="S41" s="417"/>
      <c r="T41" s="417"/>
      <c r="U41" s="420"/>
      <c r="V41" s="423" t="s">
        <v>208</v>
      </c>
      <c r="W41" s="422"/>
      <c r="X41" s="422"/>
      <c r="Y41" s="422"/>
      <c r="Z41" s="422"/>
      <c r="AA41" s="422"/>
      <c r="AB41" s="701">
        <f>$AB$8</f>
        <v>0.5</v>
      </c>
      <c r="AC41" s="701"/>
      <c r="AD41" s="424" t="s">
        <v>1300</v>
      </c>
      <c r="AE41" s="38"/>
      <c r="AF41" s="741"/>
      <c r="AG41" s="742"/>
      <c r="AH41" s="576"/>
      <c r="AI41" s="524" t="s">
        <v>33</v>
      </c>
      <c r="AJ41" s="699">
        <f>$AJ$14</f>
        <v>201</v>
      </c>
      <c r="AK41" s="699"/>
      <c r="AL41" s="426" t="s">
        <v>207</v>
      </c>
      <c r="AM41" s="181"/>
      <c r="AN41" s="426"/>
      <c r="AO41" s="189"/>
      <c r="AP41" s="459">
        <f>ROUND(ROUND((F7-ROUND(F7*N27,0)-ROUND(F7*R36,0))*(1+AB41),0)+AJ41,0)</f>
        <v>647</v>
      </c>
      <c r="AQ41" s="429"/>
    </row>
    <row r="42" spans="1:44" ht="17.100000000000001" customHeight="1" x14ac:dyDescent="0.15">
      <c r="A42" s="436">
        <v>63</v>
      </c>
      <c r="B42" s="433">
        <v>1020</v>
      </c>
      <c r="C42" s="104" t="s">
        <v>599</v>
      </c>
      <c r="D42" s="649"/>
      <c r="E42" s="421"/>
      <c r="F42" s="418"/>
      <c r="G42" s="34"/>
      <c r="H42" s="34"/>
      <c r="I42" s="419"/>
      <c r="J42" s="712" t="s">
        <v>1242</v>
      </c>
      <c r="K42" s="713"/>
      <c r="L42" s="713"/>
      <c r="M42" s="714"/>
      <c r="N42" s="322"/>
      <c r="O42" s="592"/>
      <c r="P42" s="592"/>
      <c r="Q42" s="36"/>
      <c r="R42" s="418"/>
      <c r="S42" s="418"/>
      <c r="T42" s="418"/>
      <c r="U42" s="418"/>
      <c r="V42" s="423"/>
      <c r="W42" s="422"/>
      <c r="X42" s="422"/>
      <c r="Y42" s="422"/>
      <c r="Z42" s="422"/>
      <c r="AA42" s="519"/>
      <c r="AB42" s="258"/>
      <c r="AC42" s="258"/>
      <c r="AD42" s="445"/>
      <c r="AE42" s="422"/>
      <c r="AF42" s="417"/>
      <c r="AG42" s="417"/>
      <c r="AH42" s="426"/>
      <c r="AI42" s="426"/>
      <c r="AJ42" s="426"/>
      <c r="AK42" s="426"/>
      <c r="AL42" s="426"/>
      <c r="AM42" s="426"/>
      <c r="AN42" s="426"/>
      <c r="AO42" s="629"/>
      <c r="AP42" s="319">
        <f>ROUND($F$7*$L$44,0)</f>
        <v>273</v>
      </c>
      <c r="AQ42" s="429"/>
    </row>
    <row r="43" spans="1:44" ht="17.25" customHeight="1" x14ac:dyDescent="0.15">
      <c r="A43" s="436">
        <v>63</v>
      </c>
      <c r="B43" s="433">
        <v>1025</v>
      </c>
      <c r="C43" s="104" t="s">
        <v>600</v>
      </c>
      <c r="D43" s="649"/>
      <c r="E43" s="442"/>
      <c r="F43" s="637"/>
      <c r="G43" s="637"/>
      <c r="H43" s="637"/>
      <c r="I43" s="638"/>
      <c r="J43" s="715"/>
      <c r="K43" s="716"/>
      <c r="L43" s="716"/>
      <c r="M43" s="717"/>
      <c r="N43" s="421"/>
      <c r="O43" s="418"/>
      <c r="P43" s="637"/>
      <c r="Q43" s="419"/>
      <c r="R43" s="418"/>
      <c r="S43" s="418"/>
      <c r="T43" s="418"/>
      <c r="U43" s="418"/>
      <c r="V43" s="423" t="s">
        <v>579</v>
      </c>
      <c r="W43" s="621"/>
      <c r="X43" s="621"/>
      <c r="Y43" s="621"/>
      <c r="Z43" s="621"/>
      <c r="AA43" s="621"/>
      <c r="AB43" s="701">
        <f>$AB$7</f>
        <v>0.25</v>
      </c>
      <c r="AC43" s="701"/>
      <c r="AD43" s="424" t="s">
        <v>1300</v>
      </c>
      <c r="AE43" s="621"/>
      <c r="AF43" s="621"/>
      <c r="AG43" s="621"/>
      <c r="AH43" s="621"/>
      <c r="AI43" s="621"/>
      <c r="AJ43" s="621"/>
      <c r="AK43" s="621"/>
      <c r="AL43" s="621"/>
      <c r="AM43" s="621"/>
      <c r="AN43" s="621"/>
      <c r="AO43" s="622"/>
      <c r="AP43" s="320">
        <f>ROUND(ROUND($F$7*$L$44,0)*(1+AB43),0)</f>
        <v>341</v>
      </c>
      <c r="AQ43" s="407"/>
      <c r="AR43" s="637"/>
    </row>
    <row r="44" spans="1:44" ht="17.25" customHeight="1" x14ac:dyDescent="0.15">
      <c r="A44" s="436">
        <v>63</v>
      </c>
      <c r="B44" s="433">
        <v>1026</v>
      </c>
      <c r="C44" s="104" t="s">
        <v>601</v>
      </c>
      <c r="D44" s="649"/>
      <c r="E44" s="442"/>
      <c r="F44" s="637"/>
      <c r="G44" s="637"/>
      <c r="H44" s="637"/>
      <c r="I44" s="638"/>
      <c r="J44" s="442"/>
      <c r="K44" s="521" t="s">
        <v>27</v>
      </c>
      <c r="L44" s="718">
        <v>0.9</v>
      </c>
      <c r="M44" s="744"/>
      <c r="N44" s="421"/>
      <c r="O44" s="418"/>
      <c r="P44" s="637"/>
      <c r="Q44" s="419"/>
      <c r="R44" s="418"/>
      <c r="S44" s="418"/>
      <c r="T44" s="418"/>
      <c r="U44" s="418"/>
      <c r="V44" s="423" t="s">
        <v>208</v>
      </c>
      <c r="W44" s="621"/>
      <c r="X44" s="621"/>
      <c r="Y44" s="621"/>
      <c r="Z44" s="621"/>
      <c r="AA44" s="621"/>
      <c r="AB44" s="701">
        <f>$AB$8</f>
        <v>0.5</v>
      </c>
      <c r="AC44" s="701"/>
      <c r="AD44" s="424" t="s">
        <v>1300</v>
      </c>
      <c r="AE44" s="621"/>
      <c r="AF44" s="621"/>
      <c r="AG44" s="621"/>
      <c r="AH44" s="621"/>
      <c r="AI44" s="621"/>
      <c r="AJ44" s="621"/>
      <c r="AK44" s="621"/>
      <c r="AL44" s="621"/>
      <c r="AM44" s="621"/>
      <c r="AN44" s="621"/>
      <c r="AO44" s="622"/>
      <c r="AP44" s="321">
        <f>ROUND(ROUND($F$7*$L$44,0)*(1+AB44),0)</f>
        <v>410</v>
      </c>
      <c r="AQ44" s="407"/>
      <c r="AR44" s="637"/>
    </row>
    <row r="45" spans="1:44" ht="17.25" customHeight="1" x14ac:dyDescent="0.15">
      <c r="A45" s="436">
        <v>63</v>
      </c>
      <c r="B45" s="433">
        <v>1027</v>
      </c>
      <c r="C45" s="158" t="s">
        <v>1661</v>
      </c>
      <c r="D45" s="649"/>
      <c r="E45" s="442"/>
      <c r="F45" s="637"/>
      <c r="G45" s="637"/>
      <c r="H45" s="637"/>
      <c r="I45" s="638"/>
      <c r="J45" s="442"/>
      <c r="K45" s="637"/>
      <c r="L45" s="637"/>
      <c r="M45" s="638"/>
      <c r="N45" s="442"/>
      <c r="O45" s="637"/>
      <c r="P45" s="637"/>
      <c r="Q45" s="419"/>
      <c r="R45" s="418"/>
      <c r="S45" s="418"/>
      <c r="T45" s="418"/>
      <c r="U45" s="418"/>
      <c r="V45" s="423"/>
      <c r="W45" s="621"/>
      <c r="X45" s="621"/>
      <c r="Y45" s="621"/>
      <c r="Z45" s="621"/>
      <c r="AA45" s="325"/>
      <c r="AB45" s="529"/>
      <c r="AC45" s="529"/>
      <c r="AD45" s="424"/>
      <c r="AE45" s="621"/>
      <c r="AF45" s="737" t="s">
        <v>1358</v>
      </c>
      <c r="AG45" s="738"/>
      <c r="AH45" s="678" t="s">
        <v>4030</v>
      </c>
      <c r="AI45" s="678"/>
      <c r="AJ45" s="678"/>
      <c r="AK45" s="678"/>
      <c r="AL45" s="678"/>
      <c r="AM45" s="678"/>
      <c r="AN45" s="678"/>
      <c r="AO45" s="679"/>
      <c r="AP45" s="319">
        <f>ROUND(ROUND($F$7*$L$44,0)+AJ47,0)</f>
        <v>527</v>
      </c>
      <c r="AQ45" s="407"/>
      <c r="AR45" s="637"/>
    </row>
    <row r="46" spans="1:44" ht="17.25" customHeight="1" x14ac:dyDescent="0.15">
      <c r="A46" s="436">
        <v>63</v>
      </c>
      <c r="B46" s="433">
        <v>1028</v>
      </c>
      <c r="C46" s="158" t="s">
        <v>1662</v>
      </c>
      <c r="D46" s="649"/>
      <c r="E46" s="421"/>
      <c r="F46" s="418"/>
      <c r="G46" s="34"/>
      <c r="H46" s="34"/>
      <c r="I46" s="419"/>
      <c r="J46" s="421"/>
      <c r="K46" s="418"/>
      <c r="L46" s="418"/>
      <c r="M46" s="419"/>
      <c r="N46" s="421"/>
      <c r="O46" s="418"/>
      <c r="P46" s="418"/>
      <c r="Q46" s="419"/>
      <c r="R46" s="418"/>
      <c r="S46" s="418"/>
      <c r="T46" s="418"/>
      <c r="U46" s="418"/>
      <c r="V46" s="423" t="s">
        <v>579</v>
      </c>
      <c r="W46" s="422"/>
      <c r="X46" s="422"/>
      <c r="Y46" s="422"/>
      <c r="Z46" s="422"/>
      <c r="AA46" s="325"/>
      <c r="AB46" s="701">
        <f>$AB$7</f>
        <v>0.25</v>
      </c>
      <c r="AC46" s="701"/>
      <c r="AD46" s="424" t="s">
        <v>1300</v>
      </c>
      <c r="AE46" s="422"/>
      <c r="AF46" s="739"/>
      <c r="AG46" s="740"/>
      <c r="AH46" s="681"/>
      <c r="AI46" s="681"/>
      <c r="AJ46" s="681"/>
      <c r="AK46" s="681"/>
      <c r="AL46" s="681"/>
      <c r="AM46" s="681"/>
      <c r="AN46" s="681"/>
      <c r="AO46" s="682"/>
      <c r="AP46" s="319">
        <f>ROUND(ROUND(ROUND($F$7*$L$44,0)*(1+AB46),0)+AJ47,0)</f>
        <v>595</v>
      </c>
      <c r="AQ46" s="429"/>
    </row>
    <row r="47" spans="1:44" ht="17.25" customHeight="1" x14ac:dyDescent="0.15">
      <c r="A47" s="436">
        <v>63</v>
      </c>
      <c r="B47" s="433">
        <v>1029</v>
      </c>
      <c r="C47" s="158" t="s">
        <v>1663</v>
      </c>
      <c r="D47" s="649"/>
      <c r="E47" s="421"/>
      <c r="F47" s="418"/>
      <c r="G47" s="34"/>
      <c r="H47" s="34"/>
      <c r="I47" s="419"/>
      <c r="J47" s="421"/>
      <c r="K47" s="418"/>
      <c r="L47" s="418"/>
      <c r="M47" s="419"/>
      <c r="N47" s="421"/>
      <c r="O47" s="418"/>
      <c r="P47" s="418"/>
      <c r="Q47" s="419"/>
      <c r="R47" s="418"/>
      <c r="S47" s="418"/>
      <c r="T47" s="418"/>
      <c r="U47" s="418"/>
      <c r="V47" s="423" t="s">
        <v>208</v>
      </c>
      <c r="W47" s="422"/>
      <c r="X47" s="422"/>
      <c r="Y47" s="422"/>
      <c r="Z47" s="422"/>
      <c r="AA47" s="325"/>
      <c r="AB47" s="701">
        <f>$AB$8</f>
        <v>0.5</v>
      </c>
      <c r="AC47" s="701"/>
      <c r="AD47" s="424" t="s">
        <v>1300</v>
      </c>
      <c r="AE47" s="422"/>
      <c r="AF47" s="741"/>
      <c r="AG47" s="742"/>
      <c r="AH47" s="607"/>
      <c r="AI47" s="616" t="s">
        <v>33</v>
      </c>
      <c r="AJ47" s="702">
        <v>254</v>
      </c>
      <c r="AK47" s="702"/>
      <c r="AL47" s="418" t="s">
        <v>207</v>
      </c>
      <c r="AM47" s="607"/>
      <c r="AN47" s="607"/>
      <c r="AO47" s="432"/>
      <c r="AP47" s="320">
        <f>ROUND(ROUND(ROUND($F$7*$L$44,0)*(1+AB47),0)+AJ47,0)</f>
        <v>664</v>
      </c>
      <c r="AQ47" s="429"/>
    </row>
    <row r="48" spans="1:44" ht="17.25" customHeight="1" x14ac:dyDescent="0.15">
      <c r="A48" s="436">
        <v>63</v>
      </c>
      <c r="B48" s="433">
        <v>1030</v>
      </c>
      <c r="C48" s="158" t="s">
        <v>1870</v>
      </c>
      <c r="D48" s="649"/>
      <c r="E48" s="442"/>
      <c r="F48" s="637"/>
      <c r="G48" s="637"/>
      <c r="H48" s="637"/>
      <c r="I48" s="638"/>
      <c r="J48" s="442"/>
      <c r="K48" s="637"/>
      <c r="L48" s="637"/>
      <c r="M48" s="638"/>
      <c r="N48" s="442"/>
      <c r="O48" s="637"/>
      <c r="P48" s="637"/>
      <c r="Q48" s="419"/>
      <c r="R48" s="418"/>
      <c r="S48" s="418"/>
      <c r="T48" s="418"/>
      <c r="U48" s="418"/>
      <c r="V48" s="423"/>
      <c r="W48" s="621"/>
      <c r="X48" s="621"/>
      <c r="Y48" s="621"/>
      <c r="Z48" s="621"/>
      <c r="AA48" s="325"/>
      <c r="AB48" s="529"/>
      <c r="AC48" s="529"/>
      <c r="AD48" s="424"/>
      <c r="AE48" s="621"/>
      <c r="AF48" s="737" t="s">
        <v>1359</v>
      </c>
      <c r="AG48" s="738"/>
      <c r="AH48" s="678" t="s">
        <v>4030</v>
      </c>
      <c r="AI48" s="678"/>
      <c r="AJ48" s="678"/>
      <c r="AK48" s="678"/>
      <c r="AL48" s="678"/>
      <c r="AM48" s="678"/>
      <c r="AN48" s="678"/>
      <c r="AO48" s="679"/>
      <c r="AP48" s="319">
        <f>ROUND(ROUND($F$7*$L$44,0)+AJ50,0)</f>
        <v>474</v>
      </c>
      <c r="AQ48" s="407"/>
      <c r="AR48" s="637"/>
    </row>
    <row r="49" spans="1:43" ht="17.25" customHeight="1" x14ac:dyDescent="0.15">
      <c r="A49" s="436">
        <v>63</v>
      </c>
      <c r="B49" s="433">
        <v>1031</v>
      </c>
      <c r="C49" s="158" t="s">
        <v>1871</v>
      </c>
      <c r="D49" s="649"/>
      <c r="E49" s="442"/>
      <c r="F49" s="637"/>
      <c r="G49" s="637"/>
      <c r="H49" s="637"/>
      <c r="I49" s="638"/>
      <c r="J49" s="442"/>
      <c r="K49" s="637"/>
      <c r="L49" s="637"/>
      <c r="M49" s="638"/>
      <c r="N49" s="442"/>
      <c r="O49" s="637"/>
      <c r="P49" s="637"/>
      <c r="Q49" s="419"/>
      <c r="R49" s="418"/>
      <c r="S49" s="418"/>
      <c r="T49" s="418"/>
      <c r="U49" s="418"/>
      <c r="V49" s="423" t="s">
        <v>579</v>
      </c>
      <c r="W49" s="422"/>
      <c r="X49" s="422"/>
      <c r="Y49" s="422"/>
      <c r="Z49" s="422"/>
      <c r="AA49" s="325"/>
      <c r="AB49" s="701">
        <f>$AB$7</f>
        <v>0.25</v>
      </c>
      <c r="AC49" s="701"/>
      <c r="AD49" s="424" t="s">
        <v>1300</v>
      </c>
      <c r="AE49" s="422"/>
      <c r="AF49" s="739"/>
      <c r="AG49" s="740"/>
      <c r="AH49" s="681"/>
      <c r="AI49" s="681"/>
      <c r="AJ49" s="681"/>
      <c r="AK49" s="681"/>
      <c r="AL49" s="681"/>
      <c r="AM49" s="681"/>
      <c r="AN49" s="681"/>
      <c r="AO49" s="682"/>
      <c r="AP49" s="319">
        <f>ROUND(ROUND(ROUND($F$7*$L$44,0)*(1+AB49),0)+AJ50,0)</f>
        <v>542</v>
      </c>
      <c r="AQ49" s="429"/>
    </row>
    <row r="50" spans="1:43" ht="17.25" customHeight="1" x14ac:dyDescent="0.15">
      <c r="A50" s="436">
        <v>63</v>
      </c>
      <c r="B50" s="433">
        <v>1032</v>
      </c>
      <c r="C50" s="158" t="s">
        <v>1872</v>
      </c>
      <c r="D50" s="649"/>
      <c r="E50" s="442"/>
      <c r="F50" s="637"/>
      <c r="G50" s="637"/>
      <c r="H50" s="637"/>
      <c r="I50" s="638"/>
      <c r="J50" s="442"/>
      <c r="K50" s="637"/>
      <c r="L50" s="637"/>
      <c r="M50" s="638"/>
      <c r="N50" s="442"/>
      <c r="O50" s="637"/>
      <c r="P50" s="637"/>
      <c r="Q50" s="419"/>
      <c r="R50" s="417"/>
      <c r="S50" s="417"/>
      <c r="T50" s="417"/>
      <c r="U50" s="420"/>
      <c r="V50" s="423" t="s">
        <v>208</v>
      </c>
      <c r="W50" s="422"/>
      <c r="X50" s="422"/>
      <c r="Y50" s="422"/>
      <c r="Z50" s="422"/>
      <c r="AA50" s="325"/>
      <c r="AB50" s="701">
        <f>$AB$8</f>
        <v>0.5</v>
      </c>
      <c r="AC50" s="701"/>
      <c r="AD50" s="424" t="s">
        <v>1300</v>
      </c>
      <c r="AE50" s="422"/>
      <c r="AF50" s="741"/>
      <c r="AG50" s="742"/>
      <c r="AH50" s="326"/>
      <c r="AI50" s="524" t="s">
        <v>33</v>
      </c>
      <c r="AJ50" s="699">
        <v>201</v>
      </c>
      <c r="AK50" s="699"/>
      <c r="AL50" s="417" t="s">
        <v>207</v>
      </c>
      <c r="AM50" s="181"/>
      <c r="AN50" s="426"/>
      <c r="AO50" s="189"/>
      <c r="AP50" s="320">
        <f>ROUND(ROUND(ROUND($F$7*$L$44,0)*(1+AB50),0)+AJ50,0)</f>
        <v>611</v>
      </c>
      <c r="AQ50" s="429"/>
    </row>
    <row r="51" spans="1:43" ht="17.25" customHeight="1" x14ac:dyDescent="0.15">
      <c r="A51" s="436">
        <v>63</v>
      </c>
      <c r="B51" s="433" t="s">
        <v>5179</v>
      </c>
      <c r="C51" s="455" t="s">
        <v>4382</v>
      </c>
      <c r="D51" s="538"/>
      <c r="E51" s="442"/>
      <c r="F51" s="637"/>
      <c r="G51" s="637"/>
      <c r="H51" s="637"/>
      <c r="I51" s="638"/>
      <c r="J51" s="442"/>
      <c r="K51" s="637"/>
      <c r="L51" s="637"/>
      <c r="M51" s="638"/>
      <c r="N51" s="442"/>
      <c r="O51" s="637"/>
      <c r="P51" s="637"/>
      <c r="Q51" s="419"/>
      <c r="R51" s="677" t="s">
        <v>4346</v>
      </c>
      <c r="S51" s="678"/>
      <c r="T51" s="678"/>
      <c r="U51" s="679"/>
      <c r="V51" s="423"/>
      <c r="W51" s="621"/>
      <c r="X51" s="621"/>
      <c r="Y51" s="621"/>
      <c r="Z51" s="621"/>
      <c r="AA51" s="621"/>
      <c r="AB51" s="621"/>
      <c r="AC51" s="621"/>
      <c r="AD51" s="621"/>
      <c r="AE51" s="621"/>
      <c r="AF51" s="621"/>
      <c r="AG51" s="621"/>
      <c r="AH51" s="621"/>
      <c r="AI51" s="621"/>
      <c r="AJ51" s="621"/>
      <c r="AK51" s="621"/>
      <c r="AL51" s="621"/>
      <c r="AM51" s="621"/>
      <c r="AN51" s="621"/>
      <c r="AO51" s="622"/>
      <c r="AP51" s="456">
        <f>ROUND(F7*L44,0)-ROUND(F7*R54,0)</f>
        <v>270</v>
      </c>
      <c r="AQ51" s="429"/>
    </row>
    <row r="52" spans="1:43" ht="17.25" customHeight="1" x14ac:dyDescent="0.15">
      <c r="A52" s="436">
        <v>63</v>
      </c>
      <c r="B52" s="433" t="s">
        <v>5180</v>
      </c>
      <c r="C52" s="457" t="s">
        <v>4383</v>
      </c>
      <c r="D52" s="649"/>
      <c r="E52" s="442"/>
      <c r="F52" s="637"/>
      <c r="G52" s="637"/>
      <c r="H52" s="637"/>
      <c r="I52" s="638"/>
      <c r="J52" s="442"/>
      <c r="K52" s="637"/>
      <c r="L52" s="637"/>
      <c r="M52" s="638"/>
      <c r="N52" s="442"/>
      <c r="O52" s="637"/>
      <c r="P52" s="637"/>
      <c r="Q52" s="419"/>
      <c r="R52" s="680"/>
      <c r="S52" s="681"/>
      <c r="T52" s="681"/>
      <c r="U52" s="682"/>
      <c r="V52" s="423" t="s">
        <v>579</v>
      </c>
      <c r="W52" s="422"/>
      <c r="X52" s="422"/>
      <c r="Y52" s="422"/>
      <c r="Z52" s="422"/>
      <c r="AA52" s="422"/>
      <c r="AB52" s="701">
        <v>0.25</v>
      </c>
      <c r="AC52" s="701"/>
      <c r="AD52" s="424" t="s">
        <v>1300</v>
      </c>
      <c r="AE52" s="621"/>
      <c r="AF52" s="621"/>
      <c r="AG52" s="621"/>
      <c r="AH52" s="621"/>
      <c r="AI52" s="621"/>
      <c r="AJ52" s="621"/>
      <c r="AK52" s="621"/>
      <c r="AL52" s="621"/>
      <c r="AM52" s="621"/>
      <c r="AN52" s="621"/>
      <c r="AO52" s="622"/>
      <c r="AP52" s="458">
        <f>ROUND((ROUND(F7*L44,0)-ROUND(F7*R54,0))*(1+AB52),0)</f>
        <v>338</v>
      </c>
      <c r="AQ52" s="429"/>
    </row>
    <row r="53" spans="1:43" ht="17.25" customHeight="1" x14ac:dyDescent="0.15">
      <c r="A53" s="436">
        <v>63</v>
      </c>
      <c r="B53" s="433" t="s">
        <v>5181</v>
      </c>
      <c r="C53" s="457" t="s">
        <v>4384</v>
      </c>
      <c r="D53" s="649"/>
      <c r="E53" s="442"/>
      <c r="F53" s="637"/>
      <c r="G53" s="637"/>
      <c r="H53" s="637"/>
      <c r="I53" s="638"/>
      <c r="J53" s="442"/>
      <c r="K53" s="637"/>
      <c r="L53" s="637"/>
      <c r="M53" s="638"/>
      <c r="N53" s="442"/>
      <c r="O53" s="637"/>
      <c r="P53" s="637"/>
      <c r="Q53" s="419"/>
      <c r="R53" s="511"/>
      <c r="S53" s="511"/>
      <c r="T53" s="511"/>
      <c r="U53" s="513"/>
      <c r="V53" s="423" t="s">
        <v>208</v>
      </c>
      <c r="W53" s="422"/>
      <c r="X53" s="422"/>
      <c r="Y53" s="422"/>
      <c r="Z53" s="422"/>
      <c r="AA53" s="422"/>
      <c r="AB53" s="701">
        <v>0.5</v>
      </c>
      <c r="AC53" s="701"/>
      <c r="AD53" s="424" t="s">
        <v>1300</v>
      </c>
      <c r="AE53" s="621"/>
      <c r="AF53" s="621"/>
      <c r="AG53" s="621"/>
      <c r="AH53" s="621"/>
      <c r="AI53" s="621"/>
      <c r="AJ53" s="621"/>
      <c r="AK53" s="621"/>
      <c r="AL53" s="621"/>
      <c r="AM53" s="621"/>
      <c r="AN53" s="621"/>
      <c r="AO53" s="622"/>
      <c r="AP53" s="458">
        <f>ROUND((ROUND(F7*L44,0)-ROUND(F7*R54,0))*(1+AB53),0)</f>
        <v>405</v>
      </c>
      <c r="AQ53" s="429"/>
    </row>
    <row r="54" spans="1:43" ht="17.25" customHeight="1" x14ac:dyDescent="0.15">
      <c r="A54" s="436">
        <v>63</v>
      </c>
      <c r="B54" s="433" t="s">
        <v>5182</v>
      </c>
      <c r="C54" s="441" t="s">
        <v>4385</v>
      </c>
      <c r="D54" s="649"/>
      <c r="E54" s="442"/>
      <c r="F54" s="637"/>
      <c r="G54" s="637"/>
      <c r="H54" s="637"/>
      <c r="I54" s="638"/>
      <c r="J54" s="442"/>
      <c r="K54" s="637"/>
      <c r="L54" s="637"/>
      <c r="M54" s="638"/>
      <c r="N54" s="442"/>
      <c r="O54" s="637"/>
      <c r="P54" s="637"/>
      <c r="Q54" s="419"/>
      <c r="R54" s="709">
        <f>$R$18</f>
        <v>0.01</v>
      </c>
      <c r="S54" s="683"/>
      <c r="T54" s="45" t="s">
        <v>4036</v>
      </c>
      <c r="U54" s="419"/>
      <c r="V54" s="423"/>
      <c r="W54" s="422"/>
      <c r="X54" s="422"/>
      <c r="Y54" s="422"/>
      <c r="Z54" s="422"/>
      <c r="AA54" s="422"/>
      <c r="AB54" s="529"/>
      <c r="AC54" s="529"/>
      <c r="AD54" s="424"/>
      <c r="AE54" s="422"/>
      <c r="AF54" s="737" t="s">
        <v>1358</v>
      </c>
      <c r="AG54" s="738"/>
      <c r="AH54" s="678" t="s">
        <v>4030</v>
      </c>
      <c r="AI54" s="678"/>
      <c r="AJ54" s="678"/>
      <c r="AK54" s="678"/>
      <c r="AL54" s="678"/>
      <c r="AM54" s="678"/>
      <c r="AN54" s="678"/>
      <c r="AO54" s="679"/>
      <c r="AP54" s="459">
        <f>ROUND((ROUND(F7*L44,0)-ROUND(F7*R54,0))+AJ56,0)</f>
        <v>524</v>
      </c>
      <c r="AQ54" s="407"/>
    </row>
    <row r="55" spans="1:43" ht="17.25" customHeight="1" x14ac:dyDescent="0.15">
      <c r="A55" s="436">
        <v>63</v>
      </c>
      <c r="B55" s="433" t="s">
        <v>5183</v>
      </c>
      <c r="C55" s="441" t="s">
        <v>4386</v>
      </c>
      <c r="D55" s="649"/>
      <c r="E55" s="442"/>
      <c r="F55" s="637"/>
      <c r="G55" s="637"/>
      <c r="H55" s="637"/>
      <c r="I55" s="638"/>
      <c r="J55" s="442"/>
      <c r="K55" s="637"/>
      <c r="L55" s="637"/>
      <c r="M55" s="638"/>
      <c r="N55" s="442"/>
      <c r="O55" s="637"/>
      <c r="P55" s="637"/>
      <c r="Q55" s="419"/>
      <c r="R55" s="418"/>
      <c r="S55" s="418"/>
      <c r="T55" s="418"/>
      <c r="U55" s="419"/>
      <c r="V55" s="423" t="s">
        <v>579</v>
      </c>
      <c r="W55" s="422"/>
      <c r="X55" s="422"/>
      <c r="Y55" s="422"/>
      <c r="Z55" s="422"/>
      <c r="AA55" s="422"/>
      <c r="AB55" s="701">
        <f>$AB$7</f>
        <v>0.25</v>
      </c>
      <c r="AC55" s="701"/>
      <c r="AD55" s="424" t="s">
        <v>1300</v>
      </c>
      <c r="AE55" s="422"/>
      <c r="AF55" s="739"/>
      <c r="AG55" s="740"/>
      <c r="AH55" s="681"/>
      <c r="AI55" s="681"/>
      <c r="AJ55" s="681"/>
      <c r="AK55" s="681"/>
      <c r="AL55" s="681"/>
      <c r="AM55" s="681"/>
      <c r="AN55" s="681"/>
      <c r="AO55" s="682"/>
      <c r="AP55" s="459">
        <f>ROUND(ROUND((ROUND(F7*L44,0)-ROUND(F7*R54,0))*(1+AB55),0)+AJ56,0)</f>
        <v>592</v>
      </c>
      <c r="AQ55" s="429"/>
    </row>
    <row r="56" spans="1:43" ht="17.25" customHeight="1" x14ac:dyDescent="0.15">
      <c r="A56" s="436">
        <v>63</v>
      </c>
      <c r="B56" s="433" t="s">
        <v>5184</v>
      </c>
      <c r="C56" s="441" t="s">
        <v>4387</v>
      </c>
      <c r="D56" s="649"/>
      <c r="E56" s="510"/>
      <c r="F56" s="511"/>
      <c r="G56" s="511"/>
      <c r="H56" s="511"/>
      <c r="I56" s="513"/>
      <c r="J56" s="510"/>
      <c r="K56" s="511"/>
      <c r="L56" s="637"/>
      <c r="M56" s="638"/>
      <c r="N56" s="442"/>
      <c r="O56" s="637"/>
      <c r="P56" s="637"/>
      <c r="Q56" s="419"/>
      <c r="R56" s="418"/>
      <c r="S56" s="418"/>
      <c r="T56" s="418"/>
      <c r="U56" s="419"/>
      <c r="V56" s="423" t="s">
        <v>208</v>
      </c>
      <c r="W56" s="422"/>
      <c r="X56" s="422"/>
      <c r="Y56" s="422"/>
      <c r="Z56" s="422"/>
      <c r="AA56" s="422"/>
      <c r="AB56" s="701">
        <f>$AB$8</f>
        <v>0.5</v>
      </c>
      <c r="AC56" s="701"/>
      <c r="AD56" s="424" t="s">
        <v>1300</v>
      </c>
      <c r="AE56" s="422"/>
      <c r="AF56" s="741"/>
      <c r="AG56" s="742"/>
      <c r="AH56" s="245"/>
      <c r="AI56" s="616" t="s">
        <v>33</v>
      </c>
      <c r="AJ56" s="702">
        <f>$AJ$11</f>
        <v>254</v>
      </c>
      <c r="AK56" s="702"/>
      <c r="AL56" s="245" t="s">
        <v>207</v>
      </c>
      <c r="AM56" s="607"/>
      <c r="AN56" s="607"/>
      <c r="AO56" s="432"/>
      <c r="AP56" s="459">
        <f>ROUND(ROUND((ROUND(F7*L44,0)-ROUND(F7*R54,0))*(1+AB56),0)+AJ56,0)</f>
        <v>659</v>
      </c>
      <c r="AQ56" s="429"/>
    </row>
    <row r="57" spans="1:43" ht="17.25" customHeight="1" x14ac:dyDescent="0.15">
      <c r="A57" s="436">
        <v>63</v>
      </c>
      <c r="B57" s="433" t="s">
        <v>5185</v>
      </c>
      <c r="C57" s="441" t="s">
        <v>4388</v>
      </c>
      <c r="D57" s="649"/>
      <c r="E57" s="510"/>
      <c r="F57" s="511"/>
      <c r="G57" s="511"/>
      <c r="H57" s="511"/>
      <c r="I57" s="513"/>
      <c r="J57" s="510"/>
      <c r="K57" s="511"/>
      <c r="L57" s="637"/>
      <c r="M57" s="638"/>
      <c r="N57" s="442"/>
      <c r="O57" s="637"/>
      <c r="P57" s="637"/>
      <c r="Q57" s="638"/>
      <c r="R57" s="637"/>
      <c r="S57" s="637"/>
      <c r="T57" s="637"/>
      <c r="U57" s="638"/>
      <c r="V57" s="423"/>
      <c r="W57" s="422"/>
      <c r="X57" s="422"/>
      <c r="Y57" s="422"/>
      <c r="Z57" s="422"/>
      <c r="AA57" s="422"/>
      <c r="AB57" s="529"/>
      <c r="AC57" s="529"/>
      <c r="AD57" s="424"/>
      <c r="AE57" s="422"/>
      <c r="AF57" s="737" t="s">
        <v>1359</v>
      </c>
      <c r="AG57" s="738"/>
      <c r="AH57" s="678" t="s">
        <v>4030</v>
      </c>
      <c r="AI57" s="678"/>
      <c r="AJ57" s="678"/>
      <c r="AK57" s="678"/>
      <c r="AL57" s="678"/>
      <c r="AM57" s="678"/>
      <c r="AN57" s="678"/>
      <c r="AO57" s="679"/>
      <c r="AP57" s="459">
        <f>ROUND((ROUND(F7*L44,0)-ROUND(F7*R54,0))+AJ59,0)</f>
        <v>471</v>
      </c>
      <c r="AQ57" s="407"/>
    </row>
    <row r="58" spans="1:43" ht="17.25" customHeight="1" x14ac:dyDescent="0.15">
      <c r="A58" s="436">
        <v>63</v>
      </c>
      <c r="B58" s="433" t="s">
        <v>5186</v>
      </c>
      <c r="C58" s="441" t="s">
        <v>4389</v>
      </c>
      <c r="D58" s="649"/>
      <c r="E58" s="510"/>
      <c r="F58" s="511"/>
      <c r="G58" s="511"/>
      <c r="H58" s="511"/>
      <c r="I58" s="513"/>
      <c r="J58" s="510"/>
      <c r="K58" s="511"/>
      <c r="L58" s="637"/>
      <c r="M58" s="638"/>
      <c r="N58" s="442"/>
      <c r="O58" s="637"/>
      <c r="P58" s="637"/>
      <c r="Q58" s="419"/>
      <c r="R58" s="418"/>
      <c r="S58" s="418"/>
      <c r="T58" s="418"/>
      <c r="U58" s="419"/>
      <c r="V58" s="423" t="s">
        <v>579</v>
      </c>
      <c r="W58" s="422"/>
      <c r="X58" s="422"/>
      <c r="Y58" s="422"/>
      <c r="Z58" s="422"/>
      <c r="AA58" s="422"/>
      <c r="AB58" s="701">
        <f>$AB$7</f>
        <v>0.25</v>
      </c>
      <c r="AC58" s="701"/>
      <c r="AD58" s="424" t="s">
        <v>1300</v>
      </c>
      <c r="AE58" s="422"/>
      <c r="AF58" s="739"/>
      <c r="AG58" s="740"/>
      <c r="AH58" s="681"/>
      <c r="AI58" s="681"/>
      <c r="AJ58" s="681"/>
      <c r="AK58" s="681"/>
      <c r="AL58" s="681"/>
      <c r="AM58" s="681"/>
      <c r="AN58" s="681"/>
      <c r="AO58" s="682"/>
      <c r="AP58" s="459">
        <f>ROUND(ROUND((ROUND(F7*L44,0)-ROUND(F7*R54,0))*(1+AB58),0)+AJ59,0)</f>
        <v>539</v>
      </c>
      <c r="AQ58" s="429"/>
    </row>
    <row r="59" spans="1:43" ht="17.25" customHeight="1" x14ac:dyDescent="0.15">
      <c r="A59" s="436">
        <v>63</v>
      </c>
      <c r="B59" s="433" t="s">
        <v>5187</v>
      </c>
      <c r="C59" s="441" t="s">
        <v>4390</v>
      </c>
      <c r="D59" s="649"/>
      <c r="E59" s="510"/>
      <c r="F59" s="511"/>
      <c r="G59" s="511"/>
      <c r="H59" s="511"/>
      <c r="I59" s="513"/>
      <c r="J59" s="510"/>
      <c r="K59" s="511"/>
      <c r="L59" s="637"/>
      <c r="M59" s="638"/>
      <c r="N59" s="39"/>
      <c r="O59" s="417"/>
      <c r="P59" s="417"/>
      <c r="Q59" s="420"/>
      <c r="R59" s="417"/>
      <c r="S59" s="417"/>
      <c r="T59" s="417"/>
      <c r="U59" s="420"/>
      <c r="V59" s="423" t="s">
        <v>208</v>
      </c>
      <c r="W59" s="422"/>
      <c r="X59" s="422"/>
      <c r="Y59" s="422"/>
      <c r="Z59" s="422"/>
      <c r="AA59" s="422"/>
      <c r="AB59" s="701">
        <f>$AB$8</f>
        <v>0.5</v>
      </c>
      <c r="AC59" s="701"/>
      <c r="AD59" s="424" t="s">
        <v>1300</v>
      </c>
      <c r="AE59" s="38"/>
      <c r="AF59" s="741"/>
      <c r="AG59" s="742"/>
      <c r="AH59" s="576"/>
      <c r="AI59" s="524" t="s">
        <v>33</v>
      </c>
      <c r="AJ59" s="699">
        <f>$AJ$14</f>
        <v>201</v>
      </c>
      <c r="AK59" s="699"/>
      <c r="AL59" s="426" t="s">
        <v>207</v>
      </c>
      <c r="AM59" s="181"/>
      <c r="AN59" s="426"/>
      <c r="AO59" s="189"/>
      <c r="AP59" s="459">
        <f>ROUND(ROUND((ROUND(F7*L44,0)-ROUND(F7*R54,0))*(1+AB59),0)+AJ59,0)</f>
        <v>606</v>
      </c>
      <c r="AQ59" s="429"/>
    </row>
    <row r="60" spans="1:43" ht="17.25" customHeight="1" x14ac:dyDescent="0.15">
      <c r="A60" s="436">
        <v>63</v>
      </c>
      <c r="B60" s="433">
        <v>1060</v>
      </c>
      <c r="C60" s="457" t="s">
        <v>4042</v>
      </c>
      <c r="D60" s="649"/>
      <c r="E60" s="421"/>
      <c r="F60" s="418"/>
      <c r="G60" s="34"/>
      <c r="H60" s="34"/>
      <c r="I60" s="419"/>
      <c r="J60" s="421"/>
      <c r="K60" s="418"/>
      <c r="L60" s="418"/>
      <c r="M60" s="466"/>
      <c r="N60" s="677" t="s">
        <v>3284</v>
      </c>
      <c r="O60" s="678"/>
      <c r="P60" s="678"/>
      <c r="Q60" s="679"/>
      <c r="R60" s="509"/>
      <c r="S60" s="509"/>
      <c r="T60" s="509"/>
      <c r="U60" s="512"/>
      <c r="V60" s="423"/>
      <c r="W60" s="621"/>
      <c r="X60" s="621"/>
      <c r="Y60" s="621"/>
      <c r="Z60" s="621"/>
      <c r="AA60" s="621"/>
      <c r="AB60" s="445"/>
      <c r="AC60" s="519"/>
      <c r="AD60" s="258"/>
      <c r="AE60" s="258"/>
      <c r="AF60" s="426"/>
      <c r="AG60" s="417"/>
      <c r="AH60" s="417"/>
      <c r="AI60" s="417"/>
      <c r="AJ60" s="426"/>
      <c r="AK60" s="426"/>
      <c r="AL60" s="426"/>
      <c r="AM60" s="426"/>
      <c r="AN60" s="426"/>
      <c r="AO60" s="629"/>
      <c r="AP60" s="459">
        <f>ROUND(ROUND(F7*L44,0)-ROUND(F7*N63,0),0)</f>
        <v>270</v>
      </c>
      <c r="AQ60" s="429"/>
    </row>
    <row r="61" spans="1:43" ht="17.25" customHeight="1" x14ac:dyDescent="0.15">
      <c r="A61" s="436">
        <v>63</v>
      </c>
      <c r="B61" s="433">
        <v>1061</v>
      </c>
      <c r="C61" s="457" t="s">
        <v>4043</v>
      </c>
      <c r="D61" s="649"/>
      <c r="E61" s="421"/>
      <c r="F61" s="418"/>
      <c r="G61" s="418"/>
      <c r="H61" s="418"/>
      <c r="I61" s="419"/>
      <c r="J61" s="421"/>
      <c r="K61" s="418"/>
      <c r="L61" s="637"/>
      <c r="M61" s="419"/>
      <c r="N61" s="680"/>
      <c r="O61" s="681"/>
      <c r="P61" s="681"/>
      <c r="Q61" s="682"/>
      <c r="R61" s="511"/>
      <c r="S61" s="511"/>
      <c r="T61" s="511"/>
      <c r="U61" s="513"/>
      <c r="V61" s="423" t="s">
        <v>579</v>
      </c>
      <c r="W61" s="422"/>
      <c r="X61" s="422"/>
      <c r="Y61" s="422"/>
      <c r="Z61" s="422"/>
      <c r="AA61" s="422"/>
      <c r="AB61" s="701">
        <f>$AB$7</f>
        <v>0.25</v>
      </c>
      <c r="AC61" s="701"/>
      <c r="AD61" s="424" t="s">
        <v>1300</v>
      </c>
      <c r="AE61" s="422"/>
      <c r="AF61" s="621"/>
      <c r="AG61" s="621"/>
      <c r="AH61" s="621"/>
      <c r="AI61" s="621"/>
      <c r="AJ61" s="621"/>
      <c r="AK61" s="621"/>
      <c r="AL61" s="621"/>
      <c r="AM61" s="621"/>
      <c r="AN61" s="621"/>
      <c r="AO61" s="622"/>
      <c r="AP61" s="458">
        <f>ROUND(ROUND(ROUND(F7*L44,0)-ROUND(F7*N63,0),0)*(1+AB61),0)</f>
        <v>338</v>
      </c>
      <c r="AQ61" s="407"/>
    </row>
    <row r="62" spans="1:43" ht="17.25" customHeight="1" x14ac:dyDescent="0.15">
      <c r="A62" s="436">
        <v>63</v>
      </c>
      <c r="B62" s="433">
        <v>1062</v>
      </c>
      <c r="C62" s="457" t="s">
        <v>4044</v>
      </c>
      <c r="D62" s="649"/>
      <c r="E62" s="421"/>
      <c r="F62" s="418"/>
      <c r="G62" s="418"/>
      <c r="H62" s="418"/>
      <c r="I62" s="419"/>
      <c r="J62" s="421"/>
      <c r="K62" s="418"/>
      <c r="L62" s="637"/>
      <c r="M62" s="419"/>
      <c r="N62" s="421"/>
      <c r="O62" s="418"/>
      <c r="P62" s="418"/>
      <c r="Q62" s="513"/>
      <c r="R62" s="511"/>
      <c r="S62" s="511"/>
      <c r="T62" s="511"/>
      <c r="U62" s="513"/>
      <c r="V62" s="423" t="s">
        <v>208</v>
      </c>
      <c r="W62" s="422"/>
      <c r="X62" s="422"/>
      <c r="Y62" s="422"/>
      <c r="Z62" s="422"/>
      <c r="AA62" s="422"/>
      <c r="AB62" s="701">
        <f>$AB$8</f>
        <v>0.5</v>
      </c>
      <c r="AC62" s="701"/>
      <c r="AD62" s="424" t="s">
        <v>1300</v>
      </c>
      <c r="AE62" s="422"/>
      <c r="AF62" s="621"/>
      <c r="AG62" s="621"/>
      <c r="AH62" s="621"/>
      <c r="AI62" s="621"/>
      <c r="AJ62" s="621"/>
      <c r="AK62" s="621"/>
      <c r="AL62" s="621"/>
      <c r="AM62" s="621"/>
      <c r="AN62" s="621"/>
      <c r="AO62" s="622"/>
      <c r="AP62" s="460">
        <f>ROUND(ROUND(ROUND(F7*L44,0)-ROUND(F7*N63,0),0)*(1+AB62),0)</f>
        <v>405</v>
      </c>
      <c r="AQ62" s="407"/>
    </row>
    <row r="63" spans="1:43" ht="17.25" customHeight="1" x14ac:dyDescent="0.15">
      <c r="A63" s="436">
        <v>63</v>
      </c>
      <c r="B63" s="433">
        <v>1063</v>
      </c>
      <c r="C63" s="441" t="s">
        <v>4045</v>
      </c>
      <c r="D63" s="649"/>
      <c r="E63" s="421"/>
      <c r="F63" s="418"/>
      <c r="G63" s="418"/>
      <c r="H63" s="418"/>
      <c r="I63" s="419"/>
      <c r="J63" s="421"/>
      <c r="K63" s="418"/>
      <c r="L63" s="637"/>
      <c r="M63" s="638"/>
      <c r="N63" s="709">
        <f>$N$27</f>
        <v>0.01</v>
      </c>
      <c r="O63" s="683"/>
      <c r="P63" s="45" t="s">
        <v>4036</v>
      </c>
      <c r="Q63" s="419"/>
      <c r="R63" s="418"/>
      <c r="S63" s="418"/>
      <c r="T63" s="418"/>
      <c r="U63" s="419"/>
      <c r="V63" s="423"/>
      <c r="W63" s="422"/>
      <c r="X63" s="422"/>
      <c r="Y63" s="422"/>
      <c r="Z63" s="422"/>
      <c r="AA63" s="422"/>
      <c r="AB63" s="529"/>
      <c r="AC63" s="529"/>
      <c r="AD63" s="424"/>
      <c r="AE63" s="445"/>
      <c r="AF63" s="737" t="s">
        <v>1358</v>
      </c>
      <c r="AG63" s="738"/>
      <c r="AH63" s="678" t="s">
        <v>4030</v>
      </c>
      <c r="AI63" s="678"/>
      <c r="AJ63" s="678"/>
      <c r="AK63" s="678"/>
      <c r="AL63" s="678"/>
      <c r="AM63" s="678"/>
      <c r="AN63" s="678"/>
      <c r="AO63" s="679"/>
      <c r="AP63" s="459">
        <f>ROUND(ROUND(ROUND(F7*L44,0)-ROUND(F7*N63,0),0)+AJ65,0)</f>
        <v>524</v>
      </c>
      <c r="AQ63" s="407"/>
    </row>
    <row r="64" spans="1:43" ht="17.25" customHeight="1" x14ac:dyDescent="0.15">
      <c r="A64" s="436">
        <v>63</v>
      </c>
      <c r="B64" s="433">
        <v>1064</v>
      </c>
      <c r="C64" s="441" t="s">
        <v>4046</v>
      </c>
      <c r="D64" s="649"/>
      <c r="E64" s="421"/>
      <c r="F64" s="418"/>
      <c r="G64" s="34"/>
      <c r="H64" s="34"/>
      <c r="I64" s="419"/>
      <c r="J64" s="421"/>
      <c r="K64" s="418"/>
      <c r="L64" s="418"/>
      <c r="M64" s="419"/>
      <c r="N64" s="421"/>
      <c r="O64" s="418"/>
      <c r="P64" s="418"/>
      <c r="Q64" s="419"/>
      <c r="R64" s="418"/>
      <c r="S64" s="418"/>
      <c r="T64" s="418"/>
      <c r="U64" s="419"/>
      <c r="V64" s="423" t="s">
        <v>579</v>
      </c>
      <c r="W64" s="422"/>
      <c r="X64" s="422"/>
      <c r="Y64" s="422"/>
      <c r="Z64" s="422"/>
      <c r="AA64" s="422"/>
      <c r="AB64" s="701">
        <f>$AB$7</f>
        <v>0.25</v>
      </c>
      <c r="AC64" s="701"/>
      <c r="AD64" s="424" t="s">
        <v>1300</v>
      </c>
      <c r="AE64" s="422"/>
      <c r="AF64" s="739"/>
      <c r="AG64" s="740"/>
      <c r="AH64" s="681"/>
      <c r="AI64" s="681"/>
      <c r="AJ64" s="681"/>
      <c r="AK64" s="681"/>
      <c r="AL64" s="681"/>
      <c r="AM64" s="681"/>
      <c r="AN64" s="681"/>
      <c r="AO64" s="682"/>
      <c r="AP64" s="459">
        <f>ROUND(ROUND(ROUND(ROUND(F7*L44,0)-ROUND(F7*N63,0),0)*(1+AB64),0)+AJ65,0)</f>
        <v>592</v>
      </c>
      <c r="AQ64" s="429"/>
    </row>
    <row r="65" spans="1:43" ht="17.25" customHeight="1" x14ac:dyDescent="0.15">
      <c r="A65" s="436">
        <v>63</v>
      </c>
      <c r="B65" s="433">
        <v>1065</v>
      </c>
      <c r="C65" s="441" t="s">
        <v>4047</v>
      </c>
      <c r="D65" s="649"/>
      <c r="E65" s="421"/>
      <c r="F65" s="418"/>
      <c r="G65" s="34"/>
      <c r="H65" s="34"/>
      <c r="I65" s="419"/>
      <c r="J65" s="421"/>
      <c r="K65" s="418"/>
      <c r="L65" s="418"/>
      <c r="M65" s="419"/>
      <c r="N65" s="421"/>
      <c r="O65" s="418"/>
      <c r="P65" s="418"/>
      <c r="Q65" s="419"/>
      <c r="R65" s="418"/>
      <c r="S65" s="418"/>
      <c r="T65" s="418"/>
      <c r="U65" s="419"/>
      <c r="V65" s="423" t="s">
        <v>208</v>
      </c>
      <c r="W65" s="422"/>
      <c r="X65" s="422"/>
      <c r="Y65" s="422"/>
      <c r="Z65" s="422"/>
      <c r="AA65" s="422"/>
      <c r="AB65" s="701">
        <f>$AB$8</f>
        <v>0.5</v>
      </c>
      <c r="AC65" s="701"/>
      <c r="AD65" s="424" t="s">
        <v>1300</v>
      </c>
      <c r="AE65" s="422"/>
      <c r="AF65" s="741"/>
      <c r="AG65" s="742"/>
      <c r="AH65" s="245"/>
      <c r="AI65" s="616" t="s">
        <v>33</v>
      </c>
      <c r="AJ65" s="702">
        <f>$AJ$11</f>
        <v>254</v>
      </c>
      <c r="AK65" s="702"/>
      <c r="AL65" s="245" t="s">
        <v>207</v>
      </c>
      <c r="AM65" s="607"/>
      <c r="AN65" s="607"/>
      <c r="AO65" s="432"/>
      <c r="AP65" s="458">
        <f>ROUND(ROUND(ROUND(ROUND(F7*L44,0)-ROUND(F7*N63,0),0)*(1+AB65),0)+AJ65,0)</f>
        <v>659</v>
      </c>
      <c r="AQ65" s="429"/>
    </row>
    <row r="66" spans="1:43" ht="17.25" customHeight="1" x14ac:dyDescent="0.15">
      <c r="A66" s="436">
        <v>63</v>
      </c>
      <c r="B66" s="433">
        <v>1066</v>
      </c>
      <c r="C66" s="441" t="s">
        <v>4048</v>
      </c>
      <c r="D66" s="538"/>
      <c r="E66" s="442"/>
      <c r="F66" s="637"/>
      <c r="G66" s="637"/>
      <c r="H66" s="637"/>
      <c r="I66" s="638"/>
      <c r="J66" s="442"/>
      <c r="K66" s="637"/>
      <c r="L66" s="637"/>
      <c r="M66" s="638"/>
      <c r="N66" s="442"/>
      <c r="O66" s="637"/>
      <c r="P66" s="637"/>
      <c r="Q66" s="419"/>
      <c r="R66" s="637"/>
      <c r="S66" s="637"/>
      <c r="T66" s="637"/>
      <c r="U66" s="638"/>
      <c r="V66" s="423"/>
      <c r="W66" s="422"/>
      <c r="X66" s="422"/>
      <c r="Y66" s="422"/>
      <c r="Z66" s="422"/>
      <c r="AA66" s="422"/>
      <c r="AB66" s="529"/>
      <c r="AC66" s="529"/>
      <c r="AD66" s="424"/>
      <c r="AE66" s="422"/>
      <c r="AF66" s="737" t="s">
        <v>1359</v>
      </c>
      <c r="AG66" s="738"/>
      <c r="AH66" s="678" t="s">
        <v>4030</v>
      </c>
      <c r="AI66" s="678"/>
      <c r="AJ66" s="678"/>
      <c r="AK66" s="678"/>
      <c r="AL66" s="678"/>
      <c r="AM66" s="678"/>
      <c r="AN66" s="678"/>
      <c r="AO66" s="679"/>
      <c r="AP66" s="459">
        <f>ROUND(ROUND(ROUND(F7*L44,0)-ROUND(F7*N63,0),0)+AJ68,0)</f>
        <v>471</v>
      </c>
      <c r="AQ66" s="407"/>
    </row>
    <row r="67" spans="1:43" ht="17.100000000000001" customHeight="1" x14ac:dyDescent="0.15">
      <c r="A67" s="436">
        <v>63</v>
      </c>
      <c r="B67" s="433">
        <v>1067</v>
      </c>
      <c r="C67" s="441" t="s">
        <v>4049</v>
      </c>
      <c r="D67" s="538"/>
      <c r="E67" s="421"/>
      <c r="F67" s="418"/>
      <c r="G67" s="34"/>
      <c r="H67" s="34"/>
      <c r="I67" s="419"/>
      <c r="J67" s="421"/>
      <c r="K67" s="418"/>
      <c r="L67" s="418"/>
      <c r="M67" s="419"/>
      <c r="N67" s="421"/>
      <c r="O67" s="418"/>
      <c r="P67" s="418"/>
      <c r="Q67" s="419"/>
      <c r="R67" s="418"/>
      <c r="S67" s="418"/>
      <c r="T67" s="418"/>
      <c r="U67" s="419"/>
      <c r="V67" s="423" t="s">
        <v>579</v>
      </c>
      <c r="W67" s="422"/>
      <c r="X67" s="422"/>
      <c r="Y67" s="422"/>
      <c r="Z67" s="422"/>
      <c r="AA67" s="422"/>
      <c r="AB67" s="701">
        <f>$AB$7</f>
        <v>0.25</v>
      </c>
      <c r="AC67" s="701"/>
      <c r="AD67" s="424" t="s">
        <v>1300</v>
      </c>
      <c r="AE67" s="422"/>
      <c r="AF67" s="739"/>
      <c r="AG67" s="740"/>
      <c r="AH67" s="681"/>
      <c r="AI67" s="681"/>
      <c r="AJ67" s="681"/>
      <c r="AK67" s="681"/>
      <c r="AL67" s="681"/>
      <c r="AM67" s="681"/>
      <c r="AN67" s="681"/>
      <c r="AO67" s="682"/>
      <c r="AP67" s="459">
        <f>ROUND(ROUND(ROUND(ROUND(F7*L44,0)-ROUND(F7*N63,0),0)*(1+AB67),0)+AJ68,0)</f>
        <v>539</v>
      </c>
      <c r="AQ67" s="429"/>
    </row>
    <row r="68" spans="1:43" ht="17.25" customHeight="1" x14ac:dyDescent="0.15">
      <c r="A68" s="436">
        <v>63</v>
      </c>
      <c r="B68" s="433">
        <v>1068</v>
      </c>
      <c r="C68" s="441" t="s">
        <v>4050</v>
      </c>
      <c r="D68" s="538"/>
      <c r="E68" s="421"/>
      <c r="F68" s="418"/>
      <c r="G68" s="34"/>
      <c r="H68" s="34"/>
      <c r="I68" s="419"/>
      <c r="J68" s="421"/>
      <c r="K68" s="418"/>
      <c r="L68" s="418"/>
      <c r="M68" s="419"/>
      <c r="N68" s="421"/>
      <c r="O68" s="418"/>
      <c r="P68" s="418"/>
      <c r="Q68" s="419"/>
      <c r="R68" s="417"/>
      <c r="S68" s="417"/>
      <c r="T68" s="417"/>
      <c r="U68" s="420"/>
      <c r="V68" s="423" t="s">
        <v>208</v>
      </c>
      <c r="W68" s="422"/>
      <c r="X68" s="422"/>
      <c r="Y68" s="422"/>
      <c r="Z68" s="422"/>
      <c r="AA68" s="422"/>
      <c r="AB68" s="701">
        <f>$AB$8</f>
        <v>0.5</v>
      </c>
      <c r="AC68" s="701"/>
      <c r="AD68" s="424" t="s">
        <v>1300</v>
      </c>
      <c r="AE68" s="621"/>
      <c r="AF68" s="741"/>
      <c r="AG68" s="742"/>
      <c r="AH68" s="576"/>
      <c r="AI68" s="524" t="s">
        <v>33</v>
      </c>
      <c r="AJ68" s="699">
        <f>$AJ$14</f>
        <v>201</v>
      </c>
      <c r="AK68" s="699"/>
      <c r="AL68" s="426" t="s">
        <v>207</v>
      </c>
      <c r="AM68" s="181"/>
      <c r="AN68" s="426"/>
      <c r="AO68" s="189"/>
      <c r="AP68" s="458">
        <f>ROUND(ROUND(ROUND(ROUND(F7*L44,0)-ROUND(F7*N63,0),0)*(1+AB68),0)+AJ68,0)</f>
        <v>606</v>
      </c>
      <c r="AQ68" s="429"/>
    </row>
    <row r="69" spans="1:43" ht="17.25" customHeight="1" x14ac:dyDescent="0.15">
      <c r="A69" s="436">
        <v>63</v>
      </c>
      <c r="B69" s="433" t="s">
        <v>5188</v>
      </c>
      <c r="C69" s="455" t="s">
        <v>4373</v>
      </c>
      <c r="D69" s="649"/>
      <c r="E69" s="442"/>
      <c r="F69" s="637"/>
      <c r="G69" s="637"/>
      <c r="H69" s="637"/>
      <c r="I69" s="638"/>
      <c r="J69" s="442"/>
      <c r="K69" s="637"/>
      <c r="L69" s="637"/>
      <c r="M69" s="638"/>
      <c r="N69" s="442"/>
      <c r="O69" s="637"/>
      <c r="P69" s="637"/>
      <c r="Q69" s="419"/>
      <c r="R69" s="677" t="s">
        <v>4346</v>
      </c>
      <c r="S69" s="678"/>
      <c r="T69" s="678"/>
      <c r="U69" s="679"/>
      <c r="V69" s="423"/>
      <c r="W69" s="621"/>
      <c r="X69" s="621"/>
      <c r="Y69" s="621"/>
      <c r="Z69" s="621"/>
      <c r="AA69" s="621"/>
      <c r="AB69" s="621"/>
      <c r="AC69" s="621"/>
      <c r="AD69" s="621"/>
      <c r="AE69" s="621"/>
      <c r="AF69" s="621"/>
      <c r="AG69" s="621"/>
      <c r="AH69" s="621"/>
      <c r="AI69" s="621"/>
      <c r="AJ69" s="621"/>
      <c r="AK69" s="621"/>
      <c r="AL69" s="621"/>
      <c r="AM69" s="621"/>
      <c r="AN69" s="621"/>
      <c r="AO69" s="622"/>
      <c r="AP69" s="456">
        <f>ROUND(F7*L44,0)-ROUND(F7*N63,0)-ROUND(F7*R72,0)</f>
        <v>267</v>
      </c>
      <c r="AQ69" s="429"/>
    </row>
    <row r="70" spans="1:43" ht="17.25" customHeight="1" x14ac:dyDescent="0.15">
      <c r="A70" s="436">
        <v>63</v>
      </c>
      <c r="B70" s="433" t="s">
        <v>5189</v>
      </c>
      <c r="C70" s="457" t="s">
        <v>4374</v>
      </c>
      <c r="D70" s="649"/>
      <c r="E70" s="442"/>
      <c r="F70" s="637"/>
      <c r="G70" s="637"/>
      <c r="H70" s="637"/>
      <c r="I70" s="638"/>
      <c r="J70" s="442"/>
      <c r="K70" s="637"/>
      <c r="L70" s="637"/>
      <c r="M70" s="638"/>
      <c r="N70" s="442"/>
      <c r="O70" s="637"/>
      <c r="P70" s="637"/>
      <c r="Q70" s="419"/>
      <c r="R70" s="680"/>
      <c r="S70" s="681"/>
      <c r="T70" s="681"/>
      <c r="U70" s="682"/>
      <c r="V70" s="423" t="s">
        <v>579</v>
      </c>
      <c r="W70" s="422"/>
      <c r="X70" s="422"/>
      <c r="Y70" s="422"/>
      <c r="Z70" s="422"/>
      <c r="AA70" s="422"/>
      <c r="AB70" s="701">
        <v>0.25</v>
      </c>
      <c r="AC70" s="701"/>
      <c r="AD70" s="424" t="s">
        <v>1300</v>
      </c>
      <c r="AE70" s="621"/>
      <c r="AF70" s="621"/>
      <c r="AG70" s="621"/>
      <c r="AH70" s="621"/>
      <c r="AI70" s="621"/>
      <c r="AJ70" s="621"/>
      <c r="AK70" s="621"/>
      <c r="AL70" s="621"/>
      <c r="AM70" s="621"/>
      <c r="AN70" s="621"/>
      <c r="AO70" s="622"/>
      <c r="AP70" s="458">
        <f>ROUND((ROUND(F7*L44,0)-ROUND(F7*N63,0)-ROUND(F7*R72,0))*(1+AB70),0)</f>
        <v>334</v>
      </c>
      <c r="AQ70" s="429"/>
    </row>
    <row r="71" spans="1:43" ht="17.25" customHeight="1" x14ac:dyDescent="0.15">
      <c r="A71" s="436">
        <v>63</v>
      </c>
      <c r="B71" s="433" t="s">
        <v>5190</v>
      </c>
      <c r="C71" s="457" t="s">
        <v>4375</v>
      </c>
      <c r="D71" s="649"/>
      <c r="E71" s="442"/>
      <c r="F71" s="637"/>
      <c r="G71" s="637"/>
      <c r="H71" s="637"/>
      <c r="I71" s="638"/>
      <c r="J71" s="442"/>
      <c r="K71" s="637"/>
      <c r="L71" s="637"/>
      <c r="M71" s="638"/>
      <c r="N71" s="442"/>
      <c r="O71" s="637"/>
      <c r="P71" s="637"/>
      <c r="Q71" s="419"/>
      <c r="R71" s="511"/>
      <c r="S71" s="511"/>
      <c r="T71" s="511"/>
      <c r="U71" s="513"/>
      <c r="V71" s="423" t="s">
        <v>208</v>
      </c>
      <c r="W71" s="422"/>
      <c r="X71" s="422"/>
      <c r="Y71" s="422"/>
      <c r="Z71" s="422"/>
      <c r="AA71" s="422"/>
      <c r="AB71" s="701">
        <v>0.5</v>
      </c>
      <c r="AC71" s="701"/>
      <c r="AD71" s="424" t="s">
        <v>1300</v>
      </c>
      <c r="AE71" s="621"/>
      <c r="AF71" s="621"/>
      <c r="AG71" s="621"/>
      <c r="AH71" s="621"/>
      <c r="AI71" s="621"/>
      <c r="AJ71" s="621"/>
      <c r="AK71" s="621"/>
      <c r="AL71" s="621"/>
      <c r="AM71" s="621"/>
      <c r="AN71" s="621"/>
      <c r="AO71" s="622"/>
      <c r="AP71" s="458">
        <f>ROUND((ROUND(F7*L44,0)-ROUND(F7*N63,0)-ROUND(F7*R72,0))*(1+AB71),0)</f>
        <v>401</v>
      </c>
      <c r="AQ71" s="429"/>
    </row>
    <row r="72" spans="1:43" ht="17.25" customHeight="1" x14ac:dyDescent="0.15">
      <c r="A72" s="436">
        <v>63</v>
      </c>
      <c r="B72" s="433" t="s">
        <v>5191</v>
      </c>
      <c r="C72" s="441" t="s">
        <v>4376</v>
      </c>
      <c r="D72" s="649"/>
      <c r="E72" s="442"/>
      <c r="F72" s="637"/>
      <c r="G72" s="637"/>
      <c r="H72" s="637"/>
      <c r="I72" s="638"/>
      <c r="J72" s="442"/>
      <c r="K72" s="637"/>
      <c r="L72" s="637"/>
      <c r="M72" s="638"/>
      <c r="N72" s="442"/>
      <c r="O72" s="637"/>
      <c r="P72" s="637"/>
      <c r="Q72" s="419"/>
      <c r="R72" s="709">
        <f>$R$18</f>
        <v>0.01</v>
      </c>
      <c r="S72" s="683"/>
      <c r="T72" s="45" t="s">
        <v>4036</v>
      </c>
      <c r="U72" s="419"/>
      <c r="V72" s="423"/>
      <c r="W72" s="422"/>
      <c r="X72" s="422"/>
      <c r="Y72" s="422"/>
      <c r="Z72" s="422"/>
      <c r="AA72" s="422"/>
      <c r="AB72" s="529"/>
      <c r="AC72" s="529"/>
      <c r="AD72" s="424"/>
      <c r="AE72" s="422"/>
      <c r="AF72" s="737" t="s">
        <v>1358</v>
      </c>
      <c r="AG72" s="738"/>
      <c r="AH72" s="678" t="s">
        <v>4030</v>
      </c>
      <c r="AI72" s="678"/>
      <c r="AJ72" s="678"/>
      <c r="AK72" s="678"/>
      <c r="AL72" s="678"/>
      <c r="AM72" s="678"/>
      <c r="AN72" s="678"/>
      <c r="AO72" s="679"/>
      <c r="AP72" s="459">
        <f>ROUND((ROUND(F7*L44,0)-ROUND(F7*N63,0)-ROUND(F7*R72,0))+AJ74,0)</f>
        <v>521</v>
      </c>
      <c r="AQ72" s="407"/>
    </row>
    <row r="73" spans="1:43" ht="17.25" customHeight="1" x14ac:dyDescent="0.15">
      <c r="A73" s="436">
        <v>63</v>
      </c>
      <c r="B73" s="433" t="s">
        <v>5192</v>
      </c>
      <c r="C73" s="441" t="s">
        <v>4377</v>
      </c>
      <c r="D73" s="649"/>
      <c r="E73" s="442"/>
      <c r="F73" s="637"/>
      <c r="G73" s="637"/>
      <c r="H73" s="637"/>
      <c r="I73" s="638"/>
      <c r="J73" s="442"/>
      <c r="K73" s="637"/>
      <c r="L73" s="637"/>
      <c r="M73" s="638"/>
      <c r="N73" s="442"/>
      <c r="O73" s="637"/>
      <c r="P73" s="637"/>
      <c r="Q73" s="419"/>
      <c r="R73" s="418"/>
      <c r="S73" s="418"/>
      <c r="T73" s="418"/>
      <c r="U73" s="419"/>
      <c r="V73" s="423" t="s">
        <v>579</v>
      </c>
      <c r="W73" s="422"/>
      <c r="X73" s="422"/>
      <c r="Y73" s="422"/>
      <c r="Z73" s="422"/>
      <c r="AA73" s="422"/>
      <c r="AB73" s="701">
        <f>$AB$7</f>
        <v>0.25</v>
      </c>
      <c r="AC73" s="701"/>
      <c r="AD73" s="424" t="s">
        <v>1300</v>
      </c>
      <c r="AE73" s="422"/>
      <c r="AF73" s="739"/>
      <c r="AG73" s="740"/>
      <c r="AH73" s="681"/>
      <c r="AI73" s="681"/>
      <c r="AJ73" s="681"/>
      <c r="AK73" s="681"/>
      <c r="AL73" s="681"/>
      <c r="AM73" s="681"/>
      <c r="AN73" s="681"/>
      <c r="AO73" s="682"/>
      <c r="AP73" s="459">
        <f>ROUND(ROUND((ROUND(F7*L44,0)-ROUND(F7*N63,0)-ROUND(F7*R72,0))*(1+AB73),0)+AJ74,0)</f>
        <v>588</v>
      </c>
      <c r="AQ73" s="429"/>
    </row>
    <row r="74" spans="1:43" ht="17.25" customHeight="1" x14ac:dyDescent="0.15">
      <c r="A74" s="436">
        <v>63</v>
      </c>
      <c r="B74" s="433" t="s">
        <v>5193</v>
      </c>
      <c r="C74" s="441" t="s">
        <v>4378</v>
      </c>
      <c r="D74" s="649"/>
      <c r="E74" s="510"/>
      <c r="F74" s="511"/>
      <c r="G74" s="511"/>
      <c r="H74" s="511"/>
      <c r="I74" s="513"/>
      <c r="J74" s="510"/>
      <c r="K74" s="511"/>
      <c r="L74" s="637"/>
      <c r="M74" s="638"/>
      <c r="N74" s="442"/>
      <c r="O74" s="637"/>
      <c r="P74" s="637"/>
      <c r="Q74" s="419"/>
      <c r="R74" s="418"/>
      <c r="S74" s="418"/>
      <c r="T74" s="418"/>
      <c r="U74" s="419"/>
      <c r="V74" s="423" t="s">
        <v>208</v>
      </c>
      <c r="W74" s="422"/>
      <c r="X74" s="422"/>
      <c r="Y74" s="422"/>
      <c r="Z74" s="422"/>
      <c r="AA74" s="422"/>
      <c r="AB74" s="701">
        <f>$AB$8</f>
        <v>0.5</v>
      </c>
      <c r="AC74" s="701"/>
      <c r="AD74" s="424" t="s">
        <v>1300</v>
      </c>
      <c r="AE74" s="422"/>
      <c r="AF74" s="741"/>
      <c r="AG74" s="742"/>
      <c r="AH74" s="245"/>
      <c r="AI74" s="616" t="s">
        <v>33</v>
      </c>
      <c r="AJ74" s="702">
        <f>$AJ$11</f>
        <v>254</v>
      </c>
      <c r="AK74" s="702"/>
      <c r="AL74" s="245" t="s">
        <v>207</v>
      </c>
      <c r="AM74" s="607"/>
      <c r="AN74" s="607"/>
      <c r="AO74" s="432"/>
      <c r="AP74" s="459">
        <f>ROUND(ROUND((ROUND(F7*L44,0)-ROUND(F7*N63,0)-ROUND(F7*R72,0))*(1+AB74),0)+AJ74,0)</f>
        <v>655</v>
      </c>
      <c r="AQ74" s="429"/>
    </row>
    <row r="75" spans="1:43" ht="17.25" customHeight="1" x14ac:dyDescent="0.15">
      <c r="A75" s="436">
        <v>63</v>
      </c>
      <c r="B75" s="433" t="s">
        <v>5194</v>
      </c>
      <c r="C75" s="441" t="s">
        <v>4379</v>
      </c>
      <c r="D75" s="649"/>
      <c r="E75" s="510"/>
      <c r="F75" s="511"/>
      <c r="G75" s="511"/>
      <c r="H75" s="511"/>
      <c r="I75" s="513"/>
      <c r="J75" s="510"/>
      <c r="K75" s="511"/>
      <c r="L75" s="637"/>
      <c r="M75" s="638"/>
      <c r="N75" s="442"/>
      <c r="O75" s="637"/>
      <c r="P75" s="637"/>
      <c r="Q75" s="638"/>
      <c r="R75" s="637"/>
      <c r="S75" s="637"/>
      <c r="T75" s="637"/>
      <c r="U75" s="638"/>
      <c r="V75" s="423"/>
      <c r="W75" s="422"/>
      <c r="X75" s="422"/>
      <c r="Y75" s="422"/>
      <c r="Z75" s="422"/>
      <c r="AA75" s="422"/>
      <c r="AB75" s="529"/>
      <c r="AC75" s="529"/>
      <c r="AD75" s="424"/>
      <c r="AE75" s="422"/>
      <c r="AF75" s="737" t="s">
        <v>1359</v>
      </c>
      <c r="AG75" s="738"/>
      <c r="AH75" s="678" t="s">
        <v>4030</v>
      </c>
      <c r="AI75" s="678"/>
      <c r="AJ75" s="678"/>
      <c r="AK75" s="678"/>
      <c r="AL75" s="678"/>
      <c r="AM75" s="678"/>
      <c r="AN75" s="678"/>
      <c r="AO75" s="679"/>
      <c r="AP75" s="459">
        <f>ROUND((ROUND(F7*L44,0)-ROUND(F7*N63,0)-ROUND(F7*R72,0))+AJ77,0)</f>
        <v>468</v>
      </c>
      <c r="AQ75" s="407"/>
    </row>
    <row r="76" spans="1:43" ht="17.25" customHeight="1" x14ac:dyDescent="0.15">
      <c r="A76" s="436">
        <v>63</v>
      </c>
      <c r="B76" s="433" t="s">
        <v>5195</v>
      </c>
      <c r="C76" s="441" t="s">
        <v>4380</v>
      </c>
      <c r="D76" s="649"/>
      <c r="E76" s="510"/>
      <c r="F76" s="511"/>
      <c r="G76" s="511"/>
      <c r="H76" s="511"/>
      <c r="I76" s="513"/>
      <c r="J76" s="510"/>
      <c r="K76" s="511"/>
      <c r="L76" s="637"/>
      <c r="M76" s="638"/>
      <c r="N76" s="442"/>
      <c r="O76" s="637"/>
      <c r="P76" s="637"/>
      <c r="Q76" s="419"/>
      <c r="R76" s="418"/>
      <c r="S76" s="418"/>
      <c r="T76" s="418"/>
      <c r="U76" s="419"/>
      <c r="V76" s="423" t="s">
        <v>579</v>
      </c>
      <c r="W76" s="422"/>
      <c r="X76" s="422"/>
      <c r="Y76" s="422"/>
      <c r="Z76" s="422"/>
      <c r="AA76" s="422"/>
      <c r="AB76" s="701">
        <f>$AB$7</f>
        <v>0.25</v>
      </c>
      <c r="AC76" s="701"/>
      <c r="AD76" s="424" t="s">
        <v>1300</v>
      </c>
      <c r="AE76" s="422"/>
      <c r="AF76" s="739"/>
      <c r="AG76" s="740"/>
      <c r="AH76" s="681"/>
      <c r="AI76" s="681"/>
      <c r="AJ76" s="681"/>
      <c r="AK76" s="681"/>
      <c r="AL76" s="681"/>
      <c r="AM76" s="681"/>
      <c r="AN76" s="681"/>
      <c r="AO76" s="682"/>
      <c r="AP76" s="459">
        <f>ROUND(ROUND((ROUND(F7*L44,0)-ROUND(F7*N63,0)-ROUND(F7*R72,0))*(1+AB76),0)+AJ77,0)</f>
        <v>535</v>
      </c>
      <c r="AQ76" s="429"/>
    </row>
    <row r="77" spans="1:43" ht="17.25" customHeight="1" x14ac:dyDescent="0.15">
      <c r="A77" s="436">
        <v>63</v>
      </c>
      <c r="B77" s="433" t="s">
        <v>5196</v>
      </c>
      <c r="C77" s="441" t="s">
        <v>4381</v>
      </c>
      <c r="D77" s="487"/>
      <c r="E77" s="550"/>
      <c r="F77" s="551"/>
      <c r="G77" s="551"/>
      <c r="H77" s="551"/>
      <c r="I77" s="552"/>
      <c r="J77" s="550"/>
      <c r="K77" s="551"/>
      <c r="L77" s="607"/>
      <c r="M77" s="432"/>
      <c r="N77" s="39"/>
      <c r="O77" s="417"/>
      <c r="P77" s="417"/>
      <c r="Q77" s="420"/>
      <c r="R77" s="417"/>
      <c r="S77" s="417"/>
      <c r="T77" s="417"/>
      <c r="U77" s="420"/>
      <c r="V77" s="423" t="s">
        <v>208</v>
      </c>
      <c r="W77" s="422"/>
      <c r="X77" s="422"/>
      <c r="Y77" s="422"/>
      <c r="Z77" s="422"/>
      <c r="AA77" s="422"/>
      <c r="AB77" s="701">
        <f>$AB$8</f>
        <v>0.5</v>
      </c>
      <c r="AC77" s="701"/>
      <c r="AD77" s="424" t="s">
        <v>1300</v>
      </c>
      <c r="AE77" s="38"/>
      <c r="AF77" s="741"/>
      <c r="AG77" s="742"/>
      <c r="AH77" s="576"/>
      <c r="AI77" s="524" t="s">
        <v>33</v>
      </c>
      <c r="AJ77" s="699">
        <f>$AJ$14</f>
        <v>201</v>
      </c>
      <c r="AK77" s="699"/>
      <c r="AL77" s="426" t="s">
        <v>207</v>
      </c>
      <c r="AM77" s="181"/>
      <c r="AN77" s="426"/>
      <c r="AO77" s="189"/>
      <c r="AP77" s="458">
        <f>ROUND(ROUND((ROUND(F7*L44,0)-ROUND(F7*N63,0)-ROUND(F7*R72,0))*(1+AB77),0)+AJ77,0)</f>
        <v>602</v>
      </c>
      <c r="AQ77" s="188"/>
    </row>
    <row r="78" spans="1:43" ht="17.25" customHeight="1" x14ac:dyDescent="0.15">
      <c r="A78" s="436">
        <v>63</v>
      </c>
      <c r="B78" s="436">
        <v>1111</v>
      </c>
      <c r="C78" s="158" t="s">
        <v>602</v>
      </c>
      <c r="D78" s="710" t="s">
        <v>1356</v>
      </c>
      <c r="E78" s="416" t="s">
        <v>3</v>
      </c>
      <c r="F78" s="416"/>
      <c r="G78" s="416"/>
      <c r="H78" s="416"/>
      <c r="I78" s="416"/>
      <c r="J78" s="427"/>
      <c r="K78" s="416"/>
      <c r="L78" s="416"/>
      <c r="M78" s="36"/>
      <c r="N78" s="509"/>
      <c r="O78" s="509"/>
      <c r="P78" s="509"/>
      <c r="Q78" s="512"/>
      <c r="R78" s="633"/>
      <c r="S78" s="633"/>
      <c r="T78" s="633"/>
      <c r="U78" s="633"/>
      <c r="V78" s="423"/>
      <c r="W78" s="422"/>
      <c r="X78" s="422"/>
      <c r="Y78" s="422"/>
      <c r="Z78" s="422"/>
      <c r="AA78" s="422"/>
      <c r="AB78" s="422"/>
      <c r="AC78" s="422"/>
      <c r="AD78" s="422"/>
      <c r="AE78" s="422"/>
      <c r="AF78" s="422"/>
      <c r="AG78" s="422"/>
      <c r="AH78" s="422"/>
      <c r="AI78" s="422"/>
      <c r="AJ78" s="422"/>
      <c r="AK78" s="422"/>
      <c r="AL78" s="422"/>
      <c r="AM78" s="422"/>
      <c r="AN78" s="422"/>
      <c r="AO78" s="38"/>
      <c r="AP78" s="13">
        <f>ROUND($F$79,0)</f>
        <v>451</v>
      </c>
      <c r="AQ78" s="435" t="s">
        <v>1357</v>
      </c>
    </row>
    <row r="79" spans="1:43" ht="17.25" customHeight="1" x14ac:dyDescent="0.15">
      <c r="A79" s="436">
        <v>63</v>
      </c>
      <c r="B79" s="436">
        <v>1112</v>
      </c>
      <c r="C79" s="158" t="s">
        <v>603</v>
      </c>
      <c r="D79" s="711"/>
      <c r="E79" s="418"/>
      <c r="F79" s="684">
        <v>451</v>
      </c>
      <c r="G79" s="743"/>
      <c r="H79" s="418" t="s">
        <v>578</v>
      </c>
      <c r="I79" s="637"/>
      <c r="J79" s="421"/>
      <c r="K79" s="418"/>
      <c r="L79" s="418"/>
      <c r="M79" s="419"/>
      <c r="N79" s="511"/>
      <c r="O79" s="511"/>
      <c r="P79" s="511"/>
      <c r="Q79" s="513"/>
      <c r="R79" s="637"/>
      <c r="S79" s="637"/>
      <c r="T79" s="637"/>
      <c r="U79" s="637"/>
      <c r="V79" s="423" t="s">
        <v>579</v>
      </c>
      <c r="W79" s="422"/>
      <c r="X79" s="422"/>
      <c r="Y79" s="422"/>
      <c r="Z79" s="422"/>
      <c r="AA79" s="422"/>
      <c r="AB79" s="701">
        <f>$AB$7</f>
        <v>0.25</v>
      </c>
      <c r="AC79" s="706"/>
      <c r="AD79" s="424" t="s">
        <v>1300</v>
      </c>
      <c r="AE79" s="422"/>
      <c r="AF79" s="422"/>
      <c r="AG79" s="422"/>
      <c r="AH79" s="422"/>
      <c r="AI79" s="422"/>
      <c r="AJ79" s="422"/>
      <c r="AK79" s="422"/>
      <c r="AL79" s="422"/>
      <c r="AM79" s="422"/>
      <c r="AN79" s="422"/>
      <c r="AO79" s="38"/>
      <c r="AP79" s="320">
        <f>ROUND($F$79*(1+AB79),0)</f>
        <v>564</v>
      </c>
      <c r="AQ79" s="429"/>
    </row>
    <row r="80" spans="1:43" ht="17.25" customHeight="1" x14ac:dyDescent="0.15">
      <c r="A80" s="436">
        <v>63</v>
      </c>
      <c r="B80" s="436">
        <v>1113</v>
      </c>
      <c r="C80" s="158" t="s">
        <v>604</v>
      </c>
      <c r="D80" s="711"/>
      <c r="E80" s="418"/>
      <c r="F80" s="418"/>
      <c r="G80" s="637"/>
      <c r="H80" s="637"/>
      <c r="I80" s="34"/>
      <c r="J80" s="66"/>
      <c r="K80" s="418"/>
      <c r="L80" s="418"/>
      <c r="M80" s="419"/>
      <c r="N80" s="511"/>
      <c r="O80" s="511"/>
      <c r="P80" s="511"/>
      <c r="Q80" s="513"/>
      <c r="R80" s="637"/>
      <c r="S80" s="637"/>
      <c r="T80" s="637"/>
      <c r="U80" s="637"/>
      <c r="V80" s="423" t="s">
        <v>208</v>
      </c>
      <c r="W80" s="422"/>
      <c r="X80" s="422"/>
      <c r="Y80" s="422"/>
      <c r="Z80" s="422"/>
      <c r="AA80" s="422"/>
      <c r="AB80" s="701">
        <f>$AB$8</f>
        <v>0.5</v>
      </c>
      <c r="AC80" s="706"/>
      <c r="AD80" s="424" t="s">
        <v>1300</v>
      </c>
      <c r="AE80" s="422"/>
      <c r="AF80" s="422"/>
      <c r="AG80" s="422"/>
      <c r="AH80" s="422"/>
      <c r="AI80" s="422"/>
      <c r="AJ80" s="422"/>
      <c r="AK80" s="422"/>
      <c r="AL80" s="422"/>
      <c r="AM80" s="422"/>
      <c r="AN80" s="422"/>
      <c r="AO80" s="38"/>
      <c r="AP80" s="320">
        <f>ROUND($F$79*(1+AB80),0)</f>
        <v>677</v>
      </c>
      <c r="AQ80" s="429"/>
    </row>
    <row r="81" spans="1:43" ht="17.25" customHeight="1" x14ac:dyDescent="0.15">
      <c r="A81" s="436">
        <v>63</v>
      </c>
      <c r="B81" s="436">
        <v>1114</v>
      </c>
      <c r="C81" s="158" t="s">
        <v>1664</v>
      </c>
      <c r="D81" s="711"/>
      <c r="E81" s="418"/>
      <c r="F81" s="418"/>
      <c r="G81" s="418"/>
      <c r="H81" s="418"/>
      <c r="I81" s="34"/>
      <c r="J81" s="66"/>
      <c r="K81" s="418"/>
      <c r="L81" s="418"/>
      <c r="M81" s="419"/>
      <c r="N81" s="637"/>
      <c r="O81" s="637"/>
      <c r="P81" s="637"/>
      <c r="Q81" s="419"/>
      <c r="R81" s="637"/>
      <c r="S81" s="637"/>
      <c r="T81" s="637"/>
      <c r="U81" s="637"/>
      <c r="V81" s="423"/>
      <c r="W81" s="422"/>
      <c r="X81" s="422"/>
      <c r="Y81" s="422"/>
      <c r="Z81" s="422"/>
      <c r="AA81" s="422"/>
      <c r="AB81" s="529"/>
      <c r="AC81" s="530"/>
      <c r="AD81" s="424"/>
      <c r="AE81" s="422"/>
      <c r="AF81" s="737" t="s">
        <v>1358</v>
      </c>
      <c r="AG81" s="738"/>
      <c r="AH81" s="678" t="s">
        <v>4030</v>
      </c>
      <c r="AI81" s="678"/>
      <c r="AJ81" s="678"/>
      <c r="AK81" s="678"/>
      <c r="AL81" s="678"/>
      <c r="AM81" s="678"/>
      <c r="AN81" s="678"/>
      <c r="AO81" s="679"/>
      <c r="AP81" s="319">
        <f>ROUND($F$79+AJ83,0)</f>
        <v>705</v>
      </c>
      <c r="AQ81" s="429"/>
    </row>
    <row r="82" spans="1:43" ht="17.25" customHeight="1" x14ac:dyDescent="0.15">
      <c r="A82" s="436">
        <v>63</v>
      </c>
      <c r="B82" s="436">
        <v>1115</v>
      </c>
      <c r="C82" s="158" t="s">
        <v>1665</v>
      </c>
      <c r="D82" s="711"/>
      <c r="E82" s="418"/>
      <c r="F82" s="418"/>
      <c r="G82" s="418"/>
      <c r="H82" s="418"/>
      <c r="I82" s="34"/>
      <c r="J82" s="66"/>
      <c r="K82" s="418"/>
      <c r="L82" s="418"/>
      <c r="M82" s="419"/>
      <c r="N82" s="418"/>
      <c r="O82" s="418"/>
      <c r="P82" s="418"/>
      <c r="Q82" s="419"/>
      <c r="R82" s="637"/>
      <c r="S82" s="637"/>
      <c r="T82" s="637"/>
      <c r="U82" s="637"/>
      <c r="V82" s="423" t="s">
        <v>579</v>
      </c>
      <c r="W82" s="422"/>
      <c r="X82" s="422"/>
      <c r="Y82" s="422"/>
      <c r="Z82" s="422"/>
      <c r="AA82" s="422"/>
      <c r="AB82" s="701">
        <f>$AB$7</f>
        <v>0.25</v>
      </c>
      <c r="AC82" s="706"/>
      <c r="AD82" s="424" t="s">
        <v>1300</v>
      </c>
      <c r="AE82" s="422"/>
      <c r="AF82" s="739"/>
      <c r="AG82" s="740"/>
      <c r="AH82" s="681"/>
      <c r="AI82" s="681"/>
      <c r="AJ82" s="681"/>
      <c r="AK82" s="681"/>
      <c r="AL82" s="681"/>
      <c r="AM82" s="681"/>
      <c r="AN82" s="681"/>
      <c r="AO82" s="682"/>
      <c r="AP82" s="319">
        <f>ROUND(ROUND($F$79*(1+AB82),0)+AJ83,0)</f>
        <v>818</v>
      </c>
      <c r="AQ82" s="429"/>
    </row>
    <row r="83" spans="1:43" ht="17.25" customHeight="1" x14ac:dyDescent="0.15">
      <c r="A83" s="436">
        <v>63</v>
      </c>
      <c r="B83" s="436">
        <v>1116</v>
      </c>
      <c r="C83" s="158" t="s">
        <v>1666</v>
      </c>
      <c r="D83" s="711"/>
      <c r="E83" s="418"/>
      <c r="F83" s="418"/>
      <c r="G83" s="418"/>
      <c r="H83" s="418"/>
      <c r="I83" s="34"/>
      <c r="J83" s="66"/>
      <c r="K83" s="418"/>
      <c r="L83" s="418"/>
      <c r="M83" s="419"/>
      <c r="N83" s="418"/>
      <c r="O83" s="418"/>
      <c r="P83" s="418"/>
      <c r="Q83" s="419"/>
      <c r="R83" s="637"/>
      <c r="S83" s="637"/>
      <c r="T83" s="637"/>
      <c r="U83" s="637"/>
      <c r="V83" s="423" t="s">
        <v>208</v>
      </c>
      <c r="W83" s="422"/>
      <c r="X83" s="422"/>
      <c r="Y83" s="422"/>
      <c r="Z83" s="422"/>
      <c r="AA83" s="422"/>
      <c r="AB83" s="701">
        <f>$AB$8</f>
        <v>0.5</v>
      </c>
      <c r="AC83" s="706"/>
      <c r="AD83" s="424" t="s">
        <v>1300</v>
      </c>
      <c r="AE83" s="422"/>
      <c r="AF83" s="741"/>
      <c r="AG83" s="742"/>
      <c r="AH83" s="607"/>
      <c r="AI83" s="616" t="s">
        <v>33</v>
      </c>
      <c r="AJ83" s="702">
        <v>254</v>
      </c>
      <c r="AK83" s="702"/>
      <c r="AL83" s="418" t="s">
        <v>207</v>
      </c>
      <c r="AM83" s="607"/>
      <c r="AN83" s="607"/>
      <c r="AO83" s="432"/>
      <c r="AP83" s="319">
        <f>ROUND(ROUND($F$79*(1+AB83),0)+AJ83,0)</f>
        <v>931</v>
      </c>
      <c r="AQ83" s="429"/>
    </row>
    <row r="84" spans="1:43" ht="17.25" customHeight="1" x14ac:dyDescent="0.15">
      <c r="A84" s="436">
        <v>63</v>
      </c>
      <c r="B84" s="436">
        <v>1130</v>
      </c>
      <c r="C84" s="158" t="s">
        <v>1873</v>
      </c>
      <c r="D84" s="711"/>
      <c r="E84" s="418"/>
      <c r="F84" s="418"/>
      <c r="G84" s="418"/>
      <c r="H84" s="418"/>
      <c r="I84" s="34"/>
      <c r="J84" s="66"/>
      <c r="K84" s="418"/>
      <c r="L84" s="418"/>
      <c r="M84" s="419"/>
      <c r="N84" s="637"/>
      <c r="O84" s="418"/>
      <c r="P84" s="637"/>
      <c r="Q84" s="638"/>
      <c r="R84" s="637"/>
      <c r="S84" s="637"/>
      <c r="T84" s="637"/>
      <c r="U84" s="637"/>
      <c r="V84" s="423"/>
      <c r="W84" s="422"/>
      <c r="X84" s="422"/>
      <c r="Y84" s="422"/>
      <c r="Z84" s="422"/>
      <c r="AA84" s="422"/>
      <c r="AB84" s="529"/>
      <c r="AC84" s="530"/>
      <c r="AD84" s="424"/>
      <c r="AE84" s="422"/>
      <c r="AF84" s="737" t="s">
        <v>1359</v>
      </c>
      <c r="AG84" s="738"/>
      <c r="AH84" s="678" t="s">
        <v>4030</v>
      </c>
      <c r="AI84" s="678"/>
      <c r="AJ84" s="678"/>
      <c r="AK84" s="678"/>
      <c r="AL84" s="678"/>
      <c r="AM84" s="678"/>
      <c r="AN84" s="678"/>
      <c r="AO84" s="679"/>
      <c r="AP84" s="319">
        <f>ROUND($F$79+AJ86,0)</f>
        <v>652</v>
      </c>
      <c r="AQ84" s="429"/>
    </row>
    <row r="85" spans="1:43" ht="17.25" customHeight="1" x14ac:dyDescent="0.15">
      <c r="A85" s="436">
        <v>63</v>
      </c>
      <c r="B85" s="436">
        <v>1131</v>
      </c>
      <c r="C85" s="158" t="s">
        <v>1874</v>
      </c>
      <c r="D85" s="711"/>
      <c r="E85" s="418"/>
      <c r="F85" s="418"/>
      <c r="G85" s="418"/>
      <c r="H85" s="418"/>
      <c r="I85" s="34"/>
      <c r="J85" s="66"/>
      <c r="K85" s="418"/>
      <c r="L85" s="418"/>
      <c r="M85" s="419"/>
      <c r="N85" s="418"/>
      <c r="O85" s="418"/>
      <c r="P85" s="418"/>
      <c r="Q85" s="419"/>
      <c r="R85" s="637"/>
      <c r="S85" s="637"/>
      <c r="T85" s="637"/>
      <c r="U85" s="637"/>
      <c r="V85" s="423" t="s">
        <v>579</v>
      </c>
      <c r="W85" s="422"/>
      <c r="X85" s="422"/>
      <c r="Y85" s="422"/>
      <c r="Z85" s="422"/>
      <c r="AA85" s="422"/>
      <c r="AB85" s="701">
        <f>$AB$7</f>
        <v>0.25</v>
      </c>
      <c r="AC85" s="706"/>
      <c r="AD85" s="424" t="s">
        <v>1300</v>
      </c>
      <c r="AE85" s="422"/>
      <c r="AF85" s="739"/>
      <c r="AG85" s="740"/>
      <c r="AH85" s="681"/>
      <c r="AI85" s="681"/>
      <c r="AJ85" s="681"/>
      <c r="AK85" s="681"/>
      <c r="AL85" s="681"/>
      <c r="AM85" s="681"/>
      <c r="AN85" s="681"/>
      <c r="AO85" s="682"/>
      <c r="AP85" s="319">
        <f>ROUND(ROUND($F$79*(1+AB85),0)+AJ86,0)</f>
        <v>765</v>
      </c>
      <c r="AQ85" s="429"/>
    </row>
    <row r="86" spans="1:43" ht="17.25" customHeight="1" x14ac:dyDescent="0.15">
      <c r="A86" s="436">
        <v>63</v>
      </c>
      <c r="B86" s="436">
        <v>1132</v>
      </c>
      <c r="C86" s="158" t="s">
        <v>1875</v>
      </c>
      <c r="D86" s="711"/>
      <c r="E86" s="418"/>
      <c r="F86" s="418"/>
      <c r="G86" s="418"/>
      <c r="H86" s="418"/>
      <c r="I86" s="34"/>
      <c r="J86" s="66"/>
      <c r="K86" s="418"/>
      <c r="L86" s="418"/>
      <c r="M86" s="419"/>
      <c r="N86" s="418"/>
      <c r="O86" s="418"/>
      <c r="P86" s="418"/>
      <c r="Q86" s="419"/>
      <c r="R86" s="637"/>
      <c r="S86" s="637"/>
      <c r="T86" s="637"/>
      <c r="U86" s="637"/>
      <c r="V86" s="423" t="s">
        <v>208</v>
      </c>
      <c r="W86" s="422"/>
      <c r="X86" s="422"/>
      <c r="Y86" s="422"/>
      <c r="Z86" s="422"/>
      <c r="AA86" s="422"/>
      <c r="AB86" s="701">
        <f>$AB$8</f>
        <v>0.5</v>
      </c>
      <c r="AC86" s="706"/>
      <c r="AD86" s="424" t="s">
        <v>1300</v>
      </c>
      <c r="AE86" s="422"/>
      <c r="AF86" s="741"/>
      <c r="AG86" s="742"/>
      <c r="AH86" s="326"/>
      <c r="AI86" s="524" t="s">
        <v>33</v>
      </c>
      <c r="AJ86" s="699">
        <v>201</v>
      </c>
      <c r="AK86" s="699"/>
      <c r="AL86" s="417" t="s">
        <v>207</v>
      </c>
      <c r="AM86" s="181"/>
      <c r="AN86" s="426"/>
      <c r="AO86" s="189"/>
      <c r="AP86" s="319">
        <f>ROUND(ROUND($F$79*(1+AB86),0)+AJ86,0)</f>
        <v>878</v>
      </c>
      <c r="AQ86" s="429"/>
    </row>
    <row r="87" spans="1:43" ht="17.25" customHeight="1" x14ac:dyDescent="0.15">
      <c r="A87" s="436">
        <v>63</v>
      </c>
      <c r="B87" s="433" t="s">
        <v>5197</v>
      </c>
      <c r="C87" s="455" t="s">
        <v>4391</v>
      </c>
      <c r="D87" s="711"/>
      <c r="E87" s="442"/>
      <c r="F87" s="637"/>
      <c r="G87" s="637"/>
      <c r="H87" s="637"/>
      <c r="I87" s="638"/>
      <c r="J87" s="442"/>
      <c r="K87" s="637"/>
      <c r="L87" s="637"/>
      <c r="M87" s="638"/>
      <c r="N87" s="442"/>
      <c r="O87" s="637"/>
      <c r="P87" s="637"/>
      <c r="Q87" s="419"/>
      <c r="R87" s="677" t="s">
        <v>4346</v>
      </c>
      <c r="S87" s="678"/>
      <c r="T87" s="678"/>
      <c r="U87" s="679"/>
      <c r="V87" s="423"/>
      <c r="W87" s="621"/>
      <c r="X87" s="621"/>
      <c r="Y87" s="621"/>
      <c r="Z87" s="621"/>
      <c r="AA87" s="621"/>
      <c r="AB87" s="621"/>
      <c r="AC87" s="621"/>
      <c r="AD87" s="621"/>
      <c r="AE87" s="621"/>
      <c r="AF87" s="621"/>
      <c r="AG87" s="621"/>
      <c r="AH87" s="621"/>
      <c r="AI87" s="621"/>
      <c r="AJ87" s="621"/>
      <c r="AK87" s="621"/>
      <c r="AL87" s="621"/>
      <c r="AM87" s="621"/>
      <c r="AN87" s="621"/>
      <c r="AO87" s="622"/>
      <c r="AP87" s="456">
        <f>F79-ROUND(F79*R90,0)</f>
        <v>446</v>
      </c>
      <c r="AQ87" s="429"/>
    </row>
    <row r="88" spans="1:43" ht="17.25" customHeight="1" x14ac:dyDescent="0.15">
      <c r="A88" s="436">
        <v>63</v>
      </c>
      <c r="B88" s="433" t="s">
        <v>5198</v>
      </c>
      <c r="C88" s="457" t="s">
        <v>4392</v>
      </c>
      <c r="D88" s="711"/>
      <c r="E88" s="442"/>
      <c r="F88" s="637"/>
      <c r="G88" s="637"/>
      <c r="H88" s="637"/>
      <c r="I88" s="638"/>
      <c r="J88" s="442"/>
      <c r="K88" s="637"/>
      <c r="L88" s="637"/>
      <c r="M88" s="638"/>
      <c r="N88" s="442"/>
      <c r="O88" s="637"/>
      <c r="P88" s="637"/>
      <c r="Q88" s="419"/>
      <c r="R88" s="680"/>
      <c r="S88" s="681"/>
      <c r="T88" s="681"/>
      <c r="U88" s="682"/>
      <c r="V88" s="423" t="s">
        <v>579</v>
      </c>
      <c r="W88" s="422"/>
      <c r="X88" s="422"/>
      <c r="Y88" s="422"/>
      <c r="Z88" s="422"/>
      <c r="AA88" s="422"/>
      <c r="AB88" s="701">
        <v>0.25</v>
      </c>
      <c r="AC88" s="701"/>
      <c r="AD88" s="424" t="s">
        <v>1300</v>
      </c>
      <c r="AE88" s="621"/>
      <c r="AF88" s="621"/>
      <c r="AG88" s="621"/>
      <c r="AH88" s="621"/>
      <c r="AI88" s="621"/>
      <c r="AJ88" s="621"/>
      <c r="AK88" s="621"/>
      <c r="AL88" s="621"/>
      <c r="AM88" s="621"/>
      <c r="AN88" s="621"/>
      <c r="AO88" s="622"/>
      <c r="AP88" s="458">
        <f>ROUND((F79-ROUND(F79*R90,0))*(1+AB88),0)</f>
        <v>558</v>
      </c>
      <c r="AQ88" s="429"/>
    </row>
    <row r="89" spans="1:43" ht="17.25" customHeight="1" x14ac:dyDescent="0.15">
      <c r="A89" s="436">
        <v>63</v>
      </c>
      <c r="B89" s="433" t="s">
        <v>5199</v>
      </c>
      <c r="C89" s="457" t="s">
        <v>4393</v>
      </c>
      <c r="D89" s="711"/>
      <c r="E89" s="442"/>
      <c r="F89" s="637"/>
      <c r="G89" s="637"/>
      <c r="H89" s="637"/>
      <c r="I89" s="638"/>
      <c r="J89" s="442"/>
      <c r="K89" s="637"/>
      <c r="L89" s="637"/>
      <c r="M89" s="638"/>
      <c r="N89" s="442"/>
      <c r="O89" s="637"/>
      <c r="P89" s="637"/>
      <c r="Q89" s="419"/>
      <c r="R89" s="511"/>
      <c r="S89" s="511"/>
      <c r="T89" s="511"/>
      <c r="U89" s="513"/>
      <c r="V89" s="423" t="s">
        <v>208</v>
      </c>
      <c r="W89" s="422"/>
      <c r="X89" s="422"/>
      <c r="Y89" s="422"/>
      <c r="Z89" s="422"/>
      <c r="AA89" s="422"/>
      <c r="AB89" s="701">
        <v>0.5</v>
      </c>
      <c r="AC89" s="701"/>
      <c r="AD89" s="424" t="s">
        <v>1300</v>
      </c>
      <c r="AE89" s="621"/>
      <c r="AF89" s="621"/>
      <c r="AG89" s="621"/>
      <c r="AH89" s="621"/>
      <c r="AI89" s="621"/>
      <c r="AJ89" s="621"/>
      <c r="AK89" s="621"/>
      <c r="AL89" s="621"/>
      <c r="AM89" s="621"/>
      <c r="AN89" s="621"/>
      <c r="AO89" s="622"/>
      <c r="AP89" s="458">
        <f>ROUND((F79-ROUND(F79*R90,0))*(1+AB89),0)</f>
        <v>669</v>
      </c>
      <c r="AQ89" s="429"/>
    </row>
    <row r="90" spans="1:43" ht="17.25" customHeight="1" x14ac:dyDescent="0.15">
      <c r="A90" s="436">
        <v>63</v>
      </c>
      <c r="B90" s="433" t="s">
        <v>5200</v>
      </c>
      <c r="C90" s="441" t="s">
        <v>4394</v>
      </c>
      <c r="D90" s="711"/>
      <c r="E90" s="442"/>
      <c r="F90" s="637"/>
      <c r="G90" s="637"/>
      <c r="H90" s="637"/>
      <c r="I90" s="638"/>
      <c r="J90" s="442"/>
      <c r="K90" s="637"/>
      <c r="L90" s="637"/>
      <c r="M90" s="638"/>
      <c r="N90" s="442"/>
      <c r="O90" s="637"/>
      <c r="P90" s="637"/>
      <c r="Q90" s="419"/>
      <c r="R90" s="709">
        <f>$R$18</f>
        <v>0.01</v>
      </c>
      <c r="S90" s="683"/>
      <c r="T90" s="45" t="s">
        <v>4036</v>
      </c>
      <c r="U90" s="419"/>
      <c r="V90" s="423"/>
      <c r="W90" s="422"/>
      <c r="X90" s="422"/>
      <c r="Y90" s="422"/>
      <c r="Z90" s="422"/>
      <c r="AA90" s="422"/>
      <c r="AB90" s="529"/>
      <c r="AC90" s="529"/>
      <c r="AD90" s="424"/>
      <c r="AE90" s="422"/>
      <c r="AF90" s="737" t="s">
        <v>1358</v>
      </c>
      <c r="AG90" s="738"/>
      <c r="AH90" s="678" t="s">
        <v>4030</v>
      </c>
      <c r="AI90" s="678"/>
      <c r="AJ90" s="678"/>
      <c r="AK90" s="678"/>
      <c r="AL90" s="678"/>
      <c r="AM90" s="678"/>
      <c r="AN90" s="678"/>
      <c r="AO90" s="679"/>
      <c r="AP90" s="459">
        <f>ROUND((F79-ROUND(F79*R90,0))+AJ92,0)</f>
        <v>700</v>
      </c>
      <c r="AQ90" s="407"/>
    </row>
    <row r="91" spans="1:43" ht="17.25" customHeight="1" x14ac:dyDescent="0.15">
      <c r="A91" s="436">
        <v>63</v>
      </c>
      <c r="B91" s="433" t="s">
        <v>5201</v>
      </c>
      <c r="C91" s="441" t="s">
        <v>4395</v>
      </c>
      <c r="D91" s="711"/>
      <c r="E91" s="442"/>
      <c r="F91" s="637"/>
      <c r="G91" s="637"/>
      <c r="H91" s="637"/>
      <c r="I91" s="638"/>
      <c r="J91" s="442"/>
      <c r="K91" s="637"/>
      <c r="L91" s="637"/>
      <c r="M91" s="638"/>
      <c r="N91" s="442"/>
      <c r="O91" s="637"/>
      <c r="P91" s="637"/>
      <c r="Q91" s="419"/>
      <c r="R91" s="418"/>
      <c r="S91" s="418"/>
      <c r="T91" s="418"/>
      <c r="U91" s="419"/>
      <c r="V91" s="423" t="s">
        <v>579</v>
      </c>
      <c r="W91" s="422"/>
      <c r="X91" s="422"/>
      <c r="Y91" s="422"/>
      <c r="Z91" s="422"/>
      <c r="AA91" s="422"/>
      <c r="AB91" s="701">
        <f>$AB$7</f>
        <v>0.25</v>
      </c>
      <c r="AC91" s="701"/>
      <c r="AD91" s="424" t="s">
        <v>1300</v>
      </c>
      <c r="AE91" s="422"/>
      <c r="AF91" s="739"/>
      <c r="AG91" s="740"/>
      <c r="AH91" s="681"/>
      <c r="AI91" s="681"/>
      <c r="AJ91" s="681"/>
      <c r="AK91" s="681"/>
      <c r="AL91" s="681"/>
      <c r="AM91" s="681"/>
      <c r="AN91" s="681"/>
      <c r="AO91" s="682"/>
      <c r="AP91" s="459">
        <f>ROUND(ROUND((F79-ROUND(F79*R90,0))*(1+AB91),0)+AJ92,0)</f>
        <v>812</v>
      </c>
      <c r="AQ91" s="429"/>
    </row>
    <row r="92" spans="1:43" ht="17.25" customHeight="1" x14ac:dyDescent="0.15">
      <c r="A92" s="436">
        <v>63</v>
      </c>
      <c r="B92" s="433" t="s">
        <v>5202</v>
      </c>
      <c r="C92" s="441" t="s">
        <v>4396</v>
      </c>
      <c r="D92" s="711"/>
      <c r="E92" s="510"/>
      <c r="F92" s="511"/>
      <c r="G92" s="511"/>
      <c r="H92" s="511"/>
      <c r="I92" s="513"/>
      <c r="J92" s="510"/>
      <c r="K92" s="511"/>
      <c r="L92" s="637"/>
      <c r="M92" s="638"/>
      <c r="N92" s="442"/>
      <c r="O92" s="637"/>
      <c r="P92" s="637"/>
      <c r="Q92" s="419"/>
      <c r="R92" s="418"/>
      <c r="S92" s="418"/>
      <c r="T92" s="418"/>
      <c r="U92" s="419"/>
      <c r="V92" s="423" t="s">
        <v>208</v>
      </c>
      <c r="W92" s="422"/>
      <c r="X92" s="422"/>
      <c r="Y92" s="422"/>
      <c r="Z92" s="422"/>
      <c r="AA92" s="422"/>
      <c r="AB92" s="701">
        <f>$AB$8</f>
        <v>0.5</v>
      </c>
      <c r="AC92" s="701"/>
      <c r="AD92" s="424" t="s">
        <v>1300</v>
      </c>
      <c r="AE92" s="422"/>
      <c r="AF92" s="741"/>
      <c r="AG92" s="742"/>
      <c r="AH92" s="245"/>
      <c r="AI92" s="616" t="s">
        <v>33</v>
      </c>
      <c r="AJ92" s="702">
        <f>$AJ$11</f>
        <v>254</v>
      </c>
      <c r="AK92" s="702"/>
      <c r="AL92" s="245" t="s">
        <v>207</v>
      </c>
      <c r="AM92" s="607"/>
      <c r="AN92" s="607"/>
      <c r="AO92" s="432"/>
      <c r="AP92" s="459">
        <f>ROUND(ROUND((F79-ROUND(F79*R90,0))*(1+AB92),0)+AJ92,0)</f>
        <v>923</v>
      </c>
      <c r="AQ92" s="429"/>
    </row>
    <row r="93" spans="1:43" ht="17.25" customHeight="1" x14ac:dyDescent="0.15">
      <c r="A93" s="436">
        <v>63</v>
      </c>
      <c r="B93" s="433" t="s">
        <v>5203</v>
      </c>
      <c r="C93" s="441" t="s">
        <v>4397</v>
      </c>
      <c r="D93" s="711"/>
      <c r="E93" s="510"/>
      <c r="F93" s="511"/>
      <c r="G93" s="511"/>
      <c r="H93" s="511"/>
      <c r="I93" s="513"/>
      <c r="J93" s="510"/>
      <c r="K93" s="511"/>
      <c r="L93" s="637"/>
      <c r="M93" s="638"/>
      <c r="N93" s="442"/>
      <c r="O93" s="637"/>
      <c r="P93" s="637"/>
      <c r="Q93" s="638"/>
      <c r="R93" s="637"/>
      <c r="S93" s="637"/>
      <c r="T93" s="637"/>
      <c r="U93" s="638"/>
      <c r="V93" s="423"/>
      <c r="W93" s="422"/>
      <c r="X93" s="422"/>
      <c r="Y93" s="422"/>
      <c r="Z93" s="422"/>
      <c r="AA93" s="422"/>
      <c r="AB93" s="529"/>
      <c r="AC93" s="529"/>
      <c r="AD93" s="424"/>
      <c r="AE93" s="422"/>
      <c r="AF93" s="737" t="s">
        <v>1359</v>
      </c>
      <c r="AG93" s="738"/>
      <c r="AH93" s="678" t="s">
        <v>4030</v>
      </c>
      <c r="AI93" s="678"/>
      <c r="AJ93" s="678"/>
      <c r="AK93" s="678"/>
      <c r="AL93" s="678"/>
      <c r="AM93" s="678"/>
      <c r="AN93" s="678"/>
      <c r="AO93" s="679"/>
      <c r="AP93" s="459">
        <f>ROUND((F79-ROUND(F79*R90,0))+AJ95,0)</f>
        <v>647</v>
      </c>
      <c r="AQ93" s="407"/>
    </row>
    <row r="94" spans="1:43" ht="17.25" customHeight="1" x14ac:dyDescent="0.15">
      <c r="A94" s="436">
        <v>63</v>
      </c>
      <c r="B94" s="433" t="s">
        <v>5204</v>
      </c>
      <c r="C94" s="441" t="s">
        <v>4398</v>
      </c>
      <c r="D94" s="711"/>
      <c r="E94" s="510"/>
      <c r="F94" s="511"/>
      <c r="G94" s="511"/>
      <c r="H94" s="511"/>
      <c r="I94" s="513"/>
      <c r="J94" s="510"/>
      <c r="K94" s="511"/>
      <c r="L94" s="637"/>
      <c r="M94" s="638"/>
      <c r="N94" s="442"/>
      <c r="O94" s="637"/>
      <c r="P94" s="637"/>
      <c r="Q94" s="419"/>
      <c r="R94" s="418"/>
      <c r="S94" s="418"/>
      <c r="T94" s="418"/>
      <c r="U94" s="419"/>
      <c r="V94" s="423" t="s">
        <v>579</v>
      </c>
      <c r="W94" s="422"/>
      <c r="X94" s="422"/>
      <c r="Y94" s="422"/>
      <c r="Z94" s="422"/>
      <c r="AA94" s="422"/>
      <c r="AB94" s="701">
        <f>$AB$7</f>
        <v>0.25</v>
      </c>
      <c r="AC94" s="701"/>
      <c r="AD94" s="424" t="s">
        <v>1300</v>
      </c>
      <c r="AE94" s="422"/>
      <c r="AF94" s="739"/>
      <c r="AG94" s="740"/>
      <c r="AH94" s="681"/>
      <c r="AI94" s="681"/>
      <c r="AJ94" s="681"/>
      <c r="AK94" s="681"/>
      <c r="AL94" s="681"/>
      <c r="AM94" s="681"/>
      <c r="AN94" s="681"/>
      <c r="AO94" s="682"/>
      <c r="AP94" s="459">
        <f>ROUND(ROUND((F79-ROUND(F79*R90,0))*(1+AB94),0)+AJ95,0)</f>
        <v>759</v>
      </c>
      <c r="AQ94" s="429"/>
    </row>
    <row r="95" spans="1:43" ht="17.25" customHeight="1" x14ac:dyDescent="0.15">
      <c r="A95" s="436">
        <v>63</v>
      </c>
      <c r="B95" s="433" t="s">
        <v>5205</v>
      </c>
      <c r="C95" s="441" t="s">
        <v>4399</v>
      </c>
      <c r="D95" s="711"/>
      <c r="E95" s="510"/>
      <c r="F95" s="511"/>
      <c r="G95" s="511"/>
      <c r="H95" s="511"/>
      <c r="I95" s="513"/>
      <c r="J95" s="510"/>
      <c r="K95" s="511"/>
      <c r="L95" s="637"/>
      <c r="M95" s="638"/>
      <c r="N95" s="39"/>
      <c r="O95" s="417"/>
      <c r="P95" s="417"/>
      <c r="Q95" s="420"/>
      <c r="R95" s="417"/>
      <c r="S95" s="417"/>
      <c r="T95" s="417"/>
      <c r="U95" s="420"/>
      <c r="V95" s="423" t="s">
        <v>208</v>
      </c>
      <c r="W95" s="422"/>
      <c r="X95" s="422"/>
      <c r="Y95" s="422"/>
      <c r="Z95" s="422"/>
      <c r="AA95" s="422"/>
      <c r="AB95" s="701">
        <f>$AB$8</f>
        <v>0.5</v>
      </c>
      <c r="AC95" s="701"/>
      <c r="AD95" s="424" t="s">
        <v>1300</v>
      </c>
      <c r="AE95" s="38"/>
      <c r="AF95" s="741"/>
      <c r="AG95" s="742"/>
      <c r="AH95" s="576"/>
      <c r="AI95" s="524" t="s">
        <v>33</v>
      </c>
      <c r="AJ95" s="699">
        <f>$AJ$14</f>
        <v>201</v>
      </c>
      <c r="AK95" s="699"/>
      <c r="AL95" s="426" t="s">
        <v>207</v>
      </c>
      <c r="AM95" s="181"/>
      <c r="AN95" s="426"/>
      <c r="AO95" s="189"/>
      <c r="AP95" s="459">
        <f>ROUND(ROUND((F79-ROUND(F79*R90,0))*(1+AB95),0)+AJ95,0)</f>
        <v>870</v>
      </c>
      <c r="AQ95" s="429"/>
    </row>
    <row r="96" spans="1:43" ht="17.25" customHeight="1" x14ac:dyDescent="0.15">
      <c r="A96" s="436">
        <v>63</v>
      </c>
      <c r="B96" s="433">
        <v>1151</v>
      </c>
      <c r="C96" s="455" t="s">
        <v>4051</v>
      </c>
      <c r="D96" s="538"/>
      <c r="E96" s="442"/>
      <c r="F96" s="637"/>
      <c r="G96" s="637"/>
      <c r="H96" s="637"/>
      <c r="I96" s="637"/>
      <c r="J96" s="442"/>
      <c r="K96" s="637"/>
      <c r="L96" s="418"/>
      <c r="M96" s="466"/>
      <c r="N96" s="677" t="s">
        <v>3284</v>
      </c>
      <c r="O96" s="678"/>
      <c r="P96" s="678"/>
      <c r="Q96" s="679"/>
      <c r="R96" s="509"/>
      <c r="S96" s="509"/>
      <c r="T96" s="509"/>
      <c r="U96" s="512"/>
      <c r="V96" s="423"/>
      <c r="W96" s="621"/>
      <c r="X96" s="621"/>
      <c r="Y96" s="621"/>
      <c r="Z96" s="621"/>
      <c r="AA96" s="621"/>
      <c r="AB96" s="621"/>
      <c r="AC96" s="621"/>
      <c r="AD96" s="621"/>
      <c r="AE96" s="621"/>
      <c r="AF96" s="621"/>
      <c r="AG96" s="621"/>
      <c r="AH96" s="621"/>
      <c r="AI96" s="621"/>
      <c r="AJ96" s="621"/>
      <c r="AK96" s="621"/>
      <c r="AL96" s="621"/>
      <c r="AM96" s="621"/>
      <c r="AN96" s="621"/>
      <c r="AO96" s="622"/>
      <c r="AP96" s="456">
        <f>F79-ROUND(F79*N99,0)</f>
        <v>446</v>
      </c>
      <c r="AQ96" s="429"/>
    </row>
    <row r="97" spans="1:43" ht="17.25" customHeight="1" x14ac:dyDescent="0.15">
      <c r="A97" s="436">
        <v>63</v>
      </c>
      <c r="B97" s="433">
        <v>1152</v>
      </c>
      <c r="C97" s="457" t="s">
        <v>4052</v>
      </c>
      <c r="D97" s="538"/>
      <c r="E97" s="442"/>
      <c r="F97" s="637"/>
      <c r="G97" s="637"/>
      <c r="H97" s="637"/>
      <c r="I97" s="637"/>
      <c r="J97" s="442"/>
      <c r="K97" s="637"/>
      <c r="L97" s="637"/>
      <c r="M97" s="419"/>
      <c r="N97" s="680"/>
      <c r="O97" s="681"/>
      <c r="P97" s="681"/>
      <c r="Q97" s="682"/>
      <c r="R97" s="511"/>
      <c r="S97" s="511"/>
      <c r="T97" s="511"/>
      <c r="U97" s="513"/>
      <c r="V97" s="423" t="s">
        <v>579</v>
      </c>
      <c r="W97" s="422"/>
      <c r="X97" s="422"/>
      <c r="Y97" s="422"/>
      <c r="Z97" s="422"/>
      <c r="AA97" s="422"/>
      <c r="AB97" s="701">
        <v>0.25</v>
      </c>
      <c r="AC97" s="701"/>
      <c r="AD97" s="424" t="s">
        <v>1300</v>
      </c>
      <c r="AE97" s="621"/>
      <c r="AF97" s="621"/>
      <c r="AG97" s="621"/>
      <c r="AH97" s="621"/>
      <c r="AI97" s="621"/>
      <c r="AJ97" s="621"/>
      <c r="AK97" s="621"/>
      <c r="AL97" s="621"/>
      <c r="AM97" s="621"/>
      <c r="AN97" s="621"/>
      <c r="AO97" s="622"/>
      <c r="AP97" s="458">
        <f>ROUND((F79-ROUND(F79*N99,0))*(1+AB97),0)</f>
        <v>558</v>
      </c>
      <c r="AQ97" s="429"/>
    </row>
    <row r="98" spans="1:43" ht="17.25" customHeight="1" x14ac:dyDescent="0.15">
      <c r="A98" s="436">
        <v>63</v>
      </c>
      <c r="B98" s="433">
        <v>1153</v>
      </c>
      <c r="C98" s="457" t="s">
        <v>4053</v>
      </c>
      <c r="D98" s="538"/>
      <c r="E98" s="442"/>
      <c r="F98" s="637"/>
      <c r="G98" s="637"/>
      <c r="H98" s="637"/>
      <c r="I98" s="637"/>
      <c r="J98" s="442"/>
      <c r="K98" s="637"/>
      <c r="L98" s="637"/>
      <c r="M98" s="419"/>
      <c r="N98" s="421"/>
      <c r="O98" s="418"/>
      <c r="P98" s="418"/>
      <c r="Q98" s="513"/>
      <c r="R98" s="511"/>
      <c r="S98" s="511"/>
      <c r="T98" s="511"/>
      <c r="U98" s="513"/>
      <c r="V98" s="423" t="s">
        <v>208</v>
      </c>
      <c r="W98" s="422"/>
      <c r="X98" s="422"/>
      <c r="Y98" s="422"/>
      <c r="Z98" s="422"/>
      <c r="AA98" s="422"/>
      <c r="AB98" s="701">
        <v>0.5</v>
      </c>
      <c r="AC98" s="701"/>
      <c r="AD98" s="424" t="s">
        <v>1300</v>
      </c>
      <c r="AE98" s="621"/>
      <c r="AF98" s="621"/>
      <c r="AG98" s="621"/>
      <c r="AH98" s="621"/>
      <c r="AI98" s="621"/>
      <c r="AJ98" s="621"/>
      <c r="AK98" s="621"/>
      <c r="AL98" s="621"/>
      <c r="AM98" s="621"/>
      <c r="AN98" s="621"/>
      <c r="AO98" s="622"/>
      <c r="AP98" s="458">
        <f>ROUND((F79-ROUND(F79*N99,0))*(1+AB98),0)</f>
        <v>669</v>
      </c>
      <c r="AQ98" s="429"/>
    </row>
    <row r="99" spans="1:43" ht="17.25" customHeight="1" x14ac:dyDescent="0.15">
      <c r="A99" s="436">
        <v>63</v>
      </c>
      <c r="B99" s="433">
        <v>1154</v>
      </c>
      <c r="C99" s="441" t="s">
        <v>4054</v>
      </c>
      <c r="D99" s="538"/>
      <c r="E99" s="442"/>
      <c r="F99" s="637"/>
      <c r="G99" s="637"/>
      <c r="H99" s="637"/>
      <c r="I99" s="637"/>
      <c r="J99" s="442"/>
      <c r="K99" s="637"/>
      <c r="L99" s="637"/>
      <c r="M99" s="638"/>
      <c r="N99" s="709">
        <f>$N$27</f>
        <v>0.01</v>
      </c>
      <c r="O99" s="683"/>
      <c r="P99" s="45" t="s">
        <v>4036</v>
      </c>
      <c r="Q99" s="419"/>
      <c r="R99" s="637"/>
      <c r="S99" s="637"/>
      <c r="T99" s="637"/>
      <c r="U99" s="419"/>
      <c r="V99" s="423"/>
      <c r="W99" s="422"/>
      <c r="X99" s="422"/>
      <c r="Y99" s="422"/>
      <c r="Z99" s="422"/>
      <c r="AA99" s="422"/>
      <c r="AB99" s="529"/>
      <c r="AC99" s="529"/>
      <c r="AD99" s="424"/>
      <c r="AE99" s="422"/>
      <c r="AF99" s="737" t="s">
        <v>1358</v>
      </c>
      <c r="AG99" s="738"/>
      <c r="AH99" s="678" t="s">
        <v>4030</v>
      </c>
      <c r="AI99" s="678"/>
      <c r="AJ99" s="678"/>
      <c r="AK99" s="678"/>
      <c r="AL99" s="678"/>
      <c r="AM99" s="678"/>
      <c r="AN99" s="678"/>
      <c r="AO99" s="679"/>
      <c r="AP99" s="459">
        <f>ROUND((F79-ROUND(F79*N99,0))+AJ101,0)</f>
        <v>700</v>
      </c>
      <c r="AQ99" s="407"/>
    </row>
    <row r="100" spans="1:43" ht="17.25" customHeight="1" x14ac:dyDescent="0.15">
      <c r="A100" s="436">
        <v>63</v>
      </c>
      <c r="B100" s="433">
        <v>1155</v>
      </c>
      <c r="C100" s="441" t="s">
        <v>4055</v>
      </c>
      <c r="D100" s="538"/>
      <c r="E100" s="442"/>
      <c r="F100" s="637"/>
      <c r="G100" s="637"/>
      <c r="H100" s="637"/>
      <c r="I100" s="637"/>
      <c r="J100" s="442"/>
      <c r="K100" s="637"/>
      <c r="L100" s="418"/>
      <c r="M100" s="419"/>
      <c r="N100" s="421"/>
      <c r="O100" s="418"/>
      <c r="P100" s="418"/>
      <c r="Q100" s="419"/>
      <c r="R100" s="418"/>
      <c r="S100" s="418"/>
      <c r="T100" s="418"/>
      <c r="U100" s="419"/>
      <c r="V100" s="423" t="s">
        <v>579</v>
      </c>
      <c r="W100" s="422"/>
      <c r="X100" s="422"/>
      <c r="Y100" s="422"/>
      <c r="Z100" s="422"/>
      <c r="AA100" s="422"/>
      <c r="AB100" s="701">
        <f>$AB$7</f>
        <v>0.25</v>
      </c>
      <c r="AC100" s="701"/>
      <c r="AD100" s="424" t="s">
        <v>1300</v>
      </c>
      <c r="AE100" s="422"/>
      <c r="AF100" s="739"/>
      <c r="AG100" s="740"/>
      <c r="AH100" s="681"/>
      <c r="AI100" s="681"/>
      <c r="AJ100" s="681"/>
      <c r="AK100" s="681"/>
      <c r="AL100" s="681"/>
      <c r="AM100" s="681"/>
      <c r="AN100" s="681"/>
      <c r="AO100" s="682"/>
      <c r="AP100" s="459">
        <f>ROUND(ROUND((F79-ROUND(F79*N99,0))*(1+AB100),0)+AJ101,0)</f>
        <v>812</v>
      </c>
      <c r="AQ100" s="429"/>
    </row>
    <row r="101" spans="1:43" ht="17.25" customHeight="1" x14ac:dyDescent="0.15">
      <c r="A101" s="436">
        <v>63</v>
      </c>
      <c r="B101" s="433">
        <v>1156</v>
      </c>
      <c r="C101" s="441" t="s">
        <v>4056</v>
      </c>
      <c r="D101" s="649"/>
      <c r="E101" s="510"/>
      <c r="F101" s="511"/>
      <c r="G101" s="511"/>
      <c r="H101" s="511"/>
      <c r="I101" s="511"/>
      <c r="J101" s="510"/>
      <c r="K101" s="511"/>
      <c r="L101" s="418"/>
      <c r="M101" s="419"/>
      <c r="N101" s="421"/>
      <c r="O101" s="418"/>
      <c r="P101" s="418"/>
      <c r="Q101" s="419"/>
      <c r="R101" s="418"/>
      <c r="S101" s="418"/>
      <c r="T101" s="418"/>
      <c r="U101" s="419"/>
      <c r="V101" s="423" t="s">
        <v>208</v>
      </c>
      <c r="W101" s="422"/>
      <c r="X101" s="422"/>
      <c r="Y101" s="422"/>
      <c r="Z101" s="422"/>
      <c r="AA101" s="422"/>
      <c r="AB101" s="701">
        <f>$AB$8</f>
        <v>0.5</v>
      </c>
      <c r="AC101" s="701"/>
      <c r="AD101" s="424" t="s">
        <v>1300</v>
      </c>
      <c r="AE101" s="422"/>
      <c r="AF101" s="741"/>
      <c r="AG101" s="742"/>
      <c r="AH101" s="245"/>
      <c r="AI101" s="616" t="s">
        <v>33</v>
      </c>
      <c r="AJ101" s="702">
        <f>$AJ$11</f>
        <v>254</v>
      </c>
      <c r="AK101" s="702"/>
      <c r="AL101" s="245" t="s">
        <v>207</v>
      </c>
      <c r="AM101" s="607"/>
      <c r="AN101" s="607"/>
      <c r="AO101" s="432"/>
      <c r="AP101" s="459">
        <f>ROUND(ROUND((F79-ROUND(F79*N99,0))*(1+AB101),0)+AJ101,0)</f>
        <v>923</v>
      </c>
      <c r="AQ101" s="429"/>
    </row>
    <row r="102" spans="1:43" ht="17.25" customHeight="1" x14ac:dyDescent="0.15">
      <c r="A102" s="436">
        <v>63</v>
      </c>
      <c r="B102" s="433">
        <v>1157</v>
      </c>
      <c r="C102" s="441" t="s">
        <v>4057</v>
      </c>
      <c r="D102" s="649"/>
      <c r="E102" s="510"/>
      <c r="F102" s="511"/>
      <c r="G102" s="511"/>
      <c r="H102" s="511"/>
      <c r="I102" s="511"/>
      <c r="J102" s="510"/>
      <c r="K102" s="511"/>
      <c r="L102" s="637"/>
      <c r="M102" s="638"/>
      <c r="N102" s="442"/>
      <c r="O102" s="637"/>
      <c r="P102" s="637"/>
      <c r="Q102" s="419"/>
      <c r="R102" s="637"/>
      <c r="S102" s="418"/>
      <c r="T102" s="637"/>
      <c r="U102" s="638"/>
      <c r="V102" s="423"/>
      <c r="W102" s="422"/>
      <c r="X102" s="422"/>
      <c r="Y102" s="422"/>
      <c r="Z102" s="422"/>
      <c r="AA102" s="422"/>
      <c r="AB102" s="529"/>
      <c r="AC102" s="529"/>
      <c r="AD102" s="424"/>
      <c r="AE102" s="422"/>
      <c r="AF102" s="737" t="s">
        <v>1359</v>
      </c>
      <c r="AG102" s="738"/>
      <c r="AH102" s="678" t="s">
        <v>4030</v>
      </c>
      <c r="AI102" s="678"/>
      <c r="AJ102" s="678"/>
      <c r="AK102" s="678"/>
      <c r="AL102" s="678"/>
      <c r="AM102" s="678"/>
      <c r="AN102" s="678"/>
      <c r="AO102" s="679"/>
      <c r="AP102" s="459">
        <f>ROUND((F79-ROUND(F79*N99,0))+AJ104,0)</f>
        <v>647</v>
      </c>
      <c r="AQ102" s="407"/>
    </row>
    <row r="103" spans="1:43" ht="17.25" customHeight="1" x14ac:dyDescent="0.15">
      <c r="A103" s="436">
        <v>63</v>
      </c>
      <c r="B103" s="433">
        <v>1158</v>
      </c>
      <c r="C103" s="441" t="s">
        <v>4058</v>
      </c>
      <c r="D103" s="649"/>
      <c r="E103" s="510"/>
      <c r="F103" s="511"/>
      <c r="G103" s="511"/>
      <c r="H103" s="511"/>
      <c r="I103" s="511"/>
      <c r="J103" s="510"/>
      <c r="K103" s="511"/>
      <c r="L103" s="418"/>
      <c r="M103" s="419"/>
      <c r="N103" s="421"/>
      <c r="O103" s="418"/>
      <c r="P103" s="418"/>
      <c r="Q103" s="419"/>
      <c r="R103" s="418"/>
      <c r="S103" s="418"/>
      <c r="T103" s="418"/>
      <c r="U103" s="419"/>
      <c r="V103" s="423" t="s">
        <v>579</v>
      </c>
      <c r="W103" s="422"/>
      <c r="X103" s="422"/>
      <c r="Y103" s="422"/>
      <c r="Z103" s="422"/>
      <c r="AA103" s="422"/>
      <c r="AB103" s="701">
        <f>$AB$7</f>
        <v>0.25</v>
      </c>
      <c r="AC103" s="701"/>
      <c r="AD103" s="424" t="s">
        <v>1300</v>
      </c>
      <c r="AE103" s="422"/>
      <c r="AF103" s="739"/>
      <c r="AG103" s="740"/>
      <c r="AH103" s="681"/>
      <c r="AI103" s="681"/>
      <c r="AJ103" s="681"/>
      <c r="AK103" s="681"/>
      <c r="AL103" s="681"/>
      <c r="AM103" s="681"/>
      <c r="AN103" s="681"/>
      <c r="AO103" s="682"/>
      <c r="AP103" s="459">
        <f>ROUND(ROUND((F79-ROUND(F79*N99,0))*(1+AB103),0)+AJ104,0)</f>
        <v>759</v>
      </c>
      <c r="AQ103" s="429"/>
    </row>
    <row r="104" spans="1:43" ht="17.25" customHeight="1" x14ac:dyDescent="0.15">
      <c r="A104" s="436">
        <v>63</v>
      </c>
      <c r="B104" s="433">
        <v>1159</v>
      </c>
      <c r="C104" s="441" t="s">
        <v>4059</v>
      </c>
      <c r="D104" s="649"/>
      <c r="E104" s="510"/>
      <c r="F104" s="511"/>
      <c r="G104" s="511"/>
      <c r="H104" s="511"/>
      <c r="I104" s="511"/>
      <c r="J104" s="510"/>
      <c r="K104" s="511"/>
      <c r="L104" s="418"/>
      <c r="M104" s="419"/>
      <c r="N104" s="421"/>
      <c r="O104" s="418"/>
      <c r="P104" s="418"/>
      <c r="Q104" s="419"/>
      <c r="R104" s="417"/>
      <c r="S104" s="417"/>
      <c r="T104" s="417"/>
      <c r="U104" s="420"/>
      <c r="V104" s="423" t="s">
        <v>208</v>
      </c>
      <c r="W104" s="422"/>
      <c r="X104" s="422"/>
      <c r="Y104" s="422"/>
      <c r="Z104" s="422"/>
      <c r="AA104" s="422"/>
      <c r="AB104" s="701">
        <f>$AB$8</f>
        <v>0.5</v>
      </c>
      <c r="AC104" s="701"/>
      <c r="AD104" s="424" t="s">
        <v>1300</v>
      </c>
      <c r="AE104" s="38"/>
      <c r="AF104" s="741"/>
      <c r="AG104" s="742"/>
      <c r="AH104" s="576"/>
      <c r="AI104" s="524" t="s">
        <v>33</v>
      </c>
      <c r="AJ104" s="699">
        <f>$AJ$14</f>
        <v>201</v>
      </c>
      <c r="AK104" s="699"/>
      <c r="AL104" s="426" t="s">
        <v>207</v>
      </c>
      <c r="AM104" s="181"/>
      <c r="AN104" s="426"/>
      <c r="AO104" s="189"/>
      <c r="AP104" s="459">
        <f>ROUND(ROUND((F79-ROUND(F79*N99,0))*(1+AB104),0)+AJ104,0)</f>
        <v>870</v>
      </c>
      <c r="AQ104" s="429"/>
    </row>
    <row r="105" spans="1:43" ht="17.25" customHeight="1" x14ac:dyDescent="0.15">
      <c r="A105" s="436">
        <v>63</v>
      </c>
      <c r="B105" s="433" t="s">
        <v>5206</v>
      </c>
      <c r="C105" s="455" t="s">
        <v>4400</v>
      </c>
      <c r="D105" s="649"/>
      <c r="E105" s="442"/>
      <c r="F105" s="637"/>
      <c r="G105" s="637"/>
      <c r="H105" s="637"/>
      <c r="I105" s="638"/>
      <c r="J105" s="442"/>
      <c r="K105" s="637"/>
      <c r="L105" s="637"/>
      <c r="M105" s="638"/>
      <c r="N105" s="442"/>
      <c r="O105" s="637"/>
      <c r="P105" s="637"/>
      <c r="Q105" s="419"/>
      <c r="R105" s="677" t="s">
        <v>4346</v>
      </c>
      <c r="S105" s="678"/>
      <c r="T105" s="678"/>
      <c r="U105" s="679"/>
      <c r="V105" s="423"/>
      <c r="W105" s="621"/>
      <c r="X105" s="621"/>
      <c r="Y105" s="621"/>
      <c r="Z105" s="621"/>
      <c r="AA105" s="621"/>
      <c r="AB105" s="621"/>
      <c r="AC105" s="621"/>
      <c r="AD105" s="621"/>
      <c r="AE105" s="621"/>
      <c r="AF105" s="621"/>
      <c r="AG105" s="621"/>
      <c r="AH105" s="621"/>
      <c r="AI105" s="621"/>
      <c r="AJ105" s="621"/>
      <c r="AK105" s="621"/>
      <c r="AL105" s="621"/>
      <c r="AM105" s="621"/>
      <c r="AN105" s="621"/>
      <c r="AO105" s="622"/>
      <c r="AP105" s="456">
        <f>F79-ROUND(F79*N99,0)-ROUND(F79*R108,0)</f>
        <v>441</v>
      </c>
      <c r="AQ105" s="429"/>
    </row>
    <row r="106" spans="1:43" ht="17.25" customHeight="1" x14ac:dyDescent="0.15">
      <c r="A106" s="436">
        <v>63</v>
      </c>
      <c r="B106" s="433" t="s">
        <v>5207</v>
      </c>
      <c r="C106" s="457" t="s">
        <v>4401</v>
      </c>
      <c r="D106" s="649"/>
      <c r="E106" s="442"/>
      <c r="F106" s="637"/>
      <c r="G106" s="637"/>
      <c r="H106" s="637"/>
      <c r="I106" s="638"/>
      <c r="J106" s="442"/>
      <c r="K106" s="637"/>
      <c r="L106" s="637"/>
      <c r="M106" s="638"/>
      <c r="N106" s="442"/>
      <c r="O106" s="637"/>
      <c r="P106" s="637"/>
      <c r="Q106" s="419"/>
      <c r="R106" s="680"/>
      <c r="S106" s="681"/>
      <c r="T106" s="681"/>
      <c r="U106" s="682"/>
      <c r="V106" s="423" t="s">
        <v>579</v>
      </c>
      <c r="W106" s="422"/>
      <c r="X106" s="422"/>
      <c r="Y106" s="422"/>
      <c r="Z106" s="422"/>
      <c r="AA106" s="422"/>
      <c r="AB106" s="701">
        <v>0.25</v>
      </c>
      <c r="AC106" s="701"/>
      <c r="AD106" s="424" t="s">
        <v>1300</v>
      </c>
      <c r="AE106" s="621"/>
      <c r="AF106" s="621"/>
      <c r="AG106" s="621"/>
      <c r="AH106" s="621"/>
      <c r="AI106" s="621"/>
      <c r="AJ106" s="621"/>
      <c r="AK106" s="621"/>
      <c r="AL106" s="621"/>
      <c r="AM106" s="621"/>
      <c r="AN106" s="621"/>
      <c r="AO106" s="622"/>
      <c r="AP106" s="458">
        <f>ROUND((F79-ROUND(F79*N99,0)-ROUND(F79*R108,0))*(1+AB106),0)</f>
        <v>551</v>
      </c>
      <c r="AQ106" s="429"/>
    </row>
    <row r="107" spans="1:43" ht="17.25" customHeight="1" x14ac:dyDescent="0.15">
      <c r="A107" s="436">
        <v>63</v>
      </c>
      <c r="B107" s="433" t="s">
        <v>5208</v>
      </c>
      <c r="C107" s="457" t="s">
        <v>4402</v>
      </c>
      <c r="D107" s="649"/>
      <c r="E107" s="442"/>
      <c r="F107" s="637"/>
      <c r="G107" s="637"/>
      <c r="H107" s="637"/>
      <c r="I107" s="638"/>
      <c r="J107" s="442"/>
      <c r="K107" s="637"/>
      <c r="L107" s="637"/>
      <c r="M107" s="638"/>
      <c r="N107" s="442"/>
      <c r="O107" s="637"/>
      <c r="P107" s="637"/>
      <c r="Q107" s="419"/>
      <c r="R107" s="511"/>
      <c r="S107" s="511"/>
      <c r="T107" s="511"/>
      <c r="U107" s="513"/>
      <c r="V107" s="423" t="s">
        <v>208</v>
      </c>
      <c r="W107" s="422"/>
      <c r="X107" s="422"/>
      <c r="Y107" s="422"/>
      <c r="Z107" s="422"/>
      <c r="AA107" s="422"/>
      <c r="AB107" s="701">
        <v>0.5</v>
      </c>
      <c r="AC107" s="701"/>
      <c r="AD107" s="424" t="s">
        <v>1300</v>
      </c>
      <c r="AE107" s="621"/>
      <c r="AF107" s="621"/>
      <c r="AG107" s="621"/>
      <c r="AH107" s="621"/>
      <c r="AI107" s="621"/>
      <c r="AJ107" s="621"/>
      <c r="AK107" s="621"/>
      <c r="AL107" s="621"/>
      <c r="AM107" s="621"/>
      <c r="AN107" s="621"/>
      <c r="AO107" s="622"/>
      <c r="AP107" s="458">
        <f>ROUND((F79-ROUND(F79*N99,0)-ROUND(F79*R108,0))*(1+AB107),0)</f>
        <v>662</v>
      </c>
      <c r="AQ107" s="429"/>
    </row>
    <row r="108" spans="1:43" ht="17.25" customHeight="1" x14ac:dyDescent="0.15">
      <c r="A108" s="436">
        <v>63</v>
      </c>
      <c r="B108" s="433" t="s">
        <v>5209</v>
      </c>
      <c r="C108" s="441" t="s">
        <v>4403</v>
      </c>
      <c r="D108" s="649"/>
      <c r="E108" s="442"/>
      <c r="F108" s="637"/>
      <c r="G108" s="637"/>
      <c r="H108" s="637"/>
      <c r="I108" s="638"/>
      <c r="J108" s="442"/>
      <c r="K108" s="637"/>
      <c r="L108" s="637"/>
      <c r="M108" s="638"/>
      <c r="N108" s="442"/>
      <c r="O108" s="637"/>
      <c r="P108" s="637"/>
      <c r="Q108" s="419"/>
      <c r="R108" s="709">
        <f>$R$18</f>
        <v>0.01</v>
      </c>
      <c r="S108" s="683"/>
      <c r="T108" s="45" t="s">
        <v>4036</v>
      </c>
      <c r="U108" s="419"/>
      <c r="V108" s="423"/>
      <c r="W108" s="422"/>
      <c r="X108" s="422"/>
      <c r="Y108" s="422"/>
      <c r="Z108" s="422"/>
      <c r="AA108" s="422"/>
      <c r="AB108" s="529"/>
      <c r="AC108" s="529"/>
      <c r="AD108" s="424"/>
      <c r="AE108" s="422"/>
      <c r="AF108" s="737" t="s">
        <v>1358</v>
      </c>
      <c r="AG108" s="738"/>
      <c r="AH108" s="678" t="s">
        <v>4030</v>
      </c>
      <c r="AI108" s="678"/>
      <c r="AJ108" s="678"/>
      <c r="AK108" s="678"/>
      <c r="AL108" s="678"/>
      <c r="AM108" s="678"/>
      <c r="AN108" s="678"/>
      <c r="AO108" s="679"/>
      <c r="AP108" s="459">
        <f>ROUND((F79-ROUND(F79*N99,0)-ROUND(F79*R108,0))+AJ110,0)</f>
        <v>695</v>
      </c>
      <c r="AQ108" s="407"/>
    </row>
    <row r="109" spans="1:43" ht="17.25" customHeight="1" x14ac:dyDescent="0.15">
      <c r="A109" s="436">
        <v>63</v>
      </c>
      <c r="B109" s="433" t="s">
        <v>5210</v>
      </c>
      <c r="C109" s="441" t="s">
        <v>4404</v>
      </c>
      <c r="D109" s="649"/>
      <c r="E109" s="442"/>
      <c r="F109" s="637"/>
      <c r="G109" s="637"/>
      <c r="H109" s="637"/>
      <c r="I109" s="638"/>
      <c r="J109" s="442"/>
      <c r="K109" s="637"/>
      <c r="L109" s="637"/>
      <c r="M109" s="638"/>
      <c r="N109" s="442"/>
      <c r="O109" s="637"/>
      <c r="P109" s="637"/>
      <c r="Q109" s="419"/>
      <c r="R109" s="418"/>
      <c r="S109" s="418"/>
      <c r="T109" s="418"/>
      <c r="U109" s="419"/>
      <c r="V109" s="423" t="s">
        <v>579</v>
      </c>
      <c r="W109" s="422"/>
      <c r="X109" s="422"/>
      <c r="Y109" s="422"/>
      <c r="Z109" s="422"/>
      <c r="AA109" s="422"/>
      <c r="AB109" s="701">
        <f>$AB$7</f>
        <v>0.25</v>
      </c>
      <c r="AC109" s="701"/>
      <c r="AD109" s="424" t="s">
        <v>1300</v>
      </c>
      <c r="AE109" s="422"/>
      <c r="AF109" s="739"/>
      <c r="AG109" s="740"/>
      <c r="AH109" s="681"/>
      <c r="AI109" s="681"/>
      <c r="AJ109" s="681"/>
      <c r="AK109" s="681"/>
      <c r="AL109" s="681"/>
      <c r="AM109" s="681"/>
      <c r="AN109" s="681"/>
      <c r="AO109" s="682"/>
      <c r="AP109" s="459">
        <f>ROUND(ROUND((F79-ROUND(F79*N99,0)-ROUND(F79*R108,0))*(1+AB109),0)+AJ110,0)</f>
        <v>805</v>
      </c>
      <c r="AQ109" s="429"/>
    </row>
    <row r="110" spans="1:43" ht="17.25" customHeight="1" x14ac:dyDescent="0.15">
      <c r="A110" s="436">
        <v>63</v>
      </c>
      <c r="B110" s="433" t="s">
        <v>5211</v>
      </c>
      <c r="C110" s="441" t="s">
        <v>4405</v>
      </c>
      <c r="D110" s="649"/>
      <c r="E110" s="510"/>
      <c r="F110" s="511"/>
      <c r="G110" s="511"/>
      <c r="H110" s="511"/>
      <c r="I110" s="513"/>
      <c r="J110" s="510"/>
      <c r="K110" s="511"/>
      <c r="L110" s="637"/>
      <c r="M110" s="638"/>
      <c r="N110" s="442"/>
      <c r="O110" s="637"/>
      <c r="P110" s="637"/>
      <c r="Q110" s="419"/>
      <c r="R110" s="418"/>
      <c r="S110" s="418"/>
      <c r="T110" s="418"/>
      <c r="U110" s="419"/>
      <c r="V110" s="423" t="s">
        <v>208</v>
      </c>
      <c r="W110" s="422"/>
      <c r="X110" s="422"/>
      <c r="Y110" s="422"/>
      <c r="Z110" s="422"/>
      <c r="AA110" s="422"/>
      <c r="AB110" s="701">
        <f>$AB$8</f>
        <v>0.5</v>
      </c>
      <c r="AC110" s="701"/>
      <c r="AD110" s="424" t="s">
        <v>1300</v>
      </c>
      <c r="AE110" s="422"/>
      <c r="AF110" s="741"/>
      <c r="AG110" s="742"/>
      <c r="AH110" s="245"/>
      <c r="AI110" s="616" t="s">
        <v>33</v>
      </c>
      <c r="AJ110" s="702">
        <f>$AJ$11</f>
        <v>254</v>
      </c>
      <c r="AK110" s="702"/>
      <c r="AL110" s="245" t="s">
        <v>207</v>
      </c>
      <c r="AM110" s="607"/>
      <c r="AN110" s="607"/>
      <c r="AO110" s="432"/>
      <c r="AP110" s="459">
        <f>ROUND(ROUND((F79-ROUND(F79*N99,0)-ROUND(F79*R108,0))*(1+AB110),0)+AJ110,0)</f>
        <v>916</v>
      </c>
      <c r="AQ110" s="429"/>
    </row>
    <row r="111" spans="1:43" ht="17.25" customHeight="1" x14ac:dyDescent="0.15">
      <c r="A111" s="436">
        <v>63</v>
      </c>
      <c r="B111" s="433" t="s">
        <v>5212</v>
      </c>
      <c r="C111" s="441" t="s">
        <v>4406</v>
      </c>
      <c r="D111" s="649"/>
      <c r="E111" s="510"/>
      <c r="F111" s="511"/>
      <c r="G111" s="511"/>
      <c r="H111" s="511"/>
      <c r="I111" s="513"/>
      <c r="J111" s="510"/>
      <c r="K111" s="511"/>
      <c r="L111" s="637"/>
      <c r="M111" s="638"/>
      <c r="N111" s="442"/>
      <c r="O111" s="637"/>
      <c r="P111" s="637"/>
      <c r="Q111" s="638"/>
      <c r="R111" s="637"/>
      <c r="S111" s="637"/>
      <c r="T111" s="637"/>
      <c r="U111" s="638"/>
      <c r="V111" s="423"/>
      <c r="W111" s="422"/>
      <c r="X111" s="422"/>
      <c r="Y111" s="422"/>
      <c r="Z111" s="422"/>
      <c r="AA111" s="422"/>
      <c r="AB111" s="529"/>
      <c r="AC111" s="529"/>
      <c r="AD111" s="424"/>
      <c r="AE111" s="422"/>
      <c r="AF111" s="737" t="s">
        <v>1359</v>
      </c>
      <c r="AG111" s="738"/>
      <c r="AH111" s="678" t="s">
        <v>4030</v>
      </c>
      <c r="AI111" s="678"/>
      <c r="AJ111" s="678"/>
      <c r="AK111" s="678"/>
      <c r="AL111" s="678"/>
      <c r="AM111" s="678"/>
      <c r="AN111" s="678"/>
      <c r="AO111" s="679"/>
      <c r="AP111" s="459">
        <f>ROUND((F79-ROUND(F79*N99,0)-ROUND(F79*R108,0))+AJ113,0)</f>
        <v>642</v>
      </c>
      <c r="AQ111" s="407"/>
    </row>
    <row r="112" spans="1:43" ht="17.25" customHeight="1" x14ac:dyDescent="0.15">
      <c r="A112" s="436">
        <v>63</v>
      </c>
      <c r="B112" s="433" t="s">
        <v>5213</v>
      </c>
      <c r="C112" s="441" t="s">
        <v>4407</v>
      </c>
      <c r="D112" s="649"/>
      <c r="E112" s="510"/>
      <c r="F112" s="511"/>
      <c r="G112" s="511"/>
      <c r="H112" s="511"/>
      <c r="I112" s="513"/>
      <c r="J112" s="510"/>
      <c r="K112" s="511"/>
      <c r="L112" s="637"/>
      <c r="M112" s="638"/>
      <c r="N112" s="442"/>
      <c r="O112" s="637"/>
      <c r="P112" s="637"/>
      <c r="Q112" s="419"/>
      <c r="R112" s="418"/>
      <c r="S112" s="418"/>
      <c r="T112" s="418"/>
      <c r="U112" s="419"/>
      <c r="V112" s="423" t="s">
        <v>579</v>
      </c>
      <c r="W112" s="422"/>
      <c r="X112" s="422"/>
      <c r="Y112" s="422"/>
      <c r="Z112" s="422"/>
      <c r="AA112" s="422"/>
      <c r="AB112" s="701">
        <f>$AB$7</f>
        <v>0.25</v>
      </c>
      <c r="AC112" s="701"/>
      <c r="AD112" s="424" t="s">
        <v>1300</v>
      </c>
      <c r="AE112" s="422"/>
      <c r="AF112" s="739"/>
      <c r="AG112" s="740"/>
      <c r="AH112" s="681"/>
      <c r="AI112" s="681"/>
      <c r="AJ112" s="681"/>
      <c r="AK112" s="681"/>
      <c r="AL112" s="681"/>
      <c r="AM112" s="681"/>
      <c r="AN112" s="681"/>
      <c r="AO112" s="682"/>
      <c r="AP112" s="459">
        <f>ROUND(ROUND((F79-ROUND(F79*N99,0)-ROUND(F79*R108,0))*(1+AB112),0)+AJ113,0)</f>
        <v>752</v>
      </c>
      <c r="AQ112" s="429"/>
    </row>
    <row r="113" spans="1:43" ht="17.25" customHeight="1" x14ac:dyDescent="0.15">
      <c r="A113" s="436">
        <v>63</v>
      </c>
      <c r="B113" s="433" t="s">
        <v>5214</v>
      </c>
      <c r="C113" s="441" t="s">
        <v>4408</v>
      </c>
      <c r="D113" s="649"/>
      <c r="E113" s="510"/>
      <c r="F113" s="511"/>
      <c r="G113" s="511"/>
      <c r="H113" s="511"/>
      <c r="I113" s="513"/>
      <c r="J113" s="510"/>
      <c r="K113" s="511"/>
      <c r="L113" s="637"/>
      <c r="M113" s="638"/>
      <c r="N113" s="39"/>
      <c r="O113" s="417"/>
      <c r="P113" s="417"/>
      <c r="Q113" s="420"/>
      <c r="R113" s="417"/>
      <c r="S113" s="417"/>
      <c r="T113" s="417"/>
      <c r="U113" s="420"/>
      <c r="V113" s="423" t="s">
        <v>208</v>
      </c>
      <c r="W113" s="422"/>
      <c r="X113" s="422"/>
      <c r="Y113" s="422"/>
      <c r="Z113" s="422"/>
      <c r="AA113" s="422"/>
      <c r="AB113" s="701">
        <f>$AB$8</f>
        <v>0.5</v>
      </c>
      <c r="AC113" s="701"/>
      <c r="AD113" s="424" t="s">
        <v>1300</v>
      </c>
      <c r="AE113" s="38"/>
      <c r="AF113" s="741"/>
      <c r="AG113" s="742"/>
      <c r="AH113" s="576"/>
      <c r="AI113" s="524" t="s">
        <v>33</v>
      </c>
      <c r="AJ113" s="699">
        <f>$AJ$14</f>
        <v>201</v>
      </c>
      <c r="AK113" s="699"/>
      <c r="AL113" s="426" t="s">
        <v>207</v>
      </c>
      <c r="AM113" s="181"/>
      <c r="AN113" s="426"/>
      <c r="AO113" s="189"/>
      <c r="AP113" s="459">
        <f>ROUND(ROUND((F79-ROUND(F79*N99,0)-ROUND(F79*R108,0))*(1+AB113),0)+AJ113,0)</f>
        <v>863</v>
      </c>
      <c r="AQ113" s="429"/>
    </row>
    <row r="114" spans="1:43" ht="17.25" customHeight="1" x14ac:dyDescent="0.15">
      <c r="A114" s="436">
        <v>63</v>
      </c>
      <c r="B114" s="436">
        <v>1121</v>
      </c>
      <c r="C114" s="158" t="s">
        <v>605</v>
      </c>
      <c r="D114" s="649"/>
      <c r="E114" s="418"/>
      <c r="F114" s="418"/>
      <c r="G114" s="418"/>
      <c r="H114" s="418"/>
      <c r="I114" s="34"/>
      <c r="J114" s="712" t="s">
        <v>1242</v>
      </c>
      <c r="K114" s="713"/>
      <c r="L114" s="713"/>
      <c r="M114" s="714"/>
      <c r="N114" s="509"/>
      <c r="O114" s="509"/>
      <c r="P114" s="509"/>
      <c r="Q114" s="512"/>
      <c r="R114" s="637"/>
      <c r="S114" s="637"/>
      <c r="T114" s="637"/>
      <c r="U114" s="637"/>
      <c r="V114" s="423"/>
      <c r="W114" s="422"/>
      <c r="X114" s="422"/>
      <c r="Y114" s="422"/>
      <c r="Z114" s="422"/>
      <c r="AA114" s="422"/>
      <c r="AB114" s="530"/>
      <c r="AC114" s="529"/>
      <c r="AD114" s="425"/>
      <c r="AE114" s="422"/>
      <c r="AF114" s="422"/>
      <c r="AG114" s="422"/>
      <c r="AH114" s="422"/>
      <c r="AI114" s="422"/>
      <c r="AJ114" s="422"/>
      <c r="AK114" s="422"/>
      <c r="AL114" s="422"/>
      <c r="AM114" s="422"/>
      <c r="AN114" s="422"/>
      <c r="AO114" s="38"/>
      <c r="AP114" s="319">
        <f>ROUND($F$79*$L$116,0)</f>
        <v>406</v>
      </c>
      <c r="AQ114" s="429"/>
    </row>
    <row r="115" spans="1:43" ht="17.25" customHeight="1" x14ac:dyDescent="0.15">
      <c r="A115" s="436">
        <v>63</v>
      </c>
      <c r="B115" s="436">
        <v>1122</v>
      </c>
      <c r="C115" s="158" t="s">
        <v>606</v>
      </c>
      <c r="D115" s="649"/>
      <c r="E115" s="418"/>
      <c r="F115" s="418"/>
      <c r="G115" s="418"/>
      <c r="H115" s="14"/>
      <c r="I115" s="34"/>
      <c r="J115" s="715"/>
      <c r="K115" s="716"/>
      <c r="L115" s="716"/>
      <c r="M115" s="717"/>
      <c r="N115" s="511"/>
      <c r="O115" s="511"/>
      <c r="P115" s="511"/>
      <c r="Q115" s="513"/>
      <c r="R115" s="637"/>
      <c r="S115" s="637"/>
      <c r="T115" s="637"/>
      <c r="U115" s="637"/>
      <c r="V115" s="423" t="s">
        <v>579</v>
      </c>
      <c r="W115" s="422"/>
      <c r="X115" s="422"/>
      <c r="Y115" s="422"/>
      <c r="Z115" s="422"/>
      <c r="AA115" s="422"/>
      <c r="AB115" s="701">
        <f>$AB$7</f>
        <v>0.25</v>
      </c>
      <c r="AC115" s="706"/>
      <c r="AD115" s="424" t="s">
        <v>1300</v>
      </c>
      <c r="AE115" s="422"/>
      <c r="AF115" s="422"/>
      <c r="AG115" s="422"/>
      <c r="AH115" s="422"/>
      <c r="AI115" s="422"/>
      <c r="AJ115" s="422"/>
      <c r="AK115" s="422"/>
      <c r="AL115" s="422"/>
      <c r="AM115" s="422"/>
      <c r="AN115" s="422"/>
      <c r="AO115" s="38"/>
      <c r="AP115" s="320">
        <f>ROUND(ROUND($F$79*$L$116,0)*(1+AB115),0)</f>
        <v>508</v>
      </c>
      <c r="AQ115" s="429"/>
    </row>
    <row r="116" spans="1:43" ht="17.25" customHeight="1" x14ac:dyDescent="0.15">
      <c r="A116" s="436">
        <v>63</v>
      </c>
      <c r="B116" s="436">
        <v>1123</v>
      </c>
      <c r="C116" s="158" t="s">
        <v>607</v>
      </c>
      <c r="D116" s="649"/>
      <c r="E116" s="421"/>
      <c r="F116" s="418"/>
      <c r="G116" s="418"/>
      <c r="H116" s="418"/>
      <c r="I116" s="34"/>
      <c r="J116" s="66"/>
      <c r="K116" s="521" t="s">
        <v>27</v>
      </c>
      <c r="L116" s="718">
        <f>$L$44</f>
        <v>0.9</v>
      </c>
      <c r="M116" s="719"/>
      <c r="N116" s="511"/>
      <c r="O116" s="511"/>
      <c r="P116" s="511"/>
      <c r="Q116" s="513"/>
      <c r="R116" s="637"/>
      <c r="S116" s="637"/>
      <c r="T116" s="637"/>
      <c r="U116" s="637"/>
      <c r="V116" s="423" t="s">
        <v>208</v>
      </c>
      <c r="W116" s="422"/>
      <c r="X116" s="422"/>
      <c r="Y116" s="422"/>
      <c r="Z116" s="422"/>
      <c r="AA116" s="422"/>
      <c r="AB116" s="701">
        <f>$AB$8</f>
        <v>0.5</v>
      </c>
      <c r="AC116" s="706"/>
      <c r="AD116" s="424" t="s">
        <v>1300</v>
      </c>
      <c r="AE116" s="422"/>
      <c r="AF116" s="422"/>
      <c r="AG116" s="422"/>
      <c r="AH116" s="422"/>
      <c r="AI116" s="422"/>
      <c r="AJ116" s="422"/>
      <c r="AK116" s="422"/>
      <c r="AL116" s="422"/>
      <c r="AM116" s="422"/>
      <c r="AN116" s="422"/>
      <c r="AO116" s="38"/>
      <c r="AP116" s="321">
        <f>ROUND(ROUND($F$79*$L$116,0)*(1+AB116),0)</f>
        <v>609</v>
      </c>
      <c r="AQ116" s="429"/>
    </row>
    <row r="117" spans="1:43" ht="17.25" customHeight="1" x14ac:dyDescent="0.15">
      <c r="A117" s="436">
        <v>63</v>
      </c>
      <c r="B117" s="436">
        <v>1124</v>
      </c>
      <c r="C117" s="158" t="s">
        <v>1667</v>
      </c>
      <c r="D117" s="649"/>
      <c r="E117" s="421"/>
      <c r="F117" s="418"/>
      <c r="G117" s="418"/>
      <c r="H117" s="418"/>
      <c r="I117" s="34"/>
      <c r="J117" s="66"/>
      <c r="K117" s="418"/>
      <c r="L117" s="418"/>
      <c r="M117" s="419"/>
      <c r="N117" s="637"/>
      <c r="O117" s="637"/>
      <c r="P117" s="637"/>
      <c r="Q117" s="419"/>
      <c r="R117" s="637"/>
      <c r="S117" s="637"/>
      <c r="T117" s="637"/>
      <c r="U117" s="637"/>
      <c r="V117" s="423"/>
      <c r="W117" s="422"/>
      <c r="X117" s="422"/>
      <c r="Y117" s="422"/>
      <c r="Z117" s="422"/>
      <c r="AA117" s="422"/>
      <c r="AB117" s="529"/>
      <c r="AC117" s="530"/>
      <c r="AD117" s="424"/>
      <c r="AE117" s="422"/>
      <c r="AF117" s="737" t="s">
        <v>1358</v>
      </c>
      <c r="AG117" s="738"/>
      <c r="AH117" s="678" t="s">
        <v>4030</v>
      </c>
      <c r="AI117" s="678"/>
      <c r="AJ117" s="678"/>
      <c r="AK117" s="678"/>
      <c r="AL117" s="678"/>
      <c r="AM117" s="678"/>
      <c r="AN117" s="678"/>
      <c r="AO117" s="679"/>
      <c r="AP117" s="319">
        <f>ROUND(ROUND($F$79*$L$116,0)+AJ119,0)</f>
        <v>660</v>
      </c>
      <c r="AQ117" s="429"/>
    </row>
    <row r="118" spans="1:43" ht="17.25" customHeight="1" x14ac:dyDescent="0.15">
      <c r="A118" s="436">
        <v>63</v>
      </c>
      <c r="B118" s="436">
        <v>1125</v>
      </c>
      <c r="C118" s="158" t="s">
        <v>1668</v>
      </c>
      <c r="D118" s="649"/>
      <c r="E118" s="421"/>
      <c r="F118" s="418"/>
      <c r="G118" s="418"/>
      <c r="H118" s="418"/>
      <c r="I118" s="34"/>
      <c r="J118" s="66"/>
      <c r="K118" s="418"/>
      <c r="L118" s="418"/>
      <c r="M118" s="419"/>
      <c r="N118" s="418"/>
      <c r="O118" s="418"/>
      <c r="P118" s="418"/>
      <c r="Q118" s="419"/>
      <c r="R118" s="637"/>
      <c r="S118" s="637"/>
      <c r="T118" s="637"/>
      <c r="U118" s="637"/>
      <c r="V118" s="423" t="s">
        <v>579</v>
      </c>
      <c r="W118" s="422"/>
      <c r="X118" s="422"/>
      <c r="Y118" s="422"/>
      <c r="Z118" s="422"/>
      <c r="AA118" s="422"/>
      <c r="AB118" s="701">
        <f>$AB$7</f>
        <v>0.25</v>
      </c>
      <c r="AC118" s="706"/>
      <c r="AD118" s="424" t="s">
        <v>1300</v>
      </c>
      <c r="AE118" s="422"/>
      <c r="AF118" s="739"/>
      <c r="AG118" s="740"/>
      <c r="AH118" s="681"/>
      <c r="AI118" s="681"/>
      <c r="AJ118" s="681"/>
      <c r="AK118" s="681"/>
      <c r="AL118" s="681"/>
      <c r="AM118" s="681"/>
      <c r="AN118" s="681"/>
      <c r="AO118" s="682"/>
      <c r="AP118" s="319">
        <f>ROUND(ROUND(ROUND($F$79*$L$116,0)*(1+AB118),0)+AJ119,0)</f>
        <v>762</v>
      </c>
      <c r="AQ118" s="429"/>
    </row>
    <row r="119" spans="1:43" ht="17.25" customHeight="1" x14ac:dyDescent="0.15">
      <c r="A119" s="436">
        <v>63</v>
      </c>
      <c r="B119" s="436">
        <v>1126</v>
      </c>
      <c r="C119" s="158" t="s">
        <v>1669</v>
      </c>
      <c r="D119" s="649"/>
      <c r="E119" s="421"/>
      <c r="F119" s="418"/>
      <c r="G119" s="418"/>
      <c r="H119" s="418"/>
      <c r="I119" s="34"/>
      <c r="J119" s="66"/>
      <c r="K119" s="418"/>
      <c r="L119" s="418"/>
      <c r="M119" s="419"/>
      <c r="N119" s="418"/>
      <c r="O119" s="418"/>
      <c r="P119" s="418"/>
      <c r="Q119" s="419"/>
      <c r="R119" s="637"/>
      <c r="S119" s="637"/>
      <c r="T119" s="637"/>
      <c r="U119" s="637"/>
      <c r="V119" s="423" t="s">
        <v>208</v>
      </c>
      <c r="W119" s="422"/>
      <c r="X119" s="422"/>
      <c r="Y119" s="422"/>
      <c r="Z119" s="422"/>
      <c r="AA119" s="422"/>
      <c r="AB119" s="701">
        <f>$AB$8</f>
        <v>0.5</v>
      </c>
      <c r="AC119" s="706"/>
      <c r="AD119" s="424" t="s">
        <v>1300</v>
      </c>
      <c r="AE119" s="422"/>
      <c r="AF119" s="741"/>
      <c r="AG119" s="742"/>
      <c r="AH119" s="607"/>
      <c r="AI119" s="616" t="s">
        <v>33</v>
      </c>
      <c r="AJ119" s="702">
        <v>254</v>
      </c>
      <c r="AK119" s="702"/>
      <c r="AL119" s="418" t="s">
        <v>207</v>
      </c>
      <c r="AM119" s="607"/>
      <c r="AN119" s="607"/>
      <c r="AO119" s="432"/>
      <c r="AP119" s="319">
        <f>ROUND(ROUND(ROUND($F$79*$L$116,0)*(1+AB119),0)+AJ119,0)</f>
        <v>863</v>
      </c>
      <c r="AQ119" s="429"/>
    </row>
    <row r="120" spans="1:43" ht="17.25" customHeight="1" x14ac:dyDescent="0.15">
      <c r="A120" s="436">
        <v>63</v>
      </c>
      <c r="B120" s="436">
        <v>1127</v>
      </c>
      <c r="C120" s="158" t="s">
        <v>1876</v>
      </c>
      <c r="D120" s="649"/>
      <c r="E120" s="421"/>
      <c r="F120" s="418"/>
      <c r="G120" s="418"/>
      <c r="H120" s="418"/>
      <c r="I120" s="34"/>
      <c r="J120" s="66"/>
      <c r="K120" s="418"/>
      <c r="L120" s="418"/>
      <c r="M120" s="419"/>
      <c r="N120" s="637"/>
      <c r="O120" s="418"/>
      <c r="P120" s="637"/>
      <c r="Q120" s="638"/>
      <c r="R120" s="637"/>
      <c r="S120" s="637"/>
      <c r="T120" s="637"/>
      <c r="U120" s="637"/>
      <c r="V120" s="423"/>
      <c r="W120" s="422"/>
      <c r="X120" s="422"/>
      <c r="Y120" s="422"/>
      <c r="Z120" s="422"/>
      <c r="AA120" s="422"/>
      <c r="AB120" s="529"/>
      <c r="AC120" s="530"/>
      <c r="AD120" s="424"/>
      <c r="AE120" s="422"/>
      <c r="AF120" s="737" t="s">
        <v>1359</v>
      </c>
      <c r="AG120" s="738"/>
      <c r="AH120" s="678" t="s">
        <v>4030</v>
      </c>
      <c r="AI120" s="678"/>
      <c r="AJ120" s="678"/>
      <c r="AK120" s="678"/>
      <c r="AL120" s="678"/>
      <c r="AM120" s="678"/>
      <c r="AN120" s="678"/>
      <c r="AO120" s="679"/>
      <c r="AP120" s="319">
        <f>ROUND(ROUND($F$79*$L$116,0)+AJ122,0)</f>
        <v>607</v>
      </c>
      <c r="AQ120" s="429"/>
    </row>
    <row r="121" spans="1:43" ht="17.25" customHeight="1" x14ac:dyDescent="0.15">
      <c r="A121" s="436">
        <v>63</v>
      </c>
      <c r="B121" s="436">
        <v>1128</v>
      </c>
      <c r="C121" s="158" t="s">
        <v>1877</v>
      </c>
      <c r="D121" s="649"/>
      <c r="E121" s="421"/>
      <c r="F121" s="418"/>
      <c r="G121" s="418"/>
      <c r="H121" s="418"/>
      <c r="I121" s="34"/>
      <c r="J121" s="66"/>
      <c r="K121" s="418"/>
      <c r="L121" s="418"/>
      <c r="M121" s="419"/>
      <c r="N121" s="418"/>
      <c r="O121" s="418"/>
      <c r="P121" s="418"/>
      <c r="Q121" s="419"/>
      <c r="R121" s="637"/>
      <c r="S121" s="637"/>
      <c r="T121" s="637"/>
      <c r="U121" s="637"/>
      <c r="V121" s="423" t="s">
        <v>579</v>
      </c>
      <c r="W121" s="422"/>
      <c r="X121" s="422"/>
      <c r="Y121" s="422"/>
      <c r="Z121" s="422"/>
      <c r="AA121" s="422"/>
      <c r="AB121" s="701">
        <f>$AB$7</f>
        <v>0.25</v>
      </c>
      <c r="AC121" s="706"/>
      <c r="AD121" s="424" t="s">
        <v>1300</v>
      </c>
      <c r="AE121" s="422"/>
      <c r="AF121" s="739"/>
      <c r="AG121" s="740"/>
      <c r="AH121" s="681"/>
      <c r="AI121" s="681"/>
      <c r="AJ121" s="681"/>
      <c r="AK121" s="681"/>
      <c r="AL121" s="681"/>
      <c r="AM121" s="681"/>
      <c r="AN121" s="681"/>
      <c r="AO121" s="682"/>
      <c r="AP121" s="319">
        <f>ROUND(ROUND(ROUND($F$79*$L$116,0)*(1+AB121),0)+AJ122,0)</f>
        <v>709</v>
      </c>
      <c r="AQ121" s="429"/>
    </row>
    <row r="122" spans="1:43" ht="17.25" customHeight="1" x14ac:dyDescent="0.15">
      <c r="A122" s="436">
        <v>63</v>
      </c>
      <c r="B122" s="436">
        <v>1129</v>
      </c>
      <c r="C122" s="158" t="s">
        <v>1878</v>
      </c>
      <c r="D122" s="649"/>
      <c r="E122" s="421"/>
      <c r="F122" s="418"/>
      <c r="G122" s="418"/>
      <c r="H122" s="418"/>
      <c r="I122" s="34"/>
      <c r="J122" s="66"/>
      <c r="K122" s="418"/>
      <c r="L122" s="418"/>
      <c r="M122" s="419"/>
      <c r="N122" s="418"/>
      <c r="O122" s="418"/>
      <c r="P122" s="418"/>
      <c r="Q122" s="419"/>
      <c r="R122" s="607"/>
      <c r="S122" s="607"/>
      <c r="T122" s="607"/>
      <c r="U122" s="607"/>
      <c r="V122" s="423" t="s">
        <v>208</v>
      </c>
      <c r="W122" s="422"/>
      <c r="X122" s="422"/>
      <c r="Y122" s="422"/>
      <c r="Z122" s="422"/>
      <c r="AA122" s="422"/>
      <c r="AB122" s="701">
        <f>$AB$8</f>
        <v>0.5</v>
      </c>
      <c r="AC122" s="706"/>
      <c r="AD122" s="424" t="s">
        <v>1300</v>
      </c>
      <c r="AE122" s="422"/>
      <c r="AF122" s="741"/>
      <c r="AG122" s="742"/>
      <c r="AH122" s="326"/>
      <c r="AI122" s="524" t="s">
        <v>33</v>
      </c>
      <c r="AJ122" s="699">
        <v>201</v>
      </c>
      <c r="AK122" s="699"/>
      <c r="AL122" s="417" t="s">
        <v>207</v>
      </c>
      <c r="AM122" s="181"/>
      <c r="AN122" s="426"/>
      <c r="AO122" s="189"/>
      <c r="AP122" s="320">
        <f>ROUND(ROUND(ROUND($F$79*$L$116,0)*(1+AB122),0)+AJ122,0)</f>
        <v>810</v>
      </c>
      <c r="AQ122" s="429"/>
    </row>
    <row r="123" spans="1:43" ht="17.25" customHeight="1" x14ac:dyDescent="0.15">
      <c r="A123" s="436">
        <v>63</v>
      </c>
      <c r="B123" s="433" t="s">
        <v>5215</v>
      </c>
      <c r="C123" s="455" t="s">
        <v>4409</v>
      </c>
      <c r="D123" s="538"/>
      <c r="E123" s="442"/>
      <c r="F123" s="637"/>
      <c r="G123" s="637"/>
      <c r="H123" s="637"/>
      <c r="I123" s="638"/>
      <c r="J123" s="442"/>
      <c r="K123" s="637"/>
      <c r="L123" s="637"/>
      <c r="M123" s="638"/>
      <c r="N123" s="442"/>
      <c r="O123" s="637"/>
      <c r="P123" s="637"/>
      <c r="Q123" s="419"/>
      <c r="R123" s="677" t="s">
        <v>4346</v>
      </c>
      <c r="S123" s="678"/>
      <c r="T123" s="678"/>
      <c r="U123" s="679"/>
      <c r="V123" s="423"/>
      <c r="W123" s="621"/>
      <c r="X123" s="621"/>
      <c r="Y123" s="621"/>
      <c r="Z123" s="621"/>
      <c r="AA123" s="621"/>
      <c r="AB123" s="621"/>
      <c r="AC123" s="621"/>
      <c r="AD123" s="621"/>
      <c r="AE123" s="621"/>
      <c r="AF123" s="621"/>
      <c r="AG123" s="621"/>
      <c r="AH123" s="621"/>
      <c r="AI123" s="621"/>
      <c r="AJ123" s="621"/>
      <c r="AK123" s="621"/>
      <c r="AL123" s="621"/>
      <c r="AM123" s="621"/>
      <c r="AN123" s="621"/>
      <c r="AO123" s="622"/>
      <c r="AP123" s="456">
        <f>ROUND(F79*L116,0)-ROUND(F79*R126,0)</f>
        <v>401</v>
      </c>
      <c r="AQ123" s="429"/>
    </row>
    <row r="124" spans="1:43" ht="17.25" customHeight="1" x14ac:dyDescent="0.15">
      <c r="A124" s="436">
        <v>63</v>
      </c>
      <c r="B124" s="433" t="s">
        <v>5216</v>
      </c>
      <c r="C124" s="457" t="s">
        <v>4410</v>
      </c>
      <c r="D124" s="649"/>
      <c r="E124" s="442"/>
      <c r="F124" s="637"/>
      <c r="G124" s="637"/>
      <c r="H124" s="637"/>
      <c r="I124" s="638"/>
      <c r="J124" s="442"/>
      <c r="K124" s="637"/>
      <c r="L124" s="637"/>
      <c r="M124" s="638"/>
      <c r="N124" s="442"/>
      <c r="O124" s="637"/>
      <c r="P124" s="637"/>
      <c r="Q124" s="419"/>
      <c r="R124" s="680"/>
      <c r="S124" s="681"/>
      <c r="T124" s="681"/>
      <c r="U124" s="682"/>
      <c r="V124" s="423" t="s">
        <v>579</v>
      </c>
      <c r="W124" s="422"/>
      <c r="X124" s="422"/>
      <c r="Y124" s="422"/>
      <c r="Z124" s="422"/>
      <c r="AA124" s="422"/>
      <c r="AB124" s="701">
        <v>0.25</v>
      </c>
      <c r="AC124" s="701"/>
      <c r="AD124" s="424" t="s">
        <v>1300</v>
      </c>
      <c r="AE124" s="621"/>
      <c r="AF124" s="621"/>
      <c r="AG124" s="621"/>
      <c r="AH124" s="621"/>
      <c r="AI124" s="621"/>
      <c r="AJ124" s="621"/>
      <c r="AK124" s="621"/>
      <c r="AL124" s="621"/>
      <c r="AM124" s="621"/>
      <c r="AN124" s="621"/>
      <c r="AO124" s="622"/>
      <c r="AP124" s="458">
        <f>ROUND((ROUND(F79*L116,0)-ROUND(F79*R126,0))*(1+AB124),0)</f>
        <v>501</v>
      </c>
      <c r="AQ124" s="429"/>
    </row>
    <row r="125" spans="1:43" ht="17.25" customHeight="1" x14ac:dyDescent="0.15">
      <c r="A125" s="436">
        <v>63</v>
      </c>
      <c r="B125" s="433" t="s">
        <v>5217</v>
      </c>
      <c r="C125" s="457" t="s">
        <v>4411</v>
      </c>
      <c r="D125" s="649"/>
      <c r="E125" s="442"/>
      <c r="F125" s="637"/>
      <c r="G125" s="637"/>
      <c r="H125" s="637"/>
      <c r="I125" s="638"/>
      <c r="J125" s="442"/>
      <c r="K125" s="637"/>
      <c r="L125" s="637"/>
      <c r="M125" s="638"/>
      <c r="N125" s="442"/>
      <c r="O125" s="637"/>
      <c r="P125" s="637"/>
      <c r="Q125" s="419"/>
      <c r="R125" s="511"/>
      <c r="S125" s="511"/>
      <c r="T125" s="511"/>
      <c r="U125" s="513"/>
      <c r="V125" s="423" t="s">
        <v>208</v>
      </c>
      <c r="W125" s="422"/>
      <c r="X125" s="422"/>
      <c r="Y125" s="422"/>
      <c r="Z125" s="422"/>
      <c r="AA125" s="422"/>
      <c r="AB125" s="701">
        <v>0.5</v>
      </c>
      <c r="AC125" s="701"/>
      <c r="AD125" s="424" t="s">
        <v>1300</v>
      </c>
      <c r="AE125" s="621"/>
      <c r="AF125" s="621"/>
      <c r="AG125" s="621"/>
      <c r="AH125" s="621"/>
      <c r="AI125" s="621"/>
      <c r="AJ125" s="621"/>
      <c r="AK125" s="621"/>
      <c r="AL125" s="621"/>
      <c r="AM125" s="621"/>
      <c r="AN125" s="621"/>
      <c r="AO125" s="622"/>
      <c r="AP125" s="458">
        <f>ROUND((ROUND(F79*L116,0)-ROUND(F79*R126,0))*(1+AB125),0)</f>
        <v>602</v>
      </c>
      <c r="AQ125" s="429"/>
    </row>
    <row r="126" spans="1:43" ht="17.25" customHeight="1" x14ac:dyDescent="0.15">
      <c r="A126" s="436">
        <v>63</v>
      </c>
      <c r="B126" s="433" t="s">
        <v>5218</v>
      </c>
      <c r="C126" s="441" t="s">
        <v>4412</v>
      </c>
      <c r="D126" s="649"/>
      <c r="E126" s="442"/>
      <c r="F126" s="637"/>
      <c r="G126" s="637"/>
      <c r="H126" s="637"/>
      <c r="I126" s="638"/>
      <c r="J126" s="442"/>
      <c r="K126" s="637"/>
      <c r="L126" s="637"/>
      <c r="M126" s="638"/>
      <c r="N126" s="442"/>
      <c r="O126" s="637"/>
      <c r="P126" s="637"/>
      <c r="Q126" s="419"/>
      <c r="R126" s="709">
        <f>$R$18</f>
        <v>0.01</v>
      </c>
      <c r="S126" s="683"/>
      <c r="T126" s="45" t="s">
        <v>4036</v>
      </c>
      <c r="U126" s="419"/>
      <c r="V126" s="423"/>
      <c r="W126" s="422"/>
      <c r="X126" s="422"/>
      <c r="Y126" s="422"/>
      <c r="Z126" s="422"/>
      <c r="AA126" s="422"/>
      <c r="AB126" s="529"/>
      <c r="AC126" s="529"/>
      <c r="AD126" s="424"/>
      <c r="AE126" s="422"/>
      <c r="AF126" s="737" t="s">
        <v>1358</v>
      </c>
      <c r="AG126" s="738"/>
      <c r="AH126" s="678" t="s">
        <v>4030</v>
      </c>
      <c r="AI126" s="678"/>
      <c r="AJ126" s="678"/>
      <c r="AK126" s="678"/>
      <c r="AL126" s="678"/>
      <c r="AM126" s="678"/>
      <c r="AN126" s="678"/>
      <c r="AO126" s="679"/>
      <c r="AP126" s="459">
        <f>ROUND((ROUND(F79*L116,0)-ROUND(F79*R126,0))+AJ128,0)</f>
        <v>655</v>
      </c>
      <c r="AQ126" s="407"/>
    </row>
    <row r="127" spans="1:43" ht="17.25" customHeight="1" x14ac:dyDescent="0.15">
      <c r="A127" s="436">
        <v>63</v>
      </c>
      <c r="B127" s="433" t="s">
        <v>5219</v>
      </c>
      <c r="C127" s="441" t="s">
        <v>4413</v>
      </c>
      <c r="D127" s="649"/>
      <c r="E127" s="442"/>
      <c r="F127" s="637"/>
      <c r="G127" s="637"/>
      <c r="H127" s="637"/>
      <c r="I127" s="638"/>
      <c r="J127" s="442"/>
      <c r="K127" s="637"/>
      <c r="L127" s="637"/>
      <c r="M127" s="638"/>
      <c r="N127" s="442"/>
      <c r="O127" s="637"/>
      <c r="P127" s="637"/>
      <c r="Q127" s="419"/>
      <c r="R127" s="418"/>
      <c r="S127" s="418"/>
      <c r="T127" s="418"/>
      <c r="U127" s="419"/>
      <c r="V127" s="423" t="s">
        <v>579</v>
      </c>
      <c r="W127" s="422"/>
      <c r="X127" s="422"/>
      <c r="Y127" s="422"/>
      <c r="Z127" s="422"/>
      <c r="AA127" s="422"/>
      <c r="AB127" s="701">
        <f>$AB$7</f>
        <v>0.25</v>
      </c>
      <c r="AC127" s="701"/>
      <c r="AD127" s="424" t="s">
        <v>1300</v>
      </c>
      <c r="AE127" s="422"/>
      <c r="AF127" s="739"/>
      <c r="AG127" s="740"/>
      <c r="AH127" s="681"/>
      <c r="AI127" s="681"/>
      <c r="AJ127" s="681"/>
      <c r="AK127" s="681"/>
      <c r="AL127" s="681"/>
      <c r="AM127" s="681"/>
      <c r="AN127" s="681"/>
      <c r="AO127" s="682"/>
      <c r="AP127" s="459">
        <f>ROUND(ROUND((ROUND(F79*L116,0)-ROUND(F79*R126,0))*(1+AB127),0)+AJ128,0)</f>
        <v>755</v>
      </c>
      <c r="AQ127" s="429"/>
    </row>
    <row r="128" spans="1:43" ht="17.25" customHeight="1" x14ac:dyDescent="0.15">
      <c r="A128" s="436">
        <v>63</v>
      </c>
      <c r="B128" s="433" t="s">
        <v>5220</v>
      </c>
      <c r="C128" s="441" t="s">
        <v>4414</v>
      </c>
      <c r="D128" s="649"/>
      <c r="E128" s="510"/>
      <c r="F128" s="511"/>
      <c r="G128" s="511"/>
      <c r="H128" s="511"/>
      <c r="I128" s="513"/>
      <c r="J128" s="510"/>
      <c r="K128" s="511"/>
      <c r="L128" s="637"/>
      <c r="M128" s="638"/>
      <c r="N128" s="442"/>
      <c r="O128" s="637"/>
      <c r="P128" s="637"/>
      <c r="Q128" s="419"/>
      <c r="R128" s="418"/>
      <c r="S128" s="418"/>
      <c r="T128" s="418"/>
      <c r="U128" s="419"/>
      <c r="V128" s="423" t="s">
        <v>208</v>
      </c>
      <c r="W128" s="422"/>
      <c r="X128" s="422"/>
      <c r="Y128" s="422"/>
      <c r="Z128" s="422"/>
      <c r="AA128" s="422"/>
      <c r="AB128" s="701">
        <f>$AB$8</f>
        <v>0.5</v>
      </c>
      <c r="AC128" s="701"/>
      <c r="AD128" s="424" t="s">
        <v>1300</v>
      </c>
      <c r="AE128" s="422"/>
      <c r="AF128" s="741"/>
      <c r="AG128" s="742"/>
      <c r="AH128" s="245"/>
      <c r="AI128" s="616" t="s">
        <v>33</v>
      </c>
      <c r="AJ128" s="702">
        <f>$AJ$11</f>
        <v>254</v>
      </c>
      <c r="AK128" s="702"/>
      <c r="AL128" s="245" t="s">
        <v>207</v>
      </c>
      <c r="AM128" s="607"/>
      <c r="AN128" s="607"/>
      <c r="AO128" s="432"/>
      <c r="AP128" s="459">
        <f>ROUND(ROUND((ROUND(F79*L116,0)-ROUND(F79*R126,0))*(1+AB128),0)+AJ128,0)</f>
        <v>856</v>
      </c>
      <c r="AQ128" s="429"/>
    </row>
    <row r="129" spans="1:43" ht="17.25" customHeight="1" x14ac:dyDescent="0.15">
      <c r="A129" s="436">
        <v>63</v>
      </c>
      <c r="B129" s="433" t="s">
        <v>5221</v>
      </c>
      <c r="C129" s="441" t="s">
        <v>4415</v>
      </c>
      <c r="D129" s="649"/>
      <c r="E129" s="510"/>
      <c r="F129" s="511"/>
      <c r="G129" s="511"/>
      <c r="H129" s="511"/>
      <c r="I129" s="513"/>
      <c r="J129" s="510"/>
      <c r="K129" s="511"/>
      <c r="L129" s="637"/>
      <c r="M129" s="638"/>
      <c r="N129" s="442"/>
      <c r="O129" s="637"/>
      <c r="P129" s="637"/>
      <c r="Q129" s="638"/>
      <c r="R129" s="637"/>
      <c r="S129" s="637"/>
      <c r="T129" s="637"/>
      <c r="U129" s="638"/>
      <c r="V129" s="423"/>
      <c r="W129" s="422"/>
      <c r="X129" s="422"/>
      <c r="Y129" s="422"/>
      <c r="Z129" s="422"/>
      <c r="AA129" s="422"/>
      <c r="AB129" s="529"/>
      <c r="AC129" s="529"/>
      <c r="AD129" s="424"/>
      <c r="AE129" s="422"/>
      <c r="AF129" s="737" t="s">
        <v>1359</v>
      </c>
      <c r="AG129" s="738"/>
      <c r="AH129" s="678" t="s">
        <v>4030</v>
      </c>
      <c r="AI129" s="678"/>
      <c r="AJ129" s="678"/>
      <c r="AK129" s="678"/>
      <c r="AL129" s="678"/>
      <c r="AM129" s="678"/>
      <c r="AN129" s="678"/>
      <c r="AO129" s="679"/>
      <c r="AP129" s="459">
        <f>ROUND((ROUND(F79*L116,0)-ROUND(F79*R126,0))+AJ131,0)</f>
        <v>602</v>
      </c>
      <c r="AQ129" s="407"/>
    </row>
    <row r="130" spans="1:43" ht="17.25" customHeight="1" x14ac:dyDescent="0.15">
      <c r="A130" s="436">
        <v>63</v>
      </c>
      <c r="B130" s="433" t="s">
        <v>5222</v>
      </c>
      <c r="C130" s="441" t="s">
        <v>4416</v>
      </c>
      <c r="D130" s="649"/>
      <c r="E130" s="510"/>
      <c r="F130" s="511"/>
      <c r="G130" s="511"/>
      <c r="H130" s="511"/>
      <c r="I130" s="513"/>
      <c r="J130" s="510"/>
      <c r="K130" s="511"/>
      <c r="L130" s="637"/>
      <c r="M130" s="638"/>
      <c r="N130" s="442"/>
      <c r="O130" s="637"/>
      <c r="P130" s="637"/>
      <c r="Q130" s="419"/>
      <c r="R130" s="418"/>
      <c r="S130" s="418"/>
      <c r="T130" s="418"/>
      <c r="U130" s="419"/>
      <c r="V130" s="423" t="s">
        <v>579</v>
      </c>
      <c r="W130" s="422"/>
      <c r="X130" s="422"/>
      <c r="Y130" s="422"/>
      <c r="Z130" s="422"/>
      <c r="AA130" s="422"/>
      <c r="AB130" s="701">
        <f>$AB$7</f>
        <v>0.25</v>
      </c>
      <c r="AC130" s="701"/>
      <c r="AD130" s="424" t="s">
        <v>1300</v>
      </c>
      <c r="AE130" s="422"/>
      <c r="AF130" s="739"/>
      <c r="AG130" s="740"/>
      <c r="AH130" s="681"/>
      <c r="AI130" s="681"/>
      <c r="AJ130" s="681"/>
      <c r="AK130" s="681"/>
      <c r="AL130" s="681"/>
      <c r="AM130" s="681"/>
      <c r="AN130" s="681"/>
      <c r="AO130" s="682"/>
      <c r="AP130" s="459">
        <f>ROUND(ROUND((ROUND(F79*L116,0)-ROUND(F79*R126,0))*(1+AB130),0)+AJ131,0)</f>
        <v>702</v>
      </c>
      <c r="AQ130" s="429"/>
    </row>
    <row r="131" spans="1:43" ht="17.25" customHeight="1" x14ac:dyDescent="0.15">
      <c r="A131" s="436">
        <v>63</v>
      </c>
      <c r="B131" s="433" t="s">
        <v>5223</v>
      </c>
      <c r="C131" s="441" t="s">
        <v>4417</v>
      </c>
      <c r="D131" s="649"/>
      <c r="E131" s="510"/>
      <c r="F131" s="511"/>
      <c r="G131" s="511"/>
      <c r="H131" s="511"/>
      <c r="I131" s="513"/>
      <c r="J131" s="510"/>
      <c r="K131" s="511"/>
      <c r="L131" s="637"/>
      <c r="M131" s="638"/>
      <c r="N131" s="39"/>
      <c r="O131" s="417"/>
      <c r="P131" s="417"/>
      <c r="Q131" s="420"/>
      <c r="R131" s="417"/>
      <c r="S131" s="417"/>
      <c r="T131" s="417"/>
      <c r="U131" s="420"/>
      <c r="V131" s="423" t="s">
        <v>208</v>
      </c>
      <c r="W131" s="422"/>
      <c r="X131" s="422"/>
      <c r="Y131" s="422"/>
      <c r="Z131" s="422"/>
      <c r="AA131" s="422"/>
      <c r="AB131" s="701">
        <f>$AB$8</f>
        <v>0.5</v>
      </c>
      <c r="AC131" s="701"/>
      <c r="AD131" s="424" t="s">
        <v>1300</v>
      </c>
      <c r="AE131" s="38"/>
      <c r="AF131" s="741"/>
      <c r="AG131" s="742"/>
      <c r="AH131" s="576"/>
      <c r="AI131" s="524" t="s">
        <v>33</v>
      </c>
      <c r="AJ131" s="699">
        <f>$AJ$14</f>
        <v>201</v>
      </c>
      <c r="AK131" s="699"/>
      <c r="AL131" s="426" t="s">
        <v>207</v>
      </c>
      <c r="AM131" s="181"/>
      <c r="AN131" s="426"/>
      <c r="AO131" s="189"/>
      <c r="AP131" s="459">
        <f>ROUND(ROUND((ROUND(F79*L116,0)-ROUND(F79*R126,0))*(1+AB131),0)+AJ131,0)</f>
        <v>803</v>
      </c>
      <c r="AQ131" s="429"/>
    </row>
    <row r="132" spans="1:43" ht="17.25" customHeight="1" x14ac:dyDescent="0.15">
      <c r="A132" s="436">
        <v>63</v>
      </c>
      <c r="B132" s="433">
        <v>1160</v>
      </c>
      <c r="C132" s="457" t="s">
        <v>4060</v>
      </c>
      <c r="D132" s="649"/>
      <c r="E132" s="421"/>
      <c r="F132" s="418"/>
      <c r="G132" s="34"/>
      <c r="H132" s="34"/>
      <c r="I132" s="418"/>
      <c r="J132" s="421"/>
      <c r="K132" s="418"/>
      <c r="L132" s="418"/>
      <c r="M132" s="466"/>
      <c r="N132" s="677" t="s">
        <v>3284</v>
      </c>
      <c r="O132" s="678"/>
      <c r="P132" s="678"/>
      <c r="Q132" s="679"/>
      <c r="R132" s="509"/>
      <c r="S132" s="509"/>
      <c r="T132" s="509"/>
      <c r="U132" s="512"/>
      <c r="V132" s="423"/>
      <c r="W132" s="621"/>
      <c r="X132" s="621"/>
      <c r="Y132" s="621"/>
      <c r="Z132" s="621"/>
      <c r="AA132" s="621"/>
      <c r="AB132" s="445"/>
      <c r="AC132" s="519"/>
      <c r="AD132" s="258"/>
      <c r="AE132" s="258"/>
      <c r="AF132" s="426"/>
      <c r="AG132" s="417"/>
      <c r="AH132" s="417"/>
      <c r="AI132" s="417"/>
      <c r="AJ132" s="426"/>
      <c r="AK132" s="426"/>
      <c r="AL132" s="426"/>
      <c r="AM132" s="426"/>
      <c r="AN132" s="426"/>
      <c r="AO132" s="629"/>
      <c r="AP132" s="459">
        <f>ROUND(ROUND(F79*L116,0)-ROUND(F79*N135,0),0)</f>
        <v>401</v>
      </c>
      <c r="AQ132" s="429"/>
    </row>
    <row r="133" spans="1:43" ht="17.25" customHeight="1" x14ac:dyDescent="0.15">
      <c r="A133" s="436">
        <v>63</v>
      </c>
      <c r="B133" s="433">
        <v>1161</v>
      </c>
      <c r="C133" s="457" t="s">
        <v>4061</v>
      </c>
      <c r="D133" s="649"/>
      <c r="E133" s="421"/>
      <c r="F133" s="418"/>
      <c r="G133" s="418"/>
      <c r="H133" s="418"/>
      <c r="I133" s="418"/>
      <c r="J133" s="421"/>
      <c r="K133" s="418"/>
      <c r="L133" s="637"/>
      <c r="M133" s="419"/>
      <c r="N133" s="680"/>
      <c r="O133" s="681"/>
      <c r="P133" s="681"/>
      <c r="Q133" s="682"/>
      <c r="R133" s="511"/>
      <c r="S133" s="511"/>
      <c r="T133" s="511"/>
      <c r="U133" s="513"/>
      <c r="V133" s="423" t="s">
        <v>579</v>
      </c>
      <c r="W133" s="422"/>
      <c r="X133" s="422"/>
      <c r="Y133" s="422"/>
      <c r="Z133" s="422"/>
      <c r="AA133" s="422"/>
      <c r="AB133" s="701">
        <f>$AB$7</f>
        <v>0.25</v>
      </c>
      <c r="AC133" s="701"/>
      <c r="AD133" s="424" t="s">
        <v>1300</v>
      </c>
      <c r="AE133" s="422"/>
      <c r="AF133" s="621"/>
      <c r="AG133" s="621"/>
      <c r="AH133" s="621"/>
      <c r="AI133" s="621"/>
      <c r="AJ133" s="621"/>
      <c r="AK133" s="621"/>
      <c r="AL133" s="621"/>
      <c r="AM133" s="621"/>
      <c r="AN133" s="621"/>
      <c r="AO133" s="622"/>
      <c r="AP133" s="458">
        <f>ROUND(ROUND(ROUND(F79*L116,0)-ROUND(F79*N135,0),0)*(1+AB133),0)</f>
        <v>501</v>
      </c>
      <c r="AQ133" s="407"/>
    </row>
    <row r="134" spans="1:43" ht="17.25" customHeight="1" x14ac:dyDescent="0.15">
      <c r="A134" s="436">
        <v>63</v>
      </c>
      <c r="B134" s="433">
        <v>1162</v>
      </c>
      <c r="C134" s="457" t="s">
        <v>4062</v>
      </c>
      <c r="D134" s="649"/>
      <c r="E134" s="421"/>
      <c r="F134" s="418"/>
      <c r="G134" s="418"/>
      <c r="H134" s="418"/>
      <c r="I134" s="418"/>
      <c r="J134" s="421"/>
      <c r="K134" s="418"/>
      <c r="L134" s="637"/>
      <c r="M134" s="419"/>
      <c r="N134" s="421"/>
      <c r="O134" s="418"/>
      <c r="P134" s="418"/>
      <c r="Q134" s="513"/>
      <c r="R134" s="511"/>
      <c r="S134" s="511"/>
      <c r="T134" s="511"/>
      <c r="U134" s="513"/>
      <c r="V134" s="423" t="s">
        <v>208</v>
      </c>
      <c r="W134" s="422"/>
      <c r="X134" s="422"/>
      <c r="Y134" s="422"/>
      <c r="Z134" s="422"/>
      <c r="AA134" s="422"/>
      <c r="AB134" s="701">
        <f>$AB$8</f>
        <v>0.5</v>
      </c>
      <c r="AC134" s="701"/>
      <c r="AD134" s="424" t="s">
        <v>1300</v>
      </c>
      <c r="AE134" s="422"/>
      <c r="AF134" s="621"/>
      <c r="AG134" s="621"/>
      <c r="AH134" s="621"/>
      <c r="AI134" s="621"/>
      <c r="AJ134" s="621"/>
      <c r="AK134" s="621"/>
      <c r="AL134" s="621"/>
      <c r="AM134" s="621"/>
      <c r="AN134" s="621"/>
      <c r="AO134" s="622"/>
      <c r="AP134" s="460">
        <f>ROUND(ROUND(ROUND(F79*L116,0)-ROUND(F79*N135,0),0)*(1+AB134),0)</f>
        <v>602</v>
      </c>
      <c r="AQ134" s="407"/>
    </row>
    <row r="135" spans="1:43" ht="17.25" customHeight="1" x14ac:dyDescent="0.15">
      <c r="A135" s="436">
        <v>63</v>
      </c>
      <c r="B135" s="433">
        <v>1163</v>
      </c>
      <c r="C135" s="441" t="s">
        <v>4063</v>
      </c>
      <c r="D135" s="649"/>
      <c r="E135" s="421"/>
      <c r="F135" s="418"/>
      <c r="G135" s="418"/>
      <c r="H135" s="418"/>
      <c r="I135" s="418"/>
      <c r="J135" s="421"/>
      <c r="K135" s="418"/>
      <c r="L135" s="637"/>
      <c r="M135" s="638"/>
      <c r="N135" s="709">
        <f>$N$27</f>
        <v>0.01</v>
      </c>
      <c r="O135" s="683"/>
      <c r="P135" s="45" t="s">
        <v>4036</v>
      </c>
      <c r="Q135" s="419"/>
      <c r="R135" s="637"/>
      <c r="S135" s="637"/>
      <c r="T135" s="637"/>
      <c r="U135" s="419"/>
      <c r="V135" s="423"/>
      <c r="W135" s="422"/>
      <c r="X135" s="422"/>
      <c r="Y135" s="422"/>
      <c r="Z135" s="422"/>
      <c r="AA135" s="422"/>
      <c r="AB135" s="529"/>
      <c r="AC135" s="529"/>
      <c r="AD135" s="424"/>
      <c r="AE135" s="445"/>
      <c r="AF135" s="737" t="s">
        <v>1358</v>
      </c>
      <c r="AG135" s="738"/>
      <c r="AH135" s="678" t="s">
        <v>4030</v>
      </c>
      <c r="AI135" s="678"/>
      <c r="AJ135" s="678"/>
      <c r="AK135" s="678"/>
      <c r="AL135" s="678"/>
      <c r="AM135" s="678"/>
      <c r="AN135" s="678"/>
      <c r="AO135" s="679"/>
      <c r="AP135" s="459">
        <f>ROUND(ROUND(ROUND(F79*L116,0)-ROUND(F79*N135,0),0)+AJ137,0)</f>
        <v>655</v>
      </c>
      <c r="AQ135" s="407"/>
    </row>
    <row r="136" spans="1:43" ht="17.25" customHeight="1" x14ac:dyDescent="0.15">
      <c r="A136" s="436">
        <v>63</v>
      </c>
      <c r="B136" s="433">
        <v>1164</v>
      </c>
      <c r="C136" s="441" t="s">
        <v>4064</v>
      </c>
      <c r="D136" s="649"/>
      <c r="E136" s="421"/>
      <c r="F136" s="418"/>
      <c r="G136" s="34"/>
      <c r="H136" s="34"/>
      <c r="I136" s="418"/>
      <c r="J136" s="421"/>
      <c r="K136" s="418"/>
      <c r="L136" s="418"/>
      <c r="M136" s="419"/>
      <c r="N136" s="421"/>
      <c r="O136" s="418"/>
      <c r="P136" s="418"/>
      <c r="Q136" s="419"/>
      <c r="R136" s="418"/>
      <c r="S136" s="418"/>
      <c r="T136" s="418"/>
      <c r="U136" s="419"/>
      <c r="V136" s="423" t="s">
        <v>579</v>
      </c>
      <c r="W136" s="422"/>
      <c r="X136" s="422"/>
      <c r="Y136" s="422"/>
      <c r="Z136" s="422"/>
      <c r="AA136" s="422"/>
      <c r="AB136" s="701">
        <f>$AB$7</f>
        <v>0.25</v>
      </c>
      <c r="AC136" s="701"/>
      <c r="AD136" s="424" t="s">
        <v>1300</v>
      </c>
      <c r="AE136" s="422"/>
      <c r="AF136" s="739"/>
      <c r="AG136" s="740"/>
      <c r="AH136" s="681"/>
      <c r="AI136" s="681"/>
      <c r="AJ136" s="681"/>
      <c r="AK136" s="681"/>
      <c r="AL136" s="681"/>
      <c r="AM136" s="681"/>
      <c r="AN136" s="681"/>
      <c r="AO136" s="682"/>
      <c r="AP136" s="459">
        <f>ROUND(ROUND(ROUND(ROUND(F79*L116,0)-ROUND(F79*N135,0),0)*(1+AB136),0)+AJ137,0)</f>
        <v>755</v>
      </c>
      <c r="AQ136" s="429"/>
    </row>
    <row r="137" spans="1:43" ht="17.25" customHeight="1" x14ac:dyDescent="0.15">
      <c r="A137" s="436">
        <v>63</v>
      </c>
      <c r="B137" s="433">
        <v>1165</v>
      </c>
      <c r="C137" s="441" t="s">
        <v>4065</v>
      </c>
      <c r="D137" s="649"/>
      <c r="E137" s="421"/>
      <c r="F137" s="418"/>
      <c r="G137" s="34"/>
      <c r="H137" s="34"/>
      <c r="I137" s="418"/>
      <c r="J137" s="421"/>
      <c r="K137" s="418"/>
      <c r="L137" s="418"/>
      <c r="M137" s="419"/>
      <c r="N137" s="421"/>
      <c r="O137" s="418"/>
      <c r="P137" s="418"/>
      <c r="Q137" s="419"/>
      <c r="R137" s="418"/>
      <c r="S137" s="418"/>
      <c r="T137" s="418"/>
      <c r="U137" s="419"/>
      <c r="V137" s="423" t="s">
        <v>208</v>
      </c>
      <c r="W137" s="422"/>
      <c r="X137" s="422"/>
      <c r="Y137" s="422"/>
      <c r="Z137" s="422"/>
      <c r="AA137" s="422"/>
      <c r="AB137" s="701">
        <f>$AB$8</f>
        <v>0.5</v>
      </c>
      <c r="AC137" s="701"/>
      <c r="AD137" s="424" t="s">
        <v>1300</v>
      </c>
      <c r="AE137" s="422"/>
      <c r="AF137" s="741"/>
      <c r="AG137" s="742"/>
      <c r="AH137" s="245"/>
      <c r="AI137" s="616" t="s">
        <v>33</v>
      </c>
      <c r="AJ137" s="702">
        <f>$AJ$11</f>
        <v>254</v>
      </c>
      <c r="AK137" s="702"/>
      <c r="AL137" s="245" t="s">
        <v>207</v>
      </c>
      <c r="AM137" s="607"/>
      <c r="AN137" s="607"/>
      <c r="AO137" s="432"/>
      <c r="AP137" s="458">
        <f>ROUND(ROUND(ROUND(ROUND(F79*L116,0)-ROUND(F79*N135,0),0)*(1+AB137),0)+AJ137,0)</f>
        <v>856</v>
      </c>
      <c r="AQ137" s="429"/>
    </row>
    <row r="138" spans="1:43" ht="17.25" customHeight="1" x14ac:dyDescent="0.15">
      <c r="A138" s="436">
        <v>63</v>
      </c>
      <c r="B138" s="433">
        <v>1166</v>
      </c>
      <c r="C138" s="441" t="s">
        <v>4066</v>
      </c>
      <c r="D138" s="538"/>
      <c r="E138" s="442"/>
      <c r="F138" s="637"/>
      <c r="G138" s="637"/>
      <c r="H138" s="637"/>
      <c r="I138" s="637"/>
      <c r="J138" s="442"/>
      <c r="K138" s="637"/>
      <c r="L138" s="637"/>
      <c r="M138" s="638"/>
      <c r="N138" s="442"/>
      <c r="O138" s="637"/>
      <c r="P138" s="637"/>
      <c r="Q138" s="419"/>
      <c r="R138" s="637"/>
      <c r="S138" s="637"/>
      <c r="T138" s="637"/>
      <c r="U138" s="638"/>
      <c r="V138" s="423"/>
      <c r="W138" s="422"/>
      <c r="X138" s="422"/>
      <c r="Y138" s="422"/>
      <c r="Z138" s="422"/>
      <c r="AA138" s="422"/>
      <c r="AB138" s="529"/>
      <c r="AC138" s="529"/>
      <c r="AD138" s="424"/>
      <c r="AE138" s="422"/>
      <c r="AF138" s="737" t="s">
        <v>1359</v>
      </c>
      <c r="AG138" s="738"/>
      <c r="AH138" s="678" t="s">
        <v>4030</v>
      </c>
      <c r="AI138" s="678"/>
      <c r="AJ138" s="678"/>
      <c r="AK138" s="678"/>
      <c r="AL138" s="678"/>
      <c r="AM138" s="678"/>
      <c r="AN138" s="678"/>
      <c r="AO138" s="679"/>
      <c r="AP138" s="459">
        <f>ROUND(ROUND(ROUND(F79*L116,0)-ROUND(F79*N135,0),0)+AJ140,0)</f>
        <v>602</v>
      </c>
      <c r="AQ138" s="407"/>
    </row>
    <row r="139" spans="1:43" ht="17.100000000000001" customHeight="1" x14ac:dyDescent="0.15">
      <c r="A139" s="436">
        <v>63</v>
      </c>
      <c r="B139" s="433">
        <v>1167</v>
      </c>
      <c r="C139" s="441" t="s">
        <v>4067</v>
      </c>
      <c r="D139" s="538"/>
      <c r="E139" s="421"/>
      <c r="F139" s="418"/>
      <c r="G139" s="34"/>
      <c r="H139" s="34"/>
      <c r="I139" s="418"/>
      <c r="J139" s="421"/>
      <c r="K139" s="418"/>
      <c r="L139" s="418"/>
      <c r="M139" s="419"/>
      <c r="N139" s="421"/>
      <c r="O139" s="418"/>
      <c r="P139" s="418"/>
      <c r="Q139" s="419"/>
      <c r="R139" s="418"/>
      <c r="S139" s="418"/>
      <c r="T139" s="418"/>
      <c r="U139" s="419"/>
      <c r="V139" s="423" t="s">
        <v>579</v>
      </c>
      <c r="W139" s="422"/>
      <c r="X139" s="422"/>
      <c r="Y139" s="422"/>
      <c r="Z139" s="422"/>
      <c r="AA139" s="422"/>
      <c r="AB139" s="701">
        <f>$AB$7</f>
        <v>0.25</v>
      </c>
      <c r="AC139" s="701"/>
      <c r="AD139" s="424" t="s">
        <v>1300</v>
      </c>
      <c r="AE139" s="422"/>
      <c r="AF139" s="739"/>
      <c r="AG139" s="740"/>
      <c r="AH139" s="681"/>
      <c r="AI139" s="681"/>
      <c r="AJ139" s="681"/>
      <c r="AK139" s="681"/>
      <c r="AL139" s="681"/>
      <c r="AM139" s="681"/>
      <c r="AN139" s="681"/>
      <c r="AO139" s="682"/>
      <c r="AP139" s="459">
        <f>ROUND(ROUND(ROUND(ROUND(F79*L116,0)-ROUND(F79*N135,0),0)*(1+AB139),0)+AJ140,0)</f>
        <v>702</v>
      </c>
      <c r="AQ139" s="429"/>
    </row>
    <row r="140" spans="1:43" ht="17.25" customHeight="1" x14ac:dyDescent="0.15">
      <c r="A140" s="436">
        <v>63</v>
      </c>
      <c r="B140" s="433">
        <v>1168</v>
      </c>
      <c r="C140" s="441" t="s">
        <v>4068</v>
      </c>
      <c r="D140" s="538"/>
      <c r="E140" s="421"/>
      <c r="F140" s="418"/>
      <c r="G140" s="34"/>
      <c r="H140" s="34"/>
      <c r="I140" s="418"/>
      <c r="J140" s="421"/>
      <c r="K140" s="418"/>
      <c r="L140" s="418"/>
      <c r="M140" s="419"/>
      <c r="N140" s="421"/>
      <c r="O140" s="418"/>
      <c r="P140" s="418"/>
      <c r="Q140" s="419"/>
      <c r="R140" s="417"/>
      <c r="S140" s="417"/>
      <c r="T140" s="417"/>
      <c r="U140" s="420"/>
      <c r="V140" s="423" t="s">
        <v>208</v>
      </c>
      <c r="W140" s="422"/>
      <c r="X140" s="422"/>
      <c r="Y140" s="422"/>
      <c r="Z140" s="422"/>
      <c r="AA140" s="422"/>
      <c r="AB140" s="701">
        <f>$AB$8</f>
        <v>0.5</v>
      </c>
      <c r="AC140" s="701"/>
      <c r="AD140" s="424" t="s">
        <v>1300</v>
      </c>
      <c r="AE140" s="621"/>
      <c r="AF140" s="741"/>
      <c r="AG140" s="742"/>
      <c r="AH140" s="576"/>
      <c r="AI140" s="524" t="s">
        <v>33</v>
      </c>
      <c r="AJ140" s="699">
        <f>$AJ$14</f>
        <v>201</v>
      </c>
      <c r="AK140" s="699"/>
      <c r="AL140" s="426" t="s">
        <v>207</v>
      </c>
      <c r="AM140" s="181"/>
      <c r="AN140" s="426"/>
      <c r="AO140" s="189"/>
      <c r="AP140" s="458">
        <f>ROUND(ROUND(ROUND(ROUND(F79*L116,0)-ROUND(F79*N135,0),0)*(1+AB140),0)+AJ140,0)</f>
        <v>803</v>
      </c>
      <c r="AQ140" s="429"/>
    </row>
    <row r="141" spans="1:43" ht="17.25" customHeight="1" x14ac:dyDescent="0.15">
      <c r="A141" s="436">
        <v>63</v>
      </c>
      <c r="B141" s="433" t="s">
        <v>5224</v>
      </c>
      <c r="C141" s="455" t="s">
        <v>4418</v>
      </c>
      <c r="D141" s="649"/>
      <c r="E141" s="442"/>
      <c r="F141" s="637"/>
      <c r="G141" s="637"/>
      <c r="H141" s="637"/>
      <c r="I141" s="638"/>
      <c r="J141" s="442"/>
      <c r="K141" s="637"/>
      <c r="L141" s="637"/>
      <c r="M141" s="638"/>
      <c r="N141" s="442"/>
      <c r="O141" s="637"/>
      <c r="P141" s="637"/>
      <c r="Q141" s="419"/>
      <c r="R141" s="677" t="s">
        <v>4346</v>
      </c>
      <c r="S141" s="678"/>
      <c r="T141" s="678"/>
      <c r="U141" s="679"/>
      <c r="V141" s="423"/>
      <c r="W141" s="621"/>
      <c r="X141" s="621"/>
      <c r="Y141" s="621"/>
      <c r="Z141" s="621"/>
      <c r="AA141" s="621"/>
      <c r="AB141" s="621"/>
      <c r="AC141" s="621"/>
      <c r="AD141" s="621"/>
      <c r="AE141" s="621"/>
      <c r="AF141" s="621"/>
      <c r="AG141" s="621"/>
      <c r="AH141" s="621"/>
      <c r="AI141" s="621"/>
      <c r="AJ141" s="621"/>
      <c r="AK141" s="621"/>
      <c r="AL141" s="621"/>
      <c r="AM141" s="621"/>
      <c r="AN141" s="621"/>
      <c r="AO141" s="622"/>
      <c r="AP141" s="456">
        <f>ROUND(F79*L116,0)-ROUND(F79*N135,0)-ROUND(F79*R144,0)</f>
        <v>396</v>
      </c>
      <c r="AQ141" s="429"/>
    </row>
    <row r="142" spans="1:43" ht="17.25" customHeight="1" x14ac:dyDescent="0.15">
      <c r="A142" s="436">
        <v>63</v>
      </c>
      <c r="B142" s="433" t="s">
        <v>5225</v>
      </c>
      <c r="C142" s="457" t="s">
        <v>4419</v>
      </c>
      <c r="D142" s="649"/>
      <c r="E142" s="442"/>
      <c r="F142" s="637"/>
      <c r="G142" s="637"/>
      <c r="H142" s="637"/>
      <c r="I142" s="638"/>
      <c r="J142" s="442"/>
      <c r="K142" s="637"/>
      <c r="L142" s="637"/>
      <c r="M142" s="638"/>
      <c r="N142" s="442"/>
      <c r="O142" s="637"/>
      <c r="P142" s="637"/>
      <c r="Q142" s="419"/>
      <c r="R142" s="680"/>
      <c r="S142" s="681"/>
      <c r="T142" s="681"/>
      <c r="U142" s="682"/>
      <c r="V142" s="423" t="s">
        <v>579</v>
      </c>
      <c r="W142" s="422"/>
      <c r="X142" s="422"/>
      <c r="Y142" s="422"/>
      <c r="Z142" s="422"/>
      <c r="AA142" s="422"/>
      <c r="AB142" s="701">
        <v>0.25</v>
      </c>
      <c r="AC142" s="701"/>
      <c r="AD142" s="424" t="s">
        <v>1300</v>
      </c>
      <c r="AE142" s="621"/>
      <c r="AF142" s="621"/>
      <c r="AG142" s="621"/>
      <c r="AH142" s="621"/>
      <c r="AI142" s="621"/>
      <c r="AJ142" s="621"/>
      <c r="AK142" s="621"/>
      <c r="AL142" s="621"/>
      <c r="AM142" s="621"/>
      <c r="AN142" s="621"/>
      <c r="AO142" s="622"/>
      <c r="AP142" s="458">
        <f>ROUND((ROUND(F79*L116,0)-ROUND(F79*N135,0)-ROUND(F79*R144,0))*(1+AB142),0)</f>
        <v>495</v>
      </c>
      <c r="AQ142" s="429"/>
    </row>
    <row r="143" spans="1:43" ht="17.25" customHeight="1" x14ac:dyDescent="0.15">
      <c r="A143" s="436">
        <v>63</v>
      </c>
      <c r="B143" s="433" t="s">
        <v>5226</v>
      </c>
      <c r="C143" s="457" t="s">
        <v>4420</v>
      </c>
      <c r="D143" s="649"/>
      <c r="E143" s="442"/>
      <c r="F143" s="637"/>
      <c r="G143" s="637"/>
      <c r="H143" s="637"/>
      <c r="I143" s="638"/>
      <c r="J143" s="442"/>
      <c r="K143" s="637"/>
      <c r="L143" s="637"/>
      <c r="M143" s="638"/>
      <c r="N143" s="442"/>
      <c r="O143" s="637"/>
      <c r="P143" s="637"/>
      <c r="Q143" s="419"/>
      <c r="R143" s="511"/>
      <c r="S143" s="511"/>
      <c r="T143" s="511"/>
      <c r="U143" s="513"/>
      <c r="V143" s="423" t="s">
        <v>208</v>
      </c>
      <c r="W143" s="422"/>
      <c r="X143" s="422"/>
      <c r="Y143" s="422"/>
      <c r="Z143" s="422"/>
      <c r="AA143" s="422"/>
      <c r="AB143" s="701">
        <v>0.5</v>
      </c>
      <c r="AC143" s="701"/>
      <c r="AD143" s="424" t="s">
        <v>1300</v>
      </c>
      <c r="AE143" s="621"/>
      <c r="AF143" s="621"/>
      <c r="AG143" s="621"/>
      <c r="AH143" s="621"/>
      <c r="AI143" s="621"/>
      <c r="AJ143" s="621"/>
      <c r="AK143" s="621"/>
      <c r="AL143" s="621"/>
      <c r="AM143" s="621"/>
      <c r="AN143" s="621"/>
      <c r="AO143" s="622"/>
      <c r="AP143" s="458">
        <f>ROUND((ROUND(F79*L116,0)-ROUND(F79*N135,0)-ROUND(F79*R144,0))*(1+AB143),0)</f>
        <v>594</v>
      </c>
      <c r="AQ143" s="429"/>
    </row>
    <row r="144" spans="1:43" ht="17.25" customHeight="1" x14ac:dyDescent="0.15">
      <c r="A144" s="436">
        <v>63</v>
      </c>
      <c r="B144" s="433" t="s">
        <v>5227</v>
      </c>
      <c r="C144" s="441" t="s">
        <v>4421</v>
      </c>
      <c r="D144" s="649"/>
      <c r="E144" s="442"/>
      <c r="F144" s="637"/>
      <c r="G144" s="637"/>
      <c r="H144" s="637"/>
      <c r="I144" s="638"/>
      <c r="J144" s="442"/>
      <c r="K144" s="637"/>
      <c r="L144" s="637"/>
      <c r="M144" s="638"/>
      <c r="N144" s="442"/>
      <c r="O144" s="637"/>
      <c r="P144" s="637"/>
      <c r="Q144" s="419"/>
      <c r="R144" s="709">
        <f>$R$18</f>
        <v>0.01</v>
      </c>
      <c r="S144" s="683"/>
      <c r="T144" s="45" t="s">
        <v>4036</v>
      </c>
      <c r="U144" s="419"/>
      <c r="V144" s="423"/>
      <c r="W144" s="422"/>
      <c r="X144" s="422"/>
      <c r="Y144" s="422"/>
      <c r="Z144" s="422"/>
      <c r="AA144" s="422"/>
      <c r="AB144" s="529"/>
      <c r="AC144" s="529"/>
      <c r="AD144" s="424"/>
      <c r="AE144" s="422"/>
      <c r="AF144" s="737" t="s">
        <v>1358</v>
      </c>
      <c r="AG144" s="738"/>
      <c r="AH144" s="678" t="s">
        <v>4030</v>
      </c>
      <c r="AI144" s="678"/>
      <c r="AJ144" s="678"/>
      <c r="AK144" s="678"/>
      <c r="AL144" s="678"/>
      <c r="AM144" s="678"/>
      <c r="AN144" s="678"/>
      <c r="AO144" s="679"/>
      <c r="AP144" s="459">
        <f>ROUND((ROUND(F79*L116,0)-ROUND(F79*N135,0)-ROUND(F79*R144,0))+AJ146,0)</f>
        <v>650</v>
      </c>
      <c r="AQ144" s="407"/>
    </row>
    <row r="145" spans="1:45" ht="17.25" customHeight="1" x14ac:dyDescent="0.15">
      <c r="A145" s="436">
        <v>63</v>
      </c>
      <c r="B145" s="433" t="s">
        <v>5228</v>
      </c>
      <c r="C145" s="441" t="s">
        <v>4422</v>
      </c>
      <c r="D145" s="649"/>
      <c r="E145" s="442"/>
      <c r="F145" s="637"/>
      <c r="G145" s="637"/>
      <c r="H145" s="637"/>
      <c r="I145" s="638"/>
      <c r="J145" s="442"/>
      <c r="K145" s="637"/>
      <c r="L145" s="637"/>
      <c r="M145" s="638"/>
      <c r="N145" s="442"/>
      <c r="O145" s="637"/>
      <c r="P145" s="637"/>
      <c r="Q145" s="419"/>
      <c r="R145" s="418"/>
      <c r="S145" s="418"/>
      <c r="T145" s="418"/>
      <c r="U145" s="419"/>
      <c r="V145" s="423" t="s">
        <v>579</v>
      </c>
      <c r="W145" s="422"/>
      <c r="X145" s="422"/>
      <c r="Y145" s="422"/>
      <c r="Z145" s="422"/>
      <c r="AA145" s="422"/>
      <c r="AB145" s="701">
        <f>$AB$7</f>
        <v>0.25</v>
      </c>
      <c r="AC145" s="701"/>
      <c r="AD145" s="424" t="s">
        <v>1300</v>
      </c>
      <c r="AE145" s="422"/>
      <c r="AF145" s="739"/>
      <c r="AG145" s="740"/>
      <c r="AH145" s="681"/>
      <c r="AI145" s="681"/>
      <c r="AJ145" s="681"/>
      <c r="AK145" s="681"/>
      <c r="AL145" s="681"/>
      <c r="AM145" s="681"/>
      <c r="AN145" s="681"/>
      <c r="AO145" s="682"/>
      <c r="AP145" s="459">
        <f>ROUND(ROUND((ROUND(F79*L116,0)-ROUND(F79*N135,0)-ROUND(F79*R144,0))*(1+AB145),0)+AJ146,0)</f>
        <v>749</v>
      </c>
      <c r="AQ145" s="429"/>
    </row>
    <row r="146" spans="1:45" ht="17.25" customHeight="1" x14ac:dyDescent="0.15">
      <c r="A146" s="436">
        <v>63</v>
      </c>
      <c r="B146" s="433" t="s">
        <v>5229</v>
      </c>
      <c r="C146" s="441" t="s">
        <v>4423</v>
      </c>
      <c r="D146" s="649"/>
      <c r="E146" s="510"/>
      <c r="F146" s="511"/>
      <c r="G146" s="511"/>
      <c r="H146" s="511"/>
      <c r="I146" s="513"/>
      <c r="J146" s="510"/>
      <c r="K146" s="511"/>
      <c r="L146" s="637"/>
      <c r="M146" s="638"/>
      <c r="N146" s="442"/>
      <c r="O146" s="637"/>
      <c r="P146" s="637"/>
      <c r="Q146" s="419"/>
      <c r="R146" s="418"/>
      <c r="S146" s="418"/>
      <c r="T146" s="418"/>
      <c r="U146" s="419"/>
      <c r="V146" s="423" t="s">
        <v>208</v>
      </c>
      <c r="W146" s="422"/>
      <c r="X146" s="422"/>
      <c r="Y146" s="422"/>
      <c r="Z146" s="422"/>
      <c r="AA146" s="422"/>
      <c r="AB146" s="701">
        <f>$AB$8</f>
        <v>0.5</v>
      </c>
      <c r="AC146" s="701"/>
      <c r="AD146" s="424" t="s">
        <v>1300</v>
      </c>
      <c r="AE146" s="422"/>
      <c r="AF146" s="741"/>
      <c r="AG146" s="742"/>
      <c r="AH146" s="245"/>
      <c r="AI146" s="616" t="s">
        <v>33</v>
      </c>
      <c r="AJ146" s="702">
        <f>$AJ$11</f>
        <v>254</v>
      </c>
      <c r="AK146" s="702"/>
      <c r="AL146" s="245" t="s">
        <v>207</v>
      </c>
      <c r="AM146" s="607"/>
      <c r="AN146" s="607"/>
      <c r="AO146" s="432"/>
      <c r="AP146" s="459">
        <f>ROUND(ROUND((ROUND(F79*L116,0)-ROUND(F79*N135,0)-ROUND(F79*R144,0))*(1+AB146),0)+AJ146,0)</f>
        <v>848</v>
      </c>
      <c r="AQ146" s="429"/>
    </row>
    <row r="147" spans="1:45" ht="17.25" customHeight="1" x14ac:dyDescent="0.15">
      <c r="A147" s="436">
        <v>63</v>
      </c>
      <c r="B147" s="433" t="s">
        <v>5230</v>
      </c>
      <c r="C147" s="441" t="s">
        <v>4424</v>
      </c>
      <c r="D147" s="649"/>
      <c r="E147" s="510"/>
      <c r="F147" s="511"/>
      <c r="G147" s="511"/>
      <c r="H147" s="511"/>
      <c r="I147" s="513"/>
      <c r="J147" s="510"/>
      <c r="K147" s="511"/>
      <c r="L147" s="637"/>
      <c r="M147" s="638"/>
      <c r="N147" s="442"/>
      <c r="O147" s="637"/>
      <c r="P147" s="637"/>
      <c r="Q147" s="638"/>
      <c r="R147" s="637"/>
      <c r="S147" s="637"/>
      <c r="T147" s="637"/>
      <c r="U147" s="638"/>
      <c r="V147" s="423"/>
      <c r="W147" s="422"/>
      <c r="X147" s="422"/>
      <c r="Y147" s="422"/>
      <c r="Z147" s="422"/>
      <c r="AA147" s="422"/>
      <c r="AB147" s="529"/>
      <c r="AC147" s="529"/>
      <c r="AD147" s="424"/>
      <c r="AE147" s="422"/>
      <c r="AF147" s="737" t="s">
        <v>1359</v>
      </c>
      <c r="AG147" s="738"/>
      <c r="AH147" s="678" t="s">
        <v>4030</v>
      </c>
      <c r="AI147" s="678"/>
      <c r="AJ147" s="678"/>
      <c r="AK147" s="678"/>
      <c r="AL147" s="678"/>
      <c r="AM147" s="678"/>
      <c r="AN147" s="678"/>
      <c r="AO147" s="679"/>
      <c r="AP147" s="459">
        <f>ROUND((ROUND(F79*L116,0)-ROUND(F79*N135,0)-ROUND(F79*R144,0))+AJ149,0)</f>
        <v>597</v>
      </c>
      <c r="AQ147" s="407"/>
    </row>
    <row r="148" spans="1:45" ht="17.25" customHeight="1" x14ac:dyDescent="0.15">
      <c r="A148" s="436">
        <v>63</v>
      </c>
      <c r="B148" s="433" t="s">
        <v>5231</v>
      </c>
      <c r="C148" s="441" t="s">
        <v>4425</v>
      </c>
      <c r="D148" s="649"/>
      <c r="E148" s="510"/>
      <c r="F148" s="511"/>
      <c r="G148" s="511"/>
      <c r="H148" s="511"/>
      <c r="I148" s="513"/>
      <c r="J148" s="510"/>
      <c r="K148" s="511"/>
      <c r="L148" s="637"/>
      <c r="M148" s="638"/>
      <c r="N148" s="442"/>
      <c r="O148" s="637"/>
      <c r="P148" s="637"/>
      <c r="Q148" s="419"/>
      <c r="R148" s="418"/>
      <c r="S148" s="418"/>
      <c r="T148" s="418"/>
      <c r="U148" s="419"/>
      <c r="V148" s="423" t="s">
        <v>579</v>
      </c>
      <c r="W148" s="422"/>
      <c r="X148" s="422"/>
      <c r="Y148" s="422"/>
      <c r="Z148" s="422"/>
      <c r="AA148" s="422"/>
      <c r="AB148" s="701">
        <f>$AB$7</f>
        <v>0.25</v>
      </c>
      <c r="AC148" s="701"/>
      <c r="AD148" s="424" t="s">
        <v>1300</v>
      </c>
      <c r="AE148" s="422"/>
      <c r="AF148" s="739"/>
      <c r="AG148" s="740"/>
      <c r="AH148" s="681"/>
      <c r="AI148" s="681"/>
      <c r="AJ148" s="681"/>
      <c r="AK148" s="681"/>
      <c r="AL148" s="681"/>
      <c r="AM148" s="681"/>
      <c r="AN148" s="681"/>
      <c r="AO148" s="682"/>
      <c r="AP148" s="459">
        <f>ROUND(ROUND((ROUND(F79*L116,0)-ROUND(F79*N135,0)-ROUND(F79*R144,0))*(1+AB148),0)+AJ149,0)</f>
        <v>696</v>
      </c>
      <c r="AQ148" s="429"/>
    </row>
    <row r="149" spans="1:45" ht="17.25" customHeight="1" x14ac:dyDescent="0.15">
      <c r="A149" s="436">
        <v>63</v>
      </c>
      <c r="B149" s="433" t="s">
        <v>5232</v>
      </c>
      <c r="C149" s="441" t="s">
        <v>4426</v>
      </c>
      <c r="D149" s="487"/>
      <c r="E149" s="550"/>
      <c r="F149" s="551"/>
      <c r="G149" s="551"/>
      <c r="H149" s="551"/>
      <c r="I149" s="552"/>
      <c r="J149" s="550"/>
      <c r="K149" s="551"/>
      <c r="L149" s="607"/>
      <c r="M149" s="432"/>
      <c r="N149" s="39"/>
      <c r="O149" s="417"/>
      <c r="P149" s="417"/>
      <c r="Q149" s="420"/>
      <c r="R149" s="417"/>
      <c r="S149" s="417"/>
      <c r="T149" s="417"/>
      <c r="U149" s="420"/>
      <c r="V149" s="423" t="s">
        <v>208</v>
      </c>
      <c r="W149" s="422"/>
      <c r="X149" s="422"/>
      <c r="Y149" s="422"/>
      <c r="Z149" s="422"/>
      <c r="AA149" s="422"/>
      <c r="AB149" s="701">
        <f>$AB$8</f>
        <v>0.5</v>
      </c>
      <c r="AC149" s="701"/>
      <c r="AD149" s="424" t="s">
        <v>1300</v>
      </c>
      <c r="AE149" s="38"/>
      <c r="AF149" s="741"/>
      <c r="AG149" s="742"/>
      <c r="AH149" s="576"/>
      <c r="AI149" s="524" t="s">
        <v>33</v>
      </c>
      <c r="AJ149" s="699">
        <f>$AJ$14</f>
        <v>201</v>
      </c>
      <c r="AK149" s="699"/>
      <c r="AL149" s="426" t="s">
        <v>207</v>
      </c>
      <c r="AM149" s="181"/>
      <c r="AN149" s="426"/>
      <c r="AO149" s="189"/>
      <c r="AP149" s="458">
        <f>ROUND(ROUND((ROUND(F79*L116,0)-ROUND(F79*N135,0)-ROUND(F79*R144,0))*(1+AB149),0)+AJ149,0)</f>
        <v>795</v>
      </c>
      <c r="AQ149" s="188"/>
    </row>
    <row r="150" spans="1:45" ht="17.25" customHeight="1" x14ac:dyDescent="0.15">
      <c r="A150" s="436">
        <v>63</v>
      </c>
      <c r="B150" s="436">
        <v>1211</v>
      </c>
      <c r="C150" s="158" t="s">
        <v>608</v>
      </c>
      <c r="D150" s="710" t="s">
        <v>4069</v>
      </c>
      <c r="E150" s="712" t="s">
        <v>4427</v>
      </c>
      <c r="F150" s="713"/>
      <c r="G150" s="713"/>
      <c r="H150" s="713"/>
      <c r="I150" s="714"/>
      <c r="J150" s="560"/>
      <c r="K150" s="561"/>
      <c r="L150" s="416"/>
      <c r="M150" s="36"/>
      <c r="N150" s="509"/>
      <c r="O150" s="509"/>
      <c r="P150" s="509"/>
      <c r="Q150" s="512"/>
      <c r="R150" s="633"/>
      <c r="S150" s="633"/>
      <c r="T150" s="633"/>
      <c r="U150" s="633"/>
      <c r="V150" s="423"/>
      <c r="W150" s="422"/>
      <c r="X150" s="422"/>
      <c r="Y150" s="422"/>
      <c r="Z150" s="422"/>
      <c r="AA150" s="422"/>
      <c r="AB150" s="422"/>
      <c r="AC150" s="422"/>
      <c r="AD150" s="422"/>
      <c r="AE150" s="422"/>
      <c r="AF150" s="422"/>
      <c r="AG150" s="422"/>
      <c r="AH150" s="422"/>
      <c r="AI150" s="422"/>
      <c r="AJ150" s="422"/>
      <c r="AK150" s="422"/>
      <c r="AL150" s="422"/>
      <c r="AM150" s="422"/>
      <c r="AN150" s="422"/>
      <c r="AO150" s="38"/>
      <c r="AP150" s="319">
        <f>ROUND($F$152,0)</f>
        <v>794</v>
      </c>
      <c r="AQ150" s="435" t="s">
        <v>1357</v>
      </c>
    </row>
    <row r="151" spans="1:45" ht="17.25" customHeight="1" x14ac:dyDescent="0.15">
      <c r="A151" s="436">
        <v>63</v>
      </c>
      <c r="B151" s="436">
        <v>1212</v>
      </c>
      <c r="C151" s="158" t="s">
        <v>609</v>
      </c>
      <c r="D151" s="711"/>
      <c r="E151" s="715"/>
      <c r="F151" s="716"/>
      <c r="G151" s="716"/>
      <c r="H151" s="716"/>
      <c r="I151" s="717"/>
      <c r="J151" s="421"/>
      <c r="K151" s="418"/>
      <c r="L151" s="418"/>
      <c r="M151" s="419"/>
      <c r="N151" s="511"/>
      <c r="O151" s="511"/>
      <c r="P151" s="511"/>
      <c r="Q151" s="513"/>
      <c r="R151" s="637"/>
      <c r="S151" s="637"/>
      <c r="T151" s="637"/>
      <c r="U151" s="637"/>
      <c r="V151" s="423" t="s">
        <v>579</v>
      </c>
      <c r="W151" s="422"/>
      <c r="X151" s="422"/>
      <c r="Y151" s="422"/>
      <c r="Z151" s="422"/>
      <c r="AA151" s="422"/>
      <c r="AB151" s="701">
        <f>$AB$7</f>
        <v>0.25</v>
      </c>
      <c r="AC151" s="706"/>
      <c r="AD151" s="424" t="s">
        <v>1300</v>
      </c>
      <c r="AE151" s="422"/>
      <c r="AF151" s="422"/>
      <c r="AG151" s="422"/>
      <c r="AH151" s="422"/>
      <c r="AI151" s="422"/>
      <c r="AJ151" s="422"/>
      <c r="AK151" s="422"/>
      <c r="AL151" s="422"/>
      <c r="AM151" s="422"/>
      <c r="AN151" s="422"/>
      <c r="AO151" s="38"/>
      <c r="AP151" s="320">
        <f>ROUND($F$152*(1+AB151),0)</f>
        <v>993</v>
      </c>
      <c r="AQ151" s="429"/>
    </row>
    <row r="152" spans="1:45" ht="17.25" customHeight="1" x14ac:dyDescent="0.15">
      <c r="A152" s="436">
        <v>63</v>
      </c>
      <c r="B152" s="436">
        <v>1213</v>
      </c>
      <c r="C152" s="158" t="s">
        <v>610</v>
      </c>
      <c r="D152" s="711"/>
      <c r="E152" s="421"/>
      <c r="F152" s="684">
        <v>794</v>
      </c>
      <c r="G152" s="684"/>
      <c r="H152" s="418" t="s">
        <v>578</v>
      </c>
      <c r="I152" s="67"/>
      <c r="J152" s="66"/>
      <c r="K152" s="418"/>
      <c r="L152" s="418"/>
      <c r="M152" s="419"/>
      <c r="N152" s="511"/>
      <c r="O152" s="511"/>
      <c r="P152" s="511"/>
      <c r="Q152" s="513"/>
      <c r="R152" s="637"/>
      <c r="S152" s="637"/>
      <c r="T152" s="637"/>
      <c r="U152" s="637"/>
      <c r="V152" s="423" t="s">
        <v>208</v>
      </c>
      <c r="W152" s="422"/>
      <c r="X152" s="422"/>
      <c r="Y152" s="422"/>
      <c r="Z152" s="422"/>
      <c r="AA152" s="422"/>
      <c r="AB152" s="701">
        <f>$AB$8</f>
        <v>0.5</v>
      </c>
      <c r="AC152" s="706"/>
      <c r="AD152" s="424" t="s">
        <v>1300</v>
      </c>
      <c r="AE152" s="422"/>
      <c r="AF152" s="422"/>
      <c r="AG152" s="422"/>
      <c r="AH152" s="422"/>
      <c r="AI152" s="422"/>
      <c r="AJ152" s="422"/>
      <c r="AK152" s="422"/>
      <c r="AL152" s="422"/>
      <c r="AM152" s="422"/>
      <c r="AN152" s="422"/>
      <c r="AO152" s="38"/>
      <c r="AP152" s="320">
        <f>ROUND($F$152*(1+AB152),0)</f>
        <v>1191</v>
      </c>
      <c r="AQ152" s="429"/>
      <c r="AS152" s="318"/>
    </row>
    <row r="153" spans="1:45" ht="17.25" customHeight="1" x14ac:dyDescent="0.15">
      <c r="A153" s="436">
        <v>63</v>
      </c>
      <c r="B153" s="436">
        <v>1217</v>
      </c>
      <c r="C153" s="158" t="s">
        <v>1670</v>
      </c>
      <c r="D153" s="711"/>
      <c r="E153" s="421"/>
      <c r="F153" s="418"/>
      <c r="G153" s="418"/>
      <c r="H153" s="418"/>
      <c r="I153" s="67"/>
      <c r="J153" s="66"/>
      <c r="K153" s="418"/>
      <c r="L153" s="418"/>
      <c r="M153" s="419"/>
      <c r="N153" s="637"/>
      <c r="O153" s="637"/>
      <c r="P153" s="637"/>
      <c r="Q153" s="419"/>
      <c r="R153" s="637"/>
      <c r="S153" s="637"/>
      <c r="T153" s="637"/>
      <c r="U153" s="637"/>
      <c r="V153" s="423"/>
      <c r="W153" s="422"/>
      <c r="X153" s="422"/>
      <c r="Y153" s="422"/>
      <c r="Z153" s="422"/>
      <c r="AA153" s="327"/>
      <c r="AB153" s="529"/>
      <c r="AC153" s="530"/>
      <c r="AD153" s="424"/>
      <c r="AE153" s="38"/>
      <c r="AF153" s="700" t="s">
        <v>4070</v>
      </c>
      <c r="AG153" s="700"/>
      <c r="AH153" s="677" t="s">
        <v>4030</v>
      </c>
      <c r="AI153" s="678"/>
      <c r="AJ153" s="678"/>
      <c r="AK153" s="678"/>
      <c r="AL153" s="678"/>
      <c r="AM153" s="678"/>
      <c r="AN153" s="678"/>
      <c r="AO153" s="679"/>
      <c r="AP153" s="319">
        <f>ROUND($F$152+AJ155,0)</f>
        <v>1048</v>
      </c>
      <c r="AQ153" s="429"/>
      <c r="AS153" s="318"/>
    </row>
    <row r="154" spans="1:45" ht="17.25" customHeight="1" x14ac:dyDescent="0.15">
      <c r="A154" s="436">
        <v>63</v>
      </c>
      <c r="B154" s="436">
        <v>1218</v>
      </c>
      <c r="C154" s="158" t="s">
        <v>1671</v>
      </c>
      <c r="D154" s="711"/>
      <c r="E154" s="421"/>
      <c r="F154" s="418"/>
      <c r="G154" s="418"/>
      <c r="H154" s="418"/>
      <c r="I154" s="67"/>
      <c r="J154" s="66"/>
      <c r="K154" s="418"/>
      <c r="L154" s="418"/>
      <c r="M154" s="419"/>
      <c r="N154" s="637"/>
      <c r="O154" s="637"/>
      <c r="P154" s="637"/>
      <c r="Q154" s="638"/>
      <c r="R154" s="637"/>
      <c r="S154" s="637"/>
      <c r="T154" s="637"/>
      <c r="U154" s="637"/>
      <c r="V154" s="423" t="s">
        <v>579</v>
      </c>
      <c r="W154" s="422"/>
      <c r="X154" s="422"/>
      <c r="Y154" s="422"/>
      <c r="Z154" s="422"/>
      <c r="AA154" s="327"/>
      <c r="AB154" s="701">
        <f>$AB$7</f>
        <v>0.25</v>
      </c>
      <c r="AC154" s="706"/>
      <c r="AD154" s="424" t="s">
        <v>1300</v>
      </c>
      <c r="AE154" s="38"/>
      <c r="AF154" s="700"/>
      <c r="AG154" s="700"/>
      <c r="AH154" s="680"/>
      <c r="AI154" s="681"/>
      <c r="AJ154" s="681"/>
      <c r="AK154" s="681"/>
      <c r="AL154" s="681"/>
      <c r="AM154" s="681"/>
      <c r="AN154" s="681"/>
      <c r="AO154" s="682"/>
      <c r="AP154" s="319">
        <f>ROUND(ROUND($F$152*(1+AB154),0)+AJ155,0)</f>
        <v>1247</v>
      </c>
      <c r="AQ154" s="429"/>
      <c r="AS154" s="318"/>
    </row>
    <row r="155" spans="1:45" ht="17.25" customHeight="1" x14ac:dyDescent="0.15">
      <c r="A155" s="436">
        <v>63</v>
      </c>
      <c r="B155" s="436">
        <v>1219</v>
      </c>
      <c r="C155" s="158" t="s">
        <v>1672</v>
      </c>
      <c r="D155" s="711"/>
      <c r="E155" s="421"/>
      <c r="F155" s="418"/>
      <c r="G155" s="418"/>
      <c r="H155" s="418"/>
      <c r="I155" s="67"/>
      <c r="J155" s="66"/>
      <c r="K155" s="418"/>
      <c r="L155" s="418"/>
      <c r="M155" s="419"/>
      <c r="N155" s="637"/>
      <c r="O155" s="637"/>
      <c r="P155" s="637"/>
      <c r="Q155" s="638"/>
      <c r="R155" s="637"/>
      <c r="S155" s="637"/>
      <c r="T155" s="637"/>
      <c r="U155" s="637"/>
      <c r="V155" s="423" t="s">
        <v>208</v>
      </c>
      <c r="W155" s="422"/>
      <c r="X155" s="422"/>
      <c r="Y155" s="422"/>
      <c r="Z155" s="422"/>
      <c r="AA155" s="327"/>
      <c r="AB155" s="701">
        <f>$AB$8</f>
        <v>0.5</v>
      </c>
      <c r="AC155" s="706"/>
      <c r="AD155" s="424" t="s">
        <v>1300</v>
      </c>
      <c r="AE155" s="38"/>
      <c r="AF155" s="700"/>
      <c r="AG155" s="700"/>
      <c r="AH155" s="57"/>
      <c r="AI155" s="524" t="s">
        <v>33</v>
      </c>
      <c r="AJ155" s="699">
        <f>$AJ$11</f>
        <v>254</v>
      </c>
      <c r="AK155" s="699"/>
      <c r="AL155" s="426" t="s">
        <v>207</v>
      </c>
      <c r="AM155" s="607"/>
      <c r="AN155" s="607"/>
      <c r="AO155" s="432"/>
      <c r="AP155" s="319">
        <f>ROUND(ROUND($F$152*(1+AB155),0)+AJ155,0)</f>
        <v>1445</v>
      </c>
      <c r="AQ155" s="429"/>
      <c r="AS155" s="318"/>
    </row>
    <row r="156" spans="1:45" ht="17.25" customHeight="1" x14ac:dyDescent="0.15">
      <c r="A156" s="436">
        <v>63</v>
      </c>
      <c r="B156" s="436">
        <v>1214</v>
      </c>
      <c r="C156" s="158" t="s">
        <v>1724</v>
      </c>
      <c r="D156" s="711"/>
      <c r="E156" s="421"/>
      <c r="F156" s="418"/>
      <c r="G156" s="418"/>
      <c r="H156" s="418"/>
      <c r="I156" s="67"/>
      <c r="J156" s="66"/>
      <c r="K156" s="418"/>
      <c r="L156" s="418"/>
      <c r="M156" s="419"/>
      <c r="N156" s="637"/>
      <c r="O156" s="637"/>
      <c r="P156" s="637"/>
      <c r="Q156" s="638"/>
      <c r="R156" s="637"/>
      <c r="S156" s="637"/>
      <c r="T156" s="637"/>
      <c r="U156" s="637"/>
      <c r="V156" s="423"/>
      <c r="W156" s="422"/>
      <c r="X156" s="422"/>
      <c r="Y156" s="422"/>
      <c r="Z156" s="422"/>
      <c r="AA156" s="327"/>
      <c r="AB156" s="529"/>
      <c r="AC156" s="530"/>
      <c r="AD156" s="424"/>
      <c r="AE156" s="38"/>
      <c r="AF156" s="700"/>
      <c r="AG156" s="700"/>
      <c r="AH156" s="677" t="s">
        <v>4071</v>
      </c>
      <c r="AI156" s="678"/>
      <c r="AJ156" s="678"/>
      <c r="AK156" s="678"/>
      <c r="AL156" s="678"/>
      <c r="AM156" s="678"/>
      <c r="AN156" s="678"/>
      <c r="AO156" s="679"/>
      <c r="AP156" s="319">
        <f>ROUND($F$152+AJ158,0)</f>
        <v>1196</v>
      </c>
      <c r="AQ156" s="429"/>
      <c r="AS156" s="318"/>
    </row>
    <row r="157" spans="1:45" ht="17.25" customHeight="1" x14ac:dyDescent="0.15">
      <c r="A157" s="436">
        <v>63</v>
      </c>
      <c r="B157" s="436">
        <v>1215</v>
      </c>
      <c r="C157" s="158" t="s">
        <v>1725</v>
      </c>
      <c r="D157" s="711"/>
      <c r="E157" s="421"/>
      <c r="F157" s="418"/>
      <c r="G157" s="418"/>
      <c r="H157" s="418"/>
      <c r="I157" s="67"/>
      <c r="J157" s="66"/>
      <c r="K157" s="418"/>
      <c r="L157" s="418"/>
      <c r="M157" s="419"/>
      <c r="N157" s="637"/>
      <c r="O157" s="637"/>
      <c r="P157" s="637"/>
      <c r="Q157" s="638"/>
      <c r="R157" s="637"/>
      <c r="S157" s="637"/>
      <c r="T157" s="637"/>
      <c r="U157" s="637"/>
      <c r="V157" s="423" t="s">
        <v>579</v>
      </c>
      <c r="W157" s="422"/>
      <c r="X157" s="422"/>
      <c r="Y157" s="422"/>
      <c r="Z157" s="422"/>
      <c r="AA157" s="327"/>
      <c r="AB157" s="701">
        <f>$AB$7</f>
        <v>0.25</v>
      </c>
      <c r="AC157" s="706"/>
      <c r="AD157" s="424" t="s">
        <v>1300</v>
      </c>
      <c r="AE157" s="38"/>
      <c r="AF157" s="700"/>
      <c r="AG157" s="700"/>
      <c r="AH157" s="680"/>
      <c r="AI157" s="681"/>
      <c r="AJ157" s="681"/>
      <c r="AK157" s="681"/>
      <c r="AL157" s="681"/>
      <c r="AM157" s="681"/>
      <c r="AN157" s="681"/>
      <c r="AO157" s="682"/>
      <c r="AP157" s="319">
        <f>ROUND(ROUND($F$152*(1+AB157),0)+AJ158,0)</f>
        <v>1395</v>
      </c>
      <c r="AQ157" s="429"/>
      <c r="AS157" s="318"/>
    </row>
    <row r="158" spans="1:45" ht="17.25" customHeight="1" x14ac:dyDescent="0.15">
      <c r="A158" s="436">
        <v>63</v>
      </c>
      <c r="B158" s="436">
        <v>1216</v>
      </c>
      <c r="C158" s="158" t="s">
        <v>1726</v>
      </c>
      <c r="D158" s="711"/>
      <c r="E158" s="421"/>
      <c r="F158" s="418"/>
      <c r="G158" s="418"/>
      <c r="H158" s="418"/>
      <c r="I158" s="67"/>
      <c r="J158" s="66"/>
      <c r="K158" s="418"/>
      <c r="L158" s="418"/>
      <c r="M158" s="419"/>
      <c r="N158" s="637"/>
      <c r="O158" s="637"/>
      <c r="P158" s="637"/>
      <c r="Q158" s="638"/>
      <c r="R158" s="637"/>
      <c r="S158" s="637"/>
      <c r="T158" s="637"/>
      <c r="U158" s="637"/>
      <c r="V158" s="423" t="s">
        <v>208</v>
      </c>
      <c r="W158" s="422"/>
      <c r="X158" s="422"/>
      <c r="Y158" s="422"/>
      <c r="Z158" s="422"/>
      <c r="AA158" s="327"/>
      <c r="AB158" s="701">
        <f>$AB$8</f>
        <v>0.5</v>
      </c>
      <c r="AC158" s="706"/>
      <c r="AD158" s="424" t="s">
        <v>1300</v>
      </c>
      <c r="AE158" s="38"/>
      <c r="AF158" s="700"/>
      <c r="AG158" s="700"/>
      <c r="AH158" s="39"/>
      <c r="AI158" s="524" t="s">
        <v>33</v>
      </c>
      <c r="AJ158" s="699">
        <v>402</v>
      </c>
      <c r="AK158" s="699"/>
      <c r="AL158" s="426" t="s">
        <v>207</v>
      </c>
      <c r="AM158" s="417"/>
      <c r="AN158" s="417"/>
      <c r="AO158" s="584"/>
      <c r="AP158" s="319">
        <f>ROUND(ROUND($F$152*(1+AB158),0)+AJ158,0)</f>
        <v>1593</v>
      </c>
      <c r="AQ158" s="429"/>
      <c r="AS158" s="318"/>
    </row>
    <row r="159" spans="1:45" ht="17.25" customHeight="1" x14ac:dyDescent="0.15">
      <c r="A159" s="436">
        <v>63</v>
      </c>
      <c r="B159" s="436">
        <v>1250</v>
      </c>
      <c r="C159" s="158" t="s">
        <v>1879</v>
      </c>
      <c r="D159" s="711"/>
      <c r="E159" s="421"/>
      <c r="F159" s="418"/>
      <c r="G159" s="418"/>
      <c r="H159" s="418"/>
      <c r="I159" s="67"/>
      <c r="J159" s="66"/>
      <c r="K159" s="418"/>
      <c r="L159" s="418"/>
      <c r="M159" s="419"/>
      <c r="N159" s="637"/>
      <c r="O159" s="637"/>
      <c r="P159" s="637"/>
      <c r="Q159" s="638"/>
      <c r="R159" s="637"/>
      <c r="S159" s="637"/>
      <c r="T159" s="637"/>
      <c r="U159" s="637"/>
      <c r="V159" s="423"/>
      <c r="W159" s="422"/>
      <c r="X159" s="422"/>
      <c r="Y159" s="422"/>
      <c r="Z159" s="422"/>
      <c r="AA159" s="327"/>
      <c r="AB159" s="529"/>
      <c r="AC159" s="530"/>
      <c r="AD159" s="424"/>
      <c r="AE159" s="38"/>
      <c r="AF159" s="720" t="s">
        <v>4072</v>
      </c>
      <c r="AG159" s="721"/>
      <c r="AH159" s="677" t="s">
        <v>4030</v>
      </c>
      <c r="AI159" s="678"/>
      <c r="AJ159" s="678"/>
      <c r="AK159" s="678"/>
      <c r="AL159" s="678"/>
      <c r="AM159" s="678"/>
      <c r="AN159" s="678"/>
      <c r="AO159" s="679"/>
      <c r="AP159" s="319">
        <f>ROUND($F$152+AJ161,0)</f>
        <v>995</v>
      </c>
      <c r="AQ159" s="429"/>
    </row>
    <row r="160" spans="1:45" ht="17.25" customHeight="1" x14ac:dyDescent="0.15">
      <c r="A160" s="436">
        <v>63</v>
      </c>
      <c r="B160" s="436">
        <v>1251</v>
      </c>
      <c r="C160" s="158" t="s">
        <v>1880</v>
      </c>
      <c r="D160" s="711"/>
      <c r="E160" s="421"/>
      <c r="F160" s="418"/>
      <c r="G160" s="418"/>
      <c r="H160" s="418"/>
      <c r="I160" s="67"/>
      <c r="J160" s="66"/>
      <c r="K160" s="418"/>
      <c r="L160" s="418"/>
      <c r="M160" s="419"/>
      <c r="N160" s="637"/>
      <c r="O160" s="637"/>
      <c r="P160" s="637"/>
      <c r="Q160" s="638"/>
      <c r="R160" s="637"/>
      <c r="S160" s="637"/>
      <c r="T160" s="637"/>
      <c r="U160" s="637"/>
      <c r="V160" s="423" t="s">
        <v>579</v>
      </c>
      <c r="W160" s="422"/>
      <c r="X160" s="422"/>
      <c r="Y160" s="422"/>
      <c r="Z160" s="422"/>
      <c r="AA160" s="327"/>
      <c r="AB160" s="701">
        <f>$AB$7</f>
        <v>0.25</v>
      </c>
      <c r="AC160" s="706"/>
      <c r="AD160" s="424" t="s">
        <v>1300</v>
      </c>
      <c r="AE160" s="38"/>
      <c r="AF160" s="722"/>
      <c r="AG160" s="723"/>
      <c r="AH160" s="680"/>
      <c r="AI160" s="681"/>
      <c r="AJ160" s="681"/>
      <c r="AK160" s="681"/>
      <c r="AL160" s="681"/>
      <c r="AM160" s="681"/>
      <c r="AN160" s="681"/>
      <c r="AO160" s="682"/>
      <c r="AP160" s="319">
        <f>ROUND(ROUND($F$152*(1+AB160),0)+AJ161,0)</f>
        <v>1194</v>
      </c>
      <c r="AQ160" s="429"/>
      <c r="AS160" s="318"/>
    </row>
    <row r="161" spans="1:45" ht="17.25" customHeight="1" x14ac:dyDescent="0.15">
      <c r="A161" s="436">
        <v>63</v>
      </c>
      <c r="B161" s="436">
        <v>1252</v>
      </c>
      <c r="C161" s="158" t="s">
        <v>1881</v>
      </c>
      <c r="D161" s="711"/>
      <c r="E161" s="421"/>
      <c r="F161" s="418"/>
      <c r="G161" s="418"/>
      <c r="H161" s="418"/>
      <c r="I161" s="67"/>
      <c r="J161" s="66"/>
      <c r="K161" s="418"/>
      <c r="L161" s="418"/>
      <c r="M161" s="419"/>
      <c r="N161" s="637"/>
      <c r="O161" s="637"/>
      <c r="P161" s="637"/>
      <c r="Q161" s="638"/>
      <c r="R161" s="637"/>
      <c r="S161" s="637"/>
      <c r="T161" s="637"/>
      <c r="U161" s="637"/>
      <c r="V161" s="423" t="s">
        <v>208</v>
      </c>
      <c r="W161" s="422"/>
      <c r="X161" s="422"/>
      <c r="Y161" s="422"/>
      <c r="Z161" s="422"/>
      <c r="AA161" s="327"/>
      <c r="AB161" s="701">
        <f>$AB$8</f>
        <v>0.5</v>
      </c>
      <c r="AC161" s="706"/>
      <c r="AD161" s="424" t="s">
        <v>1300</v>
      </c>
      <c r="AE161" s="38"/>
      <c r="AF161" s="722"/>
      <c r="AG161" s="723"/>
      <c r="AH161" s="39"/>
      <c r="AI161" s="524" t="s">
        <v>33</v>
      </c>
      <c r="AJ161" s="699">
        <f>$AJ$14</f>
        <v>201</v>
      </c>
      <c r="AK161" s="699"/>
      <c r="AL161" s="426" t="s">
        <v>207</v>
      </c>
      <c r="AM161" s="607"/>
      <c r="AN161" s="607"/>
      <c r="AO161" s="432"/>
      <c r="AP161" s="319">
        <f>ROUND(ROUND($F$152*(1+AB161),0)+AJ161,0)</f>
        <v>1392</v>
      </c>
      <c r="AQ161" s="429"/>
      <c r="AS161" s="318"/>
    </row>
    <row r="162" spans="1:45" ht="17.25" customHeight="1" x14ac:dyDescent="0.15">
      <c r="A162" s="436">
        <v>63</v>
      </c>
      <c r="B162" s="436">
        <v>1253</v>
      </c>
      <c r="C162" s="158" t="s">
        <v>1906</v>
      </c>
      <c r="D162" s="711"/>
      <c r="E162" s="421"/>
      <c r="F162" s="418"/>
      <c r="G162" s="418"/>
      <c r="H162" s="418"/>
      <c r="I162" s="67"/>
      <c r="J162" s="66"/>
      <c r="K162" s="418"/>
      <c r="L162" s="418"/>
      <c r="M162" s="419"/>
      <c r="N162" s="637"/>
      <c r="O162" s="637"/>
      <c r="P162" s="637"/>
      <c r="Q162" s="638"/>
      <c r="R162" s="637"/>
      <c r="S162" s="637"/>
      <c r="T162" s="637"/>
      <c r="U162" s="637"/>
      <c r="V162" s="423"/>
      <c r="W162" s="422"/>
      <c r="X162" s="422"/>
      <c r="Y162" s="422"/>
      <c r="Z162" s="422"/>
      <c r="AA162" s="327"/>
      <c r="AB162" s="529"/>
      <c r="AC162" s="530"/>
      <c r="AD162" s="424"/>
      <c r="AE162" s="38"/>
      <c r="AF162" s="722"/>
      <c r="AG162" s="723"/>
      <c r="AH162" s="677" t="s">
        <v>4071</v>
      </c>
      <c r="AI162" s="678"/>
      <c r="AJ162" s="678"/>
      <c r="AK162" s="678"/>
      <c r="AL162" s="678"/>
      <c r="AM162" s="678"/>
      <c r="AN162" s="678"/>
      <c r="AO162" s="679"/>
      <c r="AP162" s="319">
        <f>ROUND($F$152+AJ164,0)</f>
        <v>1111</v>
      </c>
      <c r="AQ162" s="429"/>
      <c r="AS162" s="318"/>
    </row>
    <row r="163" spans="1:45" ht="17.25" customHeight="1" x14ac:dyDescent="0.15">
      <c r="A163" s="436">
        <v>63</v>
      </c>
      <c r="B163" s="436">
        <v>1254</v>
      </c>
      <c r="C163" s="158" t="s">
        <v>1907</v>
      </c>
      <c r="D163" s="711"/>
      <c r="E163" s="421"/>
      <c r="F163" s="418"/>
      <c r="G163" s="418"/>
      <c r="H163" s="418"/>
      <c r="I163" s="67"/>
      <c r="J163" s="66"/>
      <c r="K163" s="418"/>
      <c r="L163" s="418"/>
      <c r="M163" s="419"/>
      <c r="N163" s="637"/>
      <c r="O163" s="637"/>
      <c r="P163" s="637"/>
      <c r="Q163" s="638"/>
      <c r="R163" s="637"/>
      <c r="S163" s="637"/>
      <c r="T163" s="637"/>
      <c r="U163" s="637"/>
      <c r="V163" s="423" t="s">
        <v>579</v>
      </c>
      <c r="W163" s="422"/>
      <c r="X163" s="422"/>
      <c r="Y163" s="422"/>
      <c r="Z163" s="422"/>
      <c r="AA163" s="327"/>
      <c r="AB163" s="701">
        <f>$AB$7</f>
        <v>0.25</v>
      </c>
      <c r="AC163" s="706"/>
      <c r="AD163" s="424" t="s">
        <v>1300</v>
      </c>
      <c r="AE163" s="38"/>
      <c r="AF163" s="722"/>
      <c r="AG163" s="723"/>
      <c r="AH163" s="680"/>
      <c r="AI163" s="681"/>
      <c r="AJ163" s="681"/>
      <c r="AK163" s="681"/>
      <c r="AL163" s="681"/>
      <c r="AM163" s="681"/>
      <c r="AN163" s="681"/>
      <c r="AO163" s="682"/>
      <c r="AP163" s="319">
        <f>ROUND(ROUND($F$152*(1+AB163),0)+AJ164,0)</f>
        <v>1310</v>
      </c>
      <c r="AQ163" s="429"/>
      <c r="AS163" s="318"/>
    </row>
    <row r="164" spans="1:45" ht="17.25" customHeight="1" x14ac:dyDescent="0.15">
      <c r="A164" s="436">
        <v>63</v>
      </c>
      <c r="B164" s="436">
        <v>1255</v>
      </c>
      <c r="C164" s="158" t="s">
        <v>4073</v>
      </c>
      <c r="D164" s="711"/>
      <c r="E164" s="421"/>
      <c r="F164" s="418"/>
      <c r="G164" s="418"/>
      <c r="H164" s="418"/>
      <c r="I164" s="67"/>
      <c r="J164" s="66"/>
      <c r="K164" s="418"/>
      <c r="L164" s="418"/>
      <c r="M164" s="419"/>
      <c r="N164" s="637"/>
      <c r="O164" s="637"/>
      <c r="P164" s="637"/>
      <c r="Q164" s="638"/>
      <c r="R164" s="607"/>
      <c r="S164" s="607"/>
      <c r="T164" s="607"/>
      <c r="U164" s="432"/>
      <c r="V164" s="423" t="s">
        <v>208</v>
      </c>
      <c r="W164" s="422"/>
      <c r="X164" s="422"/>
      <c r="Y164" s="422"/>
      <c r="Z164" s="422"/>
      <c r="AA164" s="327"/>
      <c r="AB164" s="701">
        <f>$AB$8</f>
        <v>0.5</v>
      </c>
      <c r="AC164" s="706"/>
      <c r="AD164" s="424" t="s">
        <v>1300</v>
      </c>
      <c r="AE164" s="38"/>
      <c r="AF164" s="724"/>
      <c r="AG164" s="725"/>
      <c r="AH164" s="39"/>
      <c r="AI164" s="524" t="s">
        <v>33</v>
      </c>
      <c r="AJ164" s="699">
        <v>317</v>
      </c>
      <c r="AK164" s="699"/>
      <c r="AL164" s="426" t="s">
        <v>207</v>
      </c>
      <c r="AM164" s="607"/>
      <c r="AN164" s="607"/>
      <c r="AO164" s="432"/>
      <c r="AP164" s="401">
        <f>ROUND(ROUND($F$152*(1+AB164),0)+AJ164,0)</f>
        <v>1508</v>
      </c>
      <c r="AQ164" s="429"/>
      <c r="AS164" s="318"/>
    </row>
    <row r="165" spans="1:45" ht="17.25" customHeight="1" x14ac:dyDescent="0.15">
      <c r="A165" s="436">
        <v>63</v>
      </c>
      <c r="B165" s="433" t="s">
        <v>5233</v>
      </c>
      <c r="C165" s="455" t="s">
        <v>4428</v>
      </c>
      <c r="D165" s="538"/>
      <c r="E165" s="442"/>
      <c r="F165" s="637"/>
      <c r="G165" s="637"/>
      <c r="H165" s="637"/>
      <c r="I165" s="638"/>
      <c r="J165" s="442"/>
      <c r="K165" s="637"/>
      <c r="L165" s="637"/>
      <c r="M165" s="638"/>
      <c r="N165" s="442"/>
      <c r="O165" s="637"/>
      <c r="P165" s="637"/>
      <c r="Q165" s="419"/>
      <c r="R165" s="677" t="s">
        <v>4346</v>
      </c>
      <c r="S165" s="678"/>
      <c r="T165" s="678"/>
      <c r="U165" s="679"/>
      <c r="V165" s="423"/>
      <c r="W165" s="621"/>
      <c r="X165" s="621"/>
      <c r="Y165" s="621"/>
      <c r="Z165" s="621"/>
      <c r="AA165" s="621"/>
      <c r="AB165" s="621"/>
      <c r="AC165" s="621"/>
      <c r="AD165" s="621"/>
      <c r="AE165" s="621"/>
      <c r="AF165" s="621"/>
      <c r="AG165" s="621"/>
      <c r="AH165" s="621"/>
      <c r="AI165" s="621"/>
      <c r="AJ165" s="621"/>
      <c r="AK165" s="621"/>
      <c r="AL165" s="621"/>
      <c r="AM165" s="621"/>
      <c r="AN165" s="621"/>
      <c r="AO165" s="622"/>
      <c r="AP165" s="456">
        <f>F152-ROUND(F152*R168,0)</f>
        <v>786</v>
      </c>
      <c r="AQ165" s="429"/>
    </row>
    <row r="166" spans="1:45" ht="17.25" customHeight="1" x14ac:dyDescent="0.15">
      <c r="A166" s="436">
        <v>63</v>
      </c>
      <c r="B166" s="433" t="s">
        <v>5234</v>
      </c>
      <c r="C166" s="457" t="s">
        <v>4429</v>
      </c>
      <c r="D166" s="649"/>
      <c r="E166" s="442"/>
      <c r="F166" s="637"/>
      <c r="G166" s="637"/>
      <c r="H166" s="637"/>
      <c r="I166" s="638"/>
      <c r="J166" s="442"/>
      <c r="K166" s="637"/>
      <c r="L166" s="637"/>
      <c r="M166" s="638"/>
      <c r="N166" s="442"/>
      <c r="O166" s="637"/>
      <c r="P166" s="637"/>
      <c r="Q166" s="419"/>
      <c r="R166" s="680"/>
      <c r="S166" s="681"/>
      <c r="T166" s="681"/>
      <c r="U166" s="682"/>
      <c r="V166" s="423" t="s">
        <v>579</v>
      </c>
      <c r="W166" s="422"/>
      <c r="X166" s="422"/>
      <c r="Y166" s="422"/>
      <c r="Z166" s="422"/>
      <c r="AA166" s="422"/>
      <c r="AB166" s="701">
        <v>0.25</v>
      </c>
      <c r="AC166" s="701"/>
      <c r="AD166" s="424" t="s">
        <v>1300</v>
      </c>
      <c r="AE166" s="621"/>
      <c r="AF166" s="621"/>
      <c r="AG166" s="621"/>
      <c r="AH166" s="621"/>
      <c r="AI166" s="621"/>
      <c r="AJ166" s="621"/>
      <c r="AK166" s="621"/>
      <c r="AL166" s="621"/>
      <c r="AM166" s="621"/>
      <c r="AN166" s="621"/>
      <c r="AO166" s="622"/>
      <c r="AP166" s="458">
        <f>ROUND((F152-ROUND(F152*R168,0))*(1+AB166),0)</f>
        <v>983</v>
      </c>
      <c r="AQ166" s="429"/>
    </row>
    <row r="167" spans="1:45" ht="17.25" customHeight="1" x14ac:dyDescent="0.15">
      <c r="A167" s="436">
        <v>63</v>
      </c>
      <c r="B167" s="433" t="s">
        <v>5235</v>
      </c>
      <c r="C167" s="457" t="s">
        <v>4430</v>
      </c>
      <c r="D167" s="649"/>
      <c r="E167" s="442"/>
      <c r="F167" s="637"/>
      <c r="G167" s="637"/>
      <c r="H167" s="637"/>
      <c r="I167" s="638"/>
      <c r="J167" s="442"/>
      <c r="K167" s="637"/>
      <c r="L167" s="637"/>
      <c r="M167" s="638"/>
      <c r="N167" s="442"/>
      <c r="O167" s="637"/>
      <c r="P167" s="637"/>
      <c r="Q167" s="419"/>
      <c r="R167" s="511"/>
      <c r="S167" s="511"/>
      <c r="T167" s="511"/>
      <c r="U167" s="513"/>
      <c r="V167" s="423" t="s">
        <v>208</v>
      </c>
      <c r="W167" s="422"/>
      <c r="X167" s="422"/>
      <c r="Y167" s="422"/>
      <c r="Z167" s="422"/>
      <c r="AA167" s="422"/>
      <c r="AB167" s="701">
        <v>0.5</v>
      </c>
      <c r="AC167" s="701"/>
      <c r="AD167" s="424" t="s">
        <v>1300</v>
      </c>
      <c r="AE167" s="621"/>
      <c r="AF167" s="621"/>
      <c r="AG167" s="621"/>
      <c r="AH167" s="621"/>
      <c r="AI167" s="621"/>
      <c r="AJ167" s="621"/>
      <c r="AK167" s="621"/>
      <c r="AL167" s="621"/>
      <c r="AM167" s="621"/>
      <c r="AN167" s="621"/>
      <c r="AO167" s="622"/>
      <c r="AP167" s="458">
        <f>ROUND((F152-ROUND(F152*R168,0))*(1+AB167),0)</f>
        <v>1179</v>
      </c>
      <c r="AQ167" s="429"/>
    </row>
    <row r="168" spans="1:45" ht="17.25" customHeight="1" x14ac:dyDescent="0.15">
      <c r="A168" s="436">
        <v>63</v>
      </c>
      <c r="B168" s="433" t="s">
        <v>5236</v>
      </c>
      <c r="C168" s="441" t="s">
        <v>4431</v>
      </c>
      <c r="D168" s="649"/>
      <c r="E168" s="442"/>
      <c r="F168" s="637"/>
      <c r="G168" s="637"/>
      <c r="H168" s="637"/>
      <c r="I168" s="638"/>
      <c r="J168" s="442"/>
      <c r="K168" s="637"/>
      <c r="L168" s="637"/>
      <c r="M168" s="638"/>
      <c r="N168" s="442"/>
      <c r="O168" s="637"/>
      <c r="P168" s="637"/>
      <c r="Q168" s="419"/>
      <c r="R168" s="709">
        <f>$R$18</f>
        <v>0.01</v>
      </c>
      <c r="S168" s="683"/>
      <c r="T168" s="45" t="s">
        <v>4036</v>
      </c>
      <c r="U168" s="419"/>
      <c r="V168" s="423"/>
      <c r="W168" s="422"/>
      <c r="X168" s="422"/>
      <c r="Y168" s="422"/>
      <c r="Z168" s="422"/>
      <c r="AA168" s="422"/>
      <c r="AB168" s="529"/>
      <c r="AC168" s="529"/>
      <c r="AD168" s="424"/>
      <c r="AE168" s="422"/>
      <c r="AF168" s="700" t="s">
        <v>4070</v>
      </c>
      <c r="AG168" s="700"/>
      <c r="AH168" s="678" t="s">
        <v>4030</v>
      </c>
      <c r="AI168" s="678"/>
      <c r="AJ168" s="678"/>
      <c r="AK168" s="678"/>
      <c r="AL168" s="678"/>
      <c r="AM168" s="678"/>
      <c r="AN168" s="678"/>
      <c r="AO168" s="679"/>
      <c r="AP168" s="459">
        <f>ROUND((F152-ROUND(F152*R168,0))+AJ170,0)</f>
        <v>1040</v>
      </c>
      <c r="AQ168" s="407"/>
    </row>
    <row r="169" spans="1:45" ht="17.25" customHeight="1" x14ac:dyDescent="0.15">
      <c r="A169" s="436">
        <v>63</v>
      </c>
      <c r="B169" s="433" t="s">
        <v>5237</v>
      </c>
      <c r="C169" s="441" t="s">
        <v>4432</v>
      </c>
      <c r="D169" s="649"/>
      <c r="E169" s="442"/>
      <c r="F169" s="637"/>
      <c r="G169" s="637"/>
      <c r="H169" s="637"/>
      <c r="I169" s="638"/>
      <c r="J169" s="442"/>
      <c r="K169" s="637"/>
      <c r="L169" s="637"/>
      <c r="M169" s="638"/>
      <c r="N169" s="442"/>
      <c r="O169" s="637"/>
      <c r="P169" s="637"/>
      <c r="Q169" s="419"/>
      <c r="R169" s="418"/>
      <c r="S169" s="418"/>
      <c r="T169" s="418"/>
      <c r="U169" s="419"/>
      <c r="V169" s="423" t="s">
        <v>579</v>
      </c>
      <c r="W169" s="422"/>
      <c r="X169" s="422"/>
      <c r="Y169" s="422"/>
      <c r="Z169" s="422"/>
      <c r="AA169" s="422"/>
      <c r="AB169" s="701">
        <f>$AB$7</f>
        <v>0.25</v>
      </c>
      <c r="AC169" s="701"/>
      <c r="AD169" s="424" t="s">
        <v>1300</v>
      </c>
      <c r="AE169" s="422"/>
      <c r="AF169" s="700"/>
      <c r="AG169" s="700"/>
      <c r="AH169" s="681"/>
      <c r="AI169" s="681"/>
      <c r="AJ169" s="681"/>
      <c r="AK169" s="681"/>
      <c r="AL169" s="681"/>
      <c r="AM169" s="681"/>
      <c r="AN169" s="681"/>
      <c r="AO169" s="682"/>
      <c r="AP169" s="459">
        <f>ROUND(ROUND((F152-ROUND(F152*R168,0))*(1+AB169),0)+AJ170,0)</f>
        <v>1237</v>
      </c>
      <c r="AQ169" s="429"/>
    </row>
    <row r="170" spans="1:45" ht="17.25" customHeight="1" x14ac:dyDescent="0.15">
      <c r="A170" s="436">
        <v>63</v>
      </c>
      <c r="B170" s="433" t="s">
        <v>5238</v>
      </c>
      <c r="C170" s="441" t="s">
        <v>4433</v>
      </c>
      <c r="D170" s="649"/>
      <c r="E170" s="510"/>
      <c r="F170" s="511"/>
      <c r="G170" s="511"/>
      <c r="H170" s="511"/>
      <c r="I170" s="513"/>
      <c r="J170" s="510"/>
      <c r="K170" s="511"/>
      <c r="L170" s="637"/>
      <c r="M170" s="638"/>
      <c r="N170" s="442"/>
      <c r="O170" s="637"/>
      <c r="P170" s="637"/>
      <c r="Q170" s="419"/>
      <c r="R170" s="418"/>
      <c r="S170" s="418"/>
      <c r="T170" s="418"/>
      <c r="U170" s="419"/>
      <c r="V170" s="423" t="s">
        <v>208</v>
      </c>
      <c r="W170" s="422"/>
      <c r="X170" s="422"/>
      <c r="Y170" s="422"/>
      <c r="Z170" s="422"/>
      <c r="AA170" s="422"/>
      <c r="AB170" s="701">
        <f>$AB$8</f>
        <v>0.5</v>
      </c>
      <c r="AC170" s="701"/>
      <c r="AD170" s="424" t="s">
        <v>1300</v>
      </c>
      <c r="AE170" s="422"/>
      <c r="AF170" s="700"/>
      <c r="AG170" s="700"/>
      <c r="AH170" s="245"/>
      <c r="AI170" s="616" t="s">
        <v>33</v>
      </c>
      <c r="AJ170" s="702">
        <f>$AJ$11</f>
        <v>254</v>
      </c>
      <c r="AK170" s="702"/>
      <c r="AL170" s="245" t="s">
        <v>207</v>
      </c>
      <c r="AM170" s="607"/>
      <c r="AN170" s="607"/>
      <c r="AO170" s="432"/>
      <c r="AP170" s="459">
        <f>ROUND(ROUND((F152-ROUND(F152*R168,0))*(1+AB170),0)+AJ170,0)</f>
        <v>1433</v>
      </c>
      <c r="AQ170" s="429"/>
    </row>
    <row r="171" spans="1:45" ht="17.25" customHeight="1" x14ac:dyDescent="0.15">
      <c r="A171" s="436">
        <v>63</v>
      </c>
      <c r="B171" s="433" t="s">
        <v>5239</v>
      </c>
      <c r="C171" s="441" t="s">
        <v>4434</v>
      </c>
      <c r="D171" s="649"/>
      <c r="E171" s="510"/>
      <c r="F171" s="511"/>
      <c r="G171" s="511"/>
      <c r="H171" s="511"/>
      <c r="I171" s="513"/>
      <c r="J171" s="510"/>
      <c r="K171" s="511"/>
      <c r="L171" s="637"/>
      <c r="M171" s="638"/>
      <c r="N171" s="442"/>
      <c r="O171" s="637"/>
      <c r="P171" s="637"/>
      <c r="Q171" s="638"/>
      <c r="R171" s="637"/>
      <c r="S171" s="637"/>
      <c r="T171" s="637"/>
      <c r="U171" s="638"/>
      <c r="V171" s="423"/>
      <c r="W171" s="422"/>
      <c r="X171" s="422"/>
      <c r="Y171" s="422"/>
      <c r="Z171" s="422"/>
      <c r="AA171" s="422"/>
      <c r="AB171" s="529"/>
      <c r="AC171" s="529"/>
      <c r="AD171" s="424"/>
      <c r="AE171" s="422"/>
      <c r="AF171" s="700"/>
      <c r="AG171" s="700"/>
      <c r="AH171" s="677" t="s">
        <v>4071</v>
      </c>
      <c r="AI171" s="678"/>
      <c r="AJ171" s="678"/>
      <c r="AK171" s="678"/>
      <c r="AL171" s="678"/>
      <c r="AM171" s="678"/>
      <c r="AN171" s="678"/>
      <c r="AO171" s="679"/>
      <c r="AP171" s="459">
        <f>ROUND((F152-ROUND(F152*R168,0))+AJ173,0)</f>
        <v>1188</v>
      </c>
      <c r="AQ171" s="407"/>
    </row>
    <row r="172" spans="1:45" ht="17.25" customHeight="1" x14ac:dyDescent="0.15">
      <c r="A172" s="436">
        <v>63</v>
      </c>
      <c r="B172" s="433" t="s">
        <v>5240</v>
      </c>
      <c r="C172" s="441" t="s">
        <v>4435</v>
      </c>
      <c r="D172" s="649"/>
      <c r="E172" s="510"/>
      <c r="F172" s="511"/>
      <c r="G172" s="511"/>
      <c r="H172" s="511"/>
      <c r="I172" s="513"/>
      <c r="J172" s="510"/>
      <c r="K172" s="511"/>
      <c r="L172" s="637"/>
      <c r="M172" s="638"/>
      <c r="N172" s="442"/>
      <c r="O172" s="637"/>
      <c r="P172" s="637"/>
      <c r="Q172" s="419"/>
      <c r="R172" s="418"/>
      <c r="S172" s="418"/>
      <c r="T172" s="418"/>
      <c r="U172" s="419"/>
      <c r="V172" s="423" t="s">
        <v>579</v>
      </c>
      <c r="W172" s="422"/>
      <c r="X172" s="422"/>
      <c r="Y172" s="422"/>
      <c r="Z172" s="422"/>
      <c r="AA172" s="422"/>
      <c r="AB172" s="701">
        <f>$AB$7</f>
        <v>0.25</v>
      </c>
      <c r="AC172" s="701"/>
      <c r="AD172" s="424" t="s">
        <v>1300</v>
      </c>
      <c r="AE172" s="422"/>
      <c r="AF172" s="700"/>
      <c r="AG172" s="700"/>
      <c r="AH172" s="680"/>
      <c r="AI172" s="681"/>
      <c r="AJ172" s="681"/>
      <c r="AK172" s="681"/>
      <c r="AL172" s="681"/>
      <c r="AM172" s="681"/>
      <c r="AN172" s="681"/>
      <c r="AO172" s="682"/>
      <c r="AP172" s="459">
        <f>ROUND(ROUND((F152-ROUND(F152*R168,0))*(1+AB172),0)+AJ173,0)</f>
        <v>1385</v>
      </c>
      <c r="AQ172" s="429"/>
    </row>
    <row r="173" spans="1:45" ht="17.25" customHeight="1" x14ac:dyDescent="0.15">
      <c r="A173" s="436">
        <v>63</v>
      </c>
      <c r="B173" s="433" t="s">
        <v>5241</v>
      </c>
      <c r="C173" s="441" t="s">
        <v>4436</v>
      </c>
      <c r="D173" s="649"/>
      <c r="E173" s="510"/>
      <c r="F173" s="511"/>
      <c r="G173" s="511"/>
      <c r="H173" s="511"/>
      <c r="I173" s="513"/>
      <c r="J173" s="510"/>
      <c r="K173" s="511"/>
      <c r="L173" s="637"/>
      <c r="M173" s="638"/>
      <c r="N173" s="442"/>
      <c r="O173" s="637"/>
      <c r="P173" s="637"/>
      <c r="Q173" s="419"/>
      <c r="R173" s="418"/>
      <c r="S173" s="418"/>
      <c r="T173" s="418"/>
      <c r="U173" s="419"/>
      <c r="V173" s="423" t="s">
        <v>208</v>
      </c>
      <c r="W173" s="422"/>
      <c r="X173" s="422"/>
      <c r="Y173" s="422"/>
      <c r="Z173" s="422"/>
      <c r="AA173" s="422"/>
      <c r="AB173" s="701">
        <f>$AB$8</f>
        <v>0.5</v>
      </c>
      <c r="AC173" s="701"/>
      <c r="AD173" s="424" t="s">
        <v>1300</v>
      </c>
      <c r="AE173" s="38"/>
      <c r="AF173" s="700"/>
      <c r="AG173" s="700"/>
      <c r="AH173" s="39"/>
      <c r="AI173" s="524" t="s">
        <v>33</v>
      </c>
      <c r="AJ173" s="699">
        <f>$AJ$158</f>
        <v>402</v>
      </c>
      <c r="AK173" s="699"/>
      <c r="AL173" s="426" t="s">
        <v>207</v>
      </c>
      <c r="AM173" s="417"/>
      <c r="AN173" s="417"/>
      <c r="AO173" s="584"/>
      <c r="AP173" s="459">
        <f>ROUND(ROUND((F152-ROUND(F152*R168,0))*(1+AB173),0)+AJ173,0)</f>
        <v>1581</v>
      </c>
      <c r="AQ173" s="429"/>
    </row>
    <row r="174" spans="1:45" ht="17.25" customHeight="1" x14ac:dyDescent="0.15">
      <c r="A174" s="436">
        <v>63</v>
      </c>
      <c r="B174" s="433" t="s">
        <v>5242</v>
      </c>
      <c r="C174" s="441" t="s">
        <v>4437</v>
      </c>
      <c r="D174" s="649"/>
      <c r="E174" s="510"/>
      <c r="F174" s="511"/>
      <c r="G174" s="511"/>
      <c r="H174" s="511"/>
      <c r="I174" s="513"/>
      <c r="J174" s="510"/>
      <c r="K174" s="511"/>
      <c r="L174" s="637"/>
      <c r="M174" s="638"/>
      <c r="N174" s="442"/>
      <c r="O174" s="637"/>
      <c r="P174" s="637"/>
      <c r="Q174" s="419"/>
      <c r="R174" s="637"/>
      <c r="S174" s="418"/>
      <c r="T174" s="637"/>
      <c r="U174" s="638"/>
      <c r="V174" s="423"/>
      <c r="W174" s="422"/>
      <c r="X174" s="422"/>
      <c r="Y174" s="422"/>
      <c r="Z174" s="422"/>
      <c r="AA174" s="422"/>
      <c r="AB174" s="529"/>
      <c r="AC174" s="529"/>
      <c r="AD174" s="424"/>
      <c r="AE174" s="422"/>
      <c r="AF174" s="720" t="s">
        <v>4072</v>
      </c>
      <c r="AG174" s="721"/>
      <c r="AH174" s="678" t="s">
        <v>4030</v>
      </c>
      <c r="AI174" s="678"/>
      <c r="AJ174" s="678"/>
      <c r="AK174" s="678"/>
      <c r="AL174" s="678"/>
      <c r="AM174" s="678"/>
      <c r="AN174" s="678"/>
      <c r="AO174" s="679"/>
      <c r="AP174" s="459">
        <f>ROUND((F152-ROUND(F152*R168,0))+AJ176,0)</f>
        <v>987</v>
      </c>
      <c r="AQ174" s="407"/>
    </row>
    <row r="175" spans="1:45" ht="17.25" customHeight="1" x14ac:dyDescent="0.15">
      <c r="A175" s="436">
        <v>63</v>
      </c>
      <c r="B175" s="433" t="s">
        <v>5243</v>
      </c>
      <c r="C175" s="441" t="s">
        <v>4438</v>
      </c>
      <c r="D175" s="649"/>
      <c r="E175" s="510"/>
      <c r="F175" s="511"/>
      <c r="G175" s="511"/>
      <c r="H175" s="511"/>
      <c r="I175" s="513"/>
      <c r="J175" s="510"/>
      <c r="K175" s="511"/>
      <c r="L175" s="418"/>
      <c r="M175" s="419"/>
      <c r="N175" s="421"/>
      <c r="O175" s="418"/>
      <c r="P175" s="418"/>
      <c r="Q175" s="419"/>
      <c r="R175" s="418"/>
      <c r="S175" s="418"/>
      <c r="T175" s="418"/>
      <c r="U175" s="419"/>
      <c r="V175" s="423" t="s">
        <v>579</v>
      </c>
      <c r="W175" s="422"/>
      <c r="X175" s="422"/>
      <c r="Y175" s="422"/>
      <c r="Z175" s="422"/>
      <c r="AA175" s="422"/>
      <c r="AB175" s="701">
        <f>$AB$7</f>
        <v>0.25</v>
      </c>
      <c r="AC175" s="701"/>
      <c r="AD175" s="424" t="s">
        <v>1300</v>
      </c>
      <c r="AE175" s="422"/>
      <c r="AF175" s="722"/>
      <c r="AG175" s="723"/>
      <c r="AH175" s="681"/>
      <c r="AI175" s="681"/>
      <c r="AJ175" s="681"/>
      <c r="AK175" s="681"/>
      <c r="AL175" s="681"/>
      <c r="AM175" s="681"/>
      <c r="AN175" s="681"/>
      <c r="AO175" s="682"/>
      <c r="AP175" s="459">
        <f>ROUND(ROUND((F152-ROUND(F152*R168,0))*(1+AB175),0)+AJ176,0)</f>
        <v>1184</v>
      </c>
      <c r="AQ175" s="429"/>
    </row>
    <row r="176" spans="1:45" ht="17.25" customHeight="1" x14ac:dyDescent="0.15">
      <c r="A176" s="436">
        <v>63</v>
      </c>
      <c r="B176" s="433" t="s">
        <v>5244</v>
      </c>
      <c r="C176" s="441" t="s">
        <v>4439</v>
      </c>
      <c r="D176" s="649"/>
      <c r="E176" s="510"/>
      <c r="F176" s="511"/>
      <c r="G176" s="511"/>
      <c r="H176" s="511"/>
      <c r="I176" s="513"/>
      <c r="J176" s="510"/>
      <c r="K176" s="511"/>
      <c r="L176" s="418"/>
      <c r="M176" s="419"/>
      <c r="N176" s="421"/>
      <c r="O176" s="418"/>
      <c r="P176" s="418"/>
      <c r="Q176" s="419"/>
      <c r="R176" s="418"/>
      <c r="S176" s="418"/>
      <c r="T176" s="418"/>
      <c r="U176" s="419"/>
      <c r="V176" s="423" t="s">
        <v>208</v>
      </c>
      <c r="W176" s="422"/>
      <c r="X176" s="422"/>
      <c r="Y176" s="422"/>
      <c r="Z176" s="422"/>
      <c r="AA176" s="422"/>
      <c r="AB176" s="701">
        <f>$AB$8</f>
        <v>0.5</v>
      </c>
      <c r="AC176" s="701"/>
      <c r="AD176" s="424" t="s">
        <v>1300</v>
      </c>
      <c r="AE176" s="422"/>
      <c r="AF176" s="722"/>
      <c r="AG176" s="723"/>
      <c r="AH176" s="576"/>
      <c r="AI176" s="524" t="s">
        <v>33</v>
      </c>
      <c r="AJ176" s="699">
        <f>$AJ$14</f>
        <v>201</v>
      </c>
      <c r="AK176" s="699"/>
      <c r="AL176" s="426" t="s">
        <v>207</v>
      </c>
      <c r="AM176" s="181"/>
      <c r="AN176" s="426"/>
      <c r="AO176" s="189"/>
      <c r="AP176" s="459">
        <f>ROUND(ROUND((F152-ROUND(F152*R168,0))*(1+AB176),0)+AJ176,0)</f>
        <v>1380</v>
      </c>
      <c r="AQ176" s="429"/>
    </row>
    <row r="177" spans="1:43" ht="17.25" customHeight="1" x14ac:dyDescent="0.15">
      <c r="A177" s="436">
        <v>63</v>
      </c>
      <c r="B177" s="433" t="s">
        <v>5245</v>
      </c>
      <c r="C177" s="441" t="s">
        <v>4440</v>
      </c>
      <c r="D177" s="538"/>
      <c r="E177" s="421"/>
      <c r="F177" s="418"/>
      <c r="G177" s="418"/>
      <c r="H177" s="418"/>
      <c r="I177" s="67"/>
      <c r="J177" s="66"/>
      <c r="K177" s="418"/>
      <c r="L177" s="418"/>
      <c r="M177" s="419"/>
      <c r="N177" s="421"/>
      <c r="O177" s="418"/>
      <c r="P177" s="418"/>
      <c r="Q177" s="638"/>
      <c r="R177" s="637"/>
      <c r="S177" s="637"/>
      <c r="T177" s="637"/>
      <c r="U177" s="638"/>
      <c r="V177" s="423"/>
      <c r="W177" s="422"/>
      <c r="X177" s="422"/>
      <c r="Y177" s="422"/>
      <c r="Z177" s="422"/>
      <c r="AA177" s="422"/>
      <c r="AB177" s="529"/>
      <c r="AC177" s="530"/>
      <c r="AD177" s="424"/>
      <c r="AE177" s="424"/>
      <c r="AF177" s="722"/>
      <c r="AG177" s="723"/>
      <c r="AH177" s="677" t="s">
        <v>4071</v>
      </c>
      <c r="AI177" s="678"/>
      <c r="AJ177" s="678"/>
      <c r="AK177" s="678"/>
      <c r="AL177" s="678"/>
      <c r="AM177" s="678"/>
      <c r="AN177" s="678"/>
      <c r="AO177" s="679"/>
      <c r="AP177" s="459">
        <f>ROUND((F152-ROUND(F152*R168,0))+AJ179,0)</f>
        <v>1103</v>
      </c>
      <c r="AQ177" s="429"/>
    </row>
    <row r="178" spans="1:43" ht="17.25" customHeight="1" x14ac:dyDescent="0.15">
      <c r="A178" s="436">
        <v>63</v>
      </c>
      <c r="B178" s="433" t="s">
        <v>5246</v>
      </c>
      <c r="C178" s="441" t="s">
        <v>4441</v>
      </c>
      <c r="D178" s="538"/>
      <c r="E178" s="421"/>
      <c r="F178" s="418"/>
      <c r="G178" s="418"/>
      <c r="H178" s="418"/>
      <c r="I178" s="67"/>
      <c r="J178" s="66"/>
      <c r="K178" s="418"/>
      <c r="L178" s="418"/>
      <c r="M178" s="419"/>
      <c r="N178" s="421"/>
      <c r="O178" s="418"/>
      <c r="P178" s="418"/>
      <c r="Q178" s="638"/>
      <c r="R178" s="637"/>
      <c r="S178" s="637"/>
      <c r="T178" s="637"/>
      <c r="U178" s="638"/>
      <c r="V178" s="423" t="s">
        <v>579</v>
      </c>
      <c r="W178" s="422"/>
      <c r="X178" s="422"/>
      <c r="Y178" s="422"/>
      <c r="Z178" s="422"/>
      <c r="AA178" s="422"/>
      <c r="AB178" s="701">
        <f>$AB$7</f>
        <v>0.25</v>
      </c>
      <c r="AC178" s="706"/>
      <c r="AD178" s="424" t="s">
        <v>1300</v>
      </c>
      <c r="AE178" s="424"/>
      <c r="AF178" s="722"/>
      <c r="AG178" s="723"/>
      <c r="AH178" s="680"/>
      <c r="AI178" s="681"/>
      <c r="AJ178" s="681"/>
      <c r="AK178" s="681"/>
      <c r="AL178" s="681"/>
      <c r="AM178" s="681"/>
      <c r="AN178" s="681"/>
      <c r="AO178" s="682"/>
      <c r="AP178" s="459">
        <f>ROUND(ROUND((F152-ROUND(F152*R168,0))*(1+AB178),0)+AJ179,0)</f>
        <v>1300</v>
      </c>
      <c r="AQ178" s="429"/>
    </row>
    <row r="179" spans="1:43" ht="17.25" customHeight="1" x14ac:dyDescent="0.15">
      <c r="A179" s="436">
        <v>63</v>
      </c>
      <c r="B179" s="433" t="s">
        <v>5247</v>
      </c>
      <c r="C179" s="441" t="s">
        <v>4442</v>
      </c>
      <c r="D179" s="538"/>
      <c r="E179" s="421"/>
      <c r="F179" s="418"/>
      <c r="G179" s="418"/>
      <c r="H179" s="418"/>
      <c r="I179" s="67"/>
      <c r="J179" s="66"/>
      <c r="K179" s="418"/>
      <c r="L179" s="418"/>
      <c r="M179" s="419"/>
      <c r="N179" s="39"/>
      <c r="O179" s="417"/>
      <c r="P179" s="417"/>
      <c r="Q179" s="432"/>
      <c r="R179" s="607"/>
      <c r="S179" s="607"/>
      <c r="T179" s="607"/>
      <c r="U179" s="432"/>
      <c r="V179" s="423" t="s">
        <v>208</v>
      </c>
      <c r="W179" s="422"/>
      <c r="X179" s="422"/>
      <c r="Y179" s="422"/>
      <c r="Z179" s="422"/>
      <c r="AA179" s="422"/>
      <c r="AB179" s="701">
        <f>$AB$8</f>
        <v>0.5</v>
      </c>
      <c r="AC179" s="706"/>
      <c r="AD179" s="424" t="s">
        <v>1300</v>
      </c>
      <c r="AE179" s="424"/>
      <c r="AF179" s="724"/>
      <c r="AG179" s="725"/>
      <c r="AH179" s="39"/>
      <c r="AI179" s="524" t="s">
        <v>33</v>
      </c>
      <c r="AJ179" s="699">
        <f>$AJ$164</f>
        <v>317</v>
      </c>
      <c r="AK179" s="699"/>
      <c r="AL179" s="426" t="s">
        <v>207</v>
      </c>
      <c r="AM179" s="607"/>
      <c r="AN179" s="607"/>
      <c r="AO179" s="432"/>
      <c r="AP179" s="459">
        <f>ROUND(ROUND((F152-ROUND(F152*R168,0))*(1+AB179),0)+AJ179,0)</f>
        <v>1496</v>
      </c>
      <c r="AQ179" s="429"/>
    </row>
    <row r="180" spans="1:43" ht="17.25" customHeight="1" x14ac:dyDescent="0.15">
      <c r="A180" s="436">
        <v>63</v>
      </c>
      <c r="B180" s="433">
        <v>1271</v>
      </c>
      <c r="C180" s="455" t="s">
        <v>4074</v>
      </c>
      <c r="D180" s="538"/>
      <c r="E180" s="442"/>
      <c r="F180" s="637"/>
      <c r="G180" s="637"/>
      <c r="H180" s="637"/>
      <c r="I180" s="638"/>
      <c r="J180" s="442"/>
      <c r="K180" s="637"/>
      <c r="L180" s="418"/>
      <c r="M180" s="419"/>
      <c r="N180" s="677" t="s">
        <v>3284</v>
      </c>
      <c r="O180" s="678"/>
      <c r="P180" s="678"/>
      <c r="Q180" s="679"/>
      <c r="R180" s="509"/>
      <c r="S180" s="509"/>
      <c r="T180" s="509"/>
      <c r="U180" s="512"/>
      <c r="V180" s="423"/>
      <c r="W180" s="621"/>
      <c r="X180" s="621"/>
      <c r="Y180" s="621"/>
      <c r="Z180" s="621"/>
      <c r="AA180" s="621"/>
      <c r="AB180" s="621"/>
      <c r="AC180" s="621"/>
      <c r="AD180" s="621"/>
      <c r="AE180" s="621"/>
      <c r="AF180" s="621"/>
      <c r="AG180" s="621"/>
      <c r="AH180" s="621"/>
      <c r="AI180" s="621"/>
      <c r="AJ180" s="621"/>
      <c r="AK180" s="621"/>
      <c r="AL180" s="621"/>
      <c r="AM180" s="621"/>
      <c r="AN180" s="621"/>
      <c r="AO180" s="622"/>
      <c r="AP180" s="456">
        <f>F152-ROUND(F152*N183,0)</f>
        <v>786</v>
      </c>
      <c r="AQ180" s="429"/>
    </row>
    <row r="181" spans="1:43" ht="17.25" customHeight="1" x14ac:dyDescent="0.15">
      <c r="A181" s="436">
        <v>63</v>
      </c>
      <c r="B181" s="433">
        <v>1272</v>
      </c>
      <c r="C181" s="457" t="s">
        <v>4075</v>
      </c>
      <c r="D181" s="538"/>
      <c r="E181" s="442"/>
      <c r="F181" s="637"/>
      <c r="G181" s="637"/>
      <c r="H181" s="637"/>
      <c r="I181" s="638"/>
      <c r="J181" s="442"/>
      <c r="K181" s="637"/>
      <c r="L181" s="418"/>
      <c r="M181" s="419"/>
      <c r="N181" s="680"/>
      <c r="O181" s="681"/>
      <c r="P181" s="681"/>
      <c r="Q181" s="682"/>
      <c r="R181" s="511"/>
      <c r="S181" s="511"/>
      <c r="T181" s="511"/>
      <c r="U181" s="513"/>
      <c r="V181" s="423" t="s">
        <v>579</v>
      </c>
      <c r="W181" s="422"/>
      <c r="X181" s="422"/>
      <c r="Y181" s="422"/>
      <c r="Z181" s="422"/>
      <c r="AA181" s="422"/>
      <c r="AB181" s="701">
        <v>0.25</v>
      </c>
      <c r="AC181" s="701"/>
      <c r="AD181" s="424" t="s">
        <v>1300</v>
      </c>
      <c r="AE181" s="621"/>
      <c r="AF181" s="621"/>
      <c r="AG181" s="621"/>
      <c r="AH181" s="621"/>
      <c r="AI181" s="621"/>
      <c r="AJ181" s="621"/>
      <c r="AK181" s="621"/>
      <c r="AL181" s="621"/>
      <c r="AM181" s="621"/>
      <c r="AN181" s="621"/>
      <c r="AO181" s="622"/>
      <c r="AP181" s="458">
        <f>ROUND((F152-ROUND(F152*N183,0))*(1+AB181),0)</f>
        <v>983</v>
      </c>
      <c r="AQ181" s="429"/>
    </row>
    <row r="182" spans="1:43" ht="17.25" customHeight="1" x14ac:dyDescent="0.15">
      <c r="A182" s="436">
        <v>63</v>
      </c>
      <c r="B182" s="433">
        <v>1273</v>
      </c>
      <c r="C182" s="457" t="s">
        <v>4076</v>
      </c>
      <c r="D182" s="538"/>
      <c r="E182" s="442"/>
      <c r="F182" s="637"/>
      <c r="G182" s="637"/>
      <c r="H182" s="637"/>
      <c r="I182" s="638"/>
      <c r="J182" s="442"/>
      <c r="K182" s="637"/>
      <c r="L182" s="418"/>
      <c r="M182" s="419"/>
      <c r="N182" s="421"/>
      <c r="O182" s="418"/>
      <c r="P182" s="418"/>
      <c r="Q182" s="513"/>
      <c r="R182" s="511"/>
      <c r="S182" s="511"/>
      <c r="T182" s="511"/>
      <c r="U182" s="513"/>
      <c r="V182" s="423" t="s">
        <v>208</v>
      </c>
      <c r="W182" s="422"/>
      <c r="X182" s="422"/>
      <c r="Y182" s="422"/>
      <c r="Z182" s="422"/>
      <c r="AA182" s="422"/>
      <c r="AB182" s="701">
        <v>0.5</v>
      </c>
      <c r="AC182" s="701"/>
      <c r="AD182" s="424" t="s">
        <v>1300</v>
      </c>
      <c r="AE182" s="621"/>
      <c r="AF182" s="621"/>
      <c r="AG182" s="621"/>
      <c r="AH182" s="621"/>
      <c r="AI182" s="621"/>
      <c r="AJ182" s="621"/>
      <c r="AK182" s="621"/>
      <c r="AL182" s="621"/>
      <c r="AM182" s="621"/>
      <c r="AN182" s="621"/>
      <c r="AO182" s="622"/>
      <c r="AP182" s="458">
        <f>ROUND((F152-ROUND(F152*N183,0))*(1+AB182),0)</f>
        <v>1179</v>
      </c>
      <c r="AQ182" s="429"/>
    </row>
    <row r="183" spans="1:43" ht="17.25" customHeight="1" x14ac:dyDescent="0.15">
      <c r="A183" s="436">
        <v>63</v>
      </c>
      <c r="B183" s="433">
        <v>1274</v>
      </c>
      <c r="C183" s="441" t="s">
        <v>4077</v>
      </c>
      <c r="D183" s="538"/>
      <c r="E183" s="442"/>
      <c r="F183" s="637"/>
      <c r="G183" s="637"/>
      <c r="H183" s="637"/>
      <c r="I183" s="638"/>
      <c r="J183" s="442"/>
      <c r="K183" s="637"/>
      <c r="L183" s="418"/>
      <c r="M183" s="419"/>
      <c r="N183" s="709">
        <f>$N$27</f>
        <v>0.01</v>
      </c>
      <c r="O183" s="683"/>
      <c r="P183" s="45" t="s">
        <v>4036</v>
      </c>
      <c r="Q183" s="419"/>
      <c r="R183" s="637"/>
      <c r="S183" s="637"/>
      <c r="T183" s="637"/>
      <c r="U183" s="419"/>
      <c r="V183" s="423"/>
      <c r="W183" s="422"/>
      <c r="X183" s="422"/>
      <c r="Y183" s="422"/>
      <c r="Z183" s="422"/>
      <c r="AA183" s="422"/>
      <c r="AB183" s="529"/>
      <c r="AC183" s="529"/>
      <c r="AD183" s="424"/>
      <c r="AE183" s="422"/>
      <c r="AF183" s="700" t="s">
        <v>4070</v>
      </c>
      <c r="AG183" s="700"/>
      <c r="AH183" s="678" t="s">
        <v>4030</v>
      </c>
      <c r="AI183" s="678"/>
      <c r="AJ183" s="678"/>
      <c r="AK183" s="678"/>
      <c r="AL183" s="678"/>
      <c r="AM183" s="678"/>
      <c r="AN183" s="678"/>
      <c r="AO183" s="679"/>
      <c r="AP183" s="459">
        <f>ROUND((F152-ROUND(F152*N183,0))+AJ185,0)</f>
        <v>1040</v>
      </c>
      <c r="AQ183" s="407"/>
    </row>
    <row r="184" spans="1:43" ht="17.25" customHeight="1" x14ac:dyDescent="0.15">
      <c r="A184" s="436">
        <v>63</v>
      </c>
      <c r="B184" s="433">
        <v>1275</v>
      </c>
      <c r="C184" s="441" t="s">
        <v>4078</v>
      </c>
      <c r="D184" s="538"/>
      <c r="E184" s="442"/>
      <c r="F184" s="637"/>
      <c r="G184" s="637"/>
      <c r="H184" s="637"/>
      <c r="I184" s="638"/>
      <c r="J184" s="442"/>
      <c r="K184" s="637"/>
      <c r="L184" s="418"/>
      <c r="M184" s="419"/>
      <c r="N184" s="421"/>
      <c r="O184" s="418"/>
      <c r="P184" s="418"/>
      <c r="Q184" s="419"/>
      <c r="R184" s="418"/>
      <c r="S184" s="418"/>
      <c r="T184" s="418"/>
      <c r="U184" s="419"/>
      <c r="V184" s="423" t="s">
        <v>579</v>
      </c>
      <c r="W184" s="422"/>
      <c r="X184" s="422"/>
      <c r="Y184" s="422"/>
      <c r="Z184" s="422"/>
      <c r="AA184" s="422"/>
      <c r="AB184" s="701">
        <f>$AB$7</f>
        <v>0.25</v>
      </c>
      <c r="AC184" s="701"/>
      <c r="AD184" s="424" t="s">
        <v>1300</v>
      </c>
      <c r="AE184" s="422"/>
      <c r="AF184" s="700"/>
      <c r="AG184" s="700"/>
      <c r="AH184" s="681"/>
      <c r="AI184" s="681"/>
      <c r="AJ184" s="681"/>
      <c r="AK184" s="681"/>
      <c r="AL184" s="681"/>
      <c r="AM184" s="681"/>
      <c r="AN184" s="681"/>
      <c r="AO184" s="682"/>
      <c r="AP184" s="459">
        <f>ROUND(ROUND((F152-ROUND(F152*N183,0))*(1+AB184),0)+AJ185,0)</f>
        <v>1237</v>
      </c>
      <c r="AQ184" s="429"/>
    </row>
    <row r="185" spans="1:43" ht="17.25" customHeight="1" x14ac:dyDescent="0.15">
      <c r="A185" s="436">
        <v>63</v>
      </c>
      <c r="B185" s="433">
        <v>1276</v>
      </c>
      <c r="C185" s="441" t="s">
        <v>4079</v>
      </c>
      <c r="D185" s="649"/>
      <c r="E185" s="510"/>
      <c r="F185" s="511"/>
      <c r="G185" s="511"/>
      <c r="H185" s="511"/>
      <c r="I185" s="513"/>
      <c r="J185" s="510"/>
      <c r="K185" s="511"/>
      <c r="L185" s="418"/>
      <c r="M185" s="419"/>
      <c r="N185" s="421"/>
      <c r="O185" s="418"/>
      <c r="P185" s="418"/>
      <c r="Q185" s="419"/>
      <c r="R185" s="418"/>
      <c r="S185" s="418"/>
      <c r="T185" s="418"/>
      <c r="U185" s="419"/>
      <c r="V185" s="423" t="s">
        <v>208</v>
      </c>
      <c r="W185" s="422"/>
      <c r="X185" s="422"/>
      <c r="Y185" s="422"/>
      <c r="Z185" s="422"/>
      <c r="AA185" s="422"/>
      <c r="AB185" s="701">
        <f>$AB$8</f>
        <v>0.5</v>
      </c>
      <c r="AC185" s="701"/>
      <c r="AD185" s="424" t="s">
        <v>1300</v>
      </c>
      <c r="AE185" s="422"/>
      <c r="AF185" s="700"/>
      <c r="AG185" s="700"/>
      <c r="AH185" s="245"/>
      <c r="AI185" s="616" t="s">
        <v>33</v>
      </c>
      <c r="AJ185" s="702">
        <f>$AJ$11</f>
        <v>254</v>
      </c>
      <c r="AK185" s="702"/>
      <c r="AL185" s="245" t="s">
        <v>207</v>
      </c>
      <c r="AM185" s="607"/>
      <c r="AN185" s="607"/>
      <c r="AO185" s="432"/>
      <c r="AP185" s="459">
        <f>ROUND(ROUND((F152-ROUND(F152*N183,0))*(1+AB185),0)+AJ185,0)</f>
        <v>1433</v>
      </c>
      <c r="AQ185" s="429"/>
    </row>
    <row r="186" spans="1:43" ht="17.25" customHeight="1" x14ac:dyDescent="0.15">
      <c r="A186" s="436">
        <v>63</v>
      </c>
      <c r="B186" s="433">
        <v>1277</v>
      </c>
      <c r="C186" s="441" t="s">
        <v>4080</v>
      </c>
      <c r="D186" s="538"/>
      <c r="E186" s="421"/>
      <c r="F186" s="418"/>
      <c r="G186" s="418"/>
      <c r="H186" s="418"/>
      <c r="I186" s="67"/>
      <c r="J186" s="66"/>
      <c r="K186" s="418"/>
      <c r="L186" s="418"/>
      <c r="M186" s="419"/>
      <c r="N186" s="442"/>
      <c r="O186" s="637"/>
      <c r="P186" s="637"/>
      <c r="Q186" s="419"/>
      <c r="R186" s="637"/>
      <c r="S186" s="637"/>
      <c r="T186" s="637"/>
      <c r="U186" s="637"/>
      <c r="V186" s="423"/>
      <c r="W186" s="422"/>
      <c r="X186" s="422"/>
      <c r="Y186" s="422"/>
      <c r="Z186" s="422"/>
      <c r="AA186" s="422"/>
      <c r="AB186" s="529"/>
      <c r="AC186" s="530"/>
      <c r="AD186" s="424"/>
      <c r="AE186" s="424"/>
      <c r="AF186" s="700"/>
      <c r="AG186" s="700"/>
      <c r="AH186" s="677" t="s">
        <v>4071</v>
      </c>
      <c r="AI186" s="678"/>
      <c r="AJ186" s="678"/>
      <c r="AK186" s="678"/>
      <c r="AL186" s="678"/>
      <c r="AM186" s="678"/>
      <c r="AN186" s="678"/>
      <c r="AO186" s="679"/>
      <c r="AP186" s="459">
        <f>ROUND((F152-ROUND(F152*N183,0))+AJ188,0)</f>
        <v>1188</v>
      </c>
      <c r="AQ186" s="429"/>
    </row>
    <row r="187" spans="1:43" ht="17.25" customHeight="1" x14ac:dyDescent="0.15">
      <c r="A187" s="436">
        <v>63</v>
      </c>
      <c r="B187" s="433">
        <v>1278</v>
      </c>
      <c r="C187" s="441" t="s">
        <v>4081</v>
      </c>
      <c r="D187" s="538"/>
      <c r="E187" s="421"/>
      <c r="F187" s="418"/>
      <c r="G187" s="418"/>
      <c r="H187" s="418"/>
      <c r="I187" s="67"/>
      <c r="J187" s="66"/>
      <c r="K187" s="418"/>
      <c r="L187" s="418"/>
      <c r="M187" s="419"/>
      <c r="N187" s="421"/>
      <c r="O187" s="418"/>
      <c r="P187" s="418"/>
      <c r="Q187" s="419"/>
      <c r="R187" s="637"/>
      <c r="S187" s="637"/>
      <c r="T187" s="637"/>
      <c r="U187" s="637"/>
      <c r="V187" s="423" t="s">
        <v>579</v>
      </c>
      <c r="W187" s="422"/>
      <c r="X187" s="422"/>
      <c r="Y187" s="422"/>
      <c r="Z187" s="422"/>
      <c r="AA187" s="422"/>
      <c r="AB187" s="701">
        <f>$AB$7</f>
        <v>0.25</v>
      </c>
      <c r="AC187" s="706"/>
      <c r="AD187" s="424" t="s">
        <v>1300</v>
      </c>
      <c r="AE187" s="424"/>
      <c r="AF187" s="700"/>
      <c r="AG187" s="700"/>
      <c r="AH187" s="680"/>
      <c r="AI187" s="681"/>
      <c r="AJ187" s="681"/>
      <c r="AK187" s="681"/>
      <c r="AL187" s="681"/>
      <c r="AM187" s="681"/>
      <c r="AN187" s="681"/>
      <c r="AO187" s="682"/>
      <c r="AP187" s="459">
        <f>ROUND(ROUND((F152-ROUND(F152*N183,0))*(1+AB187),0)+AJ188,0)</f>
        <v>1385</v>
      </c>
      <c r="AQ187" s="429"/>
    </row>
    <row r="188" spans="1:43" ht="17.25" customHeight="1" x14ac:dyDescent="0.15">
      <c r="A188" s="436">
        <v>63</v>
      </c>
      <c r="B188" s="433">
        <v>1279</v>
      </c>
      <c r="C188" s="441" t="s">
        <v>4082</v>
      </c>
      <c r="D188" s="538"/>
      <c r="E188" s="421"/>
      <c r="F188" s="418"/>
      <c r="G188" s="418"/>
      <c r="H188" s="418"/>
      <c r="I188" s="67"/>
      <c r="J188" s="66"/>
      <c r="K188" s="418"/>
      <c r="L188" s="418"/>
      <c r="M188" s="419"/>
      <c r="N188" s="421"/>
      <c r="O188" s="418"/>
      <c r="P188" s="418"/>
      <c r="Q188" s="419"/>
      <c r="R188" s="637"/>
      <c r="S188" s="637"/>
      <c r="T188" s="637"/>
      <c r="U188" s="637"/>
      <c r="V188" s="423" t="s">
        <v>208</v>
      </c>
      <c r="W188" s="422"/>
      <c r="X188" s="422"/>
      <c r="Y188" s="422"/>
      <c r="Z188" s="422"/>
      <c r="AA188" s="422"/>
      <c r="AB188" s="701">
        <f>$AB$8</f>
        <v>0.5</v>
      </c>
      <c r="AC188" s="706"/>
      <c r="AD188" s="424" t="s">
        <v>1300</v>
      </c>
      <c r="AE188" s="424"/>
      <c r="AF188" s="700"/>
      <c r="AG188" s="700"/>
      <c r="AH188" s="39"/>
      <c r="AI188" s="524" t="s">
        <v>33</v>
      </c>
      <c r="AJ188" s="699">
        <f>$AJ$158</f>
        <v>402</v>
      </c>
      <c r="AK188" s="699"/>
      <c r="AL188" s="426" t="s">
        <v>207</v>
      </c>
      <c r="AM188" s="417"/>
      <c r="AN188" s="417"/>
      <c r="AO188" s="584"/>
      <c r="AP188" s="459">
        <f>ROUND(ROUND((F152-ROUND(F152*N183,0))*(1+AB188),0)+AJ188,0)</f>
        <v>1581</v>
      </c>
      <c r="AQ188" s="429"/>
    </row>
    <row r="189" spans="1:43" ht="17.25" customHeight="1" x14ac:dyDescent="0.15">
      <c r="A189" s="436">
        <v>63</v>
      </c>
      <c r="B189" s="433">
        <v>1280</v>
      </c>
      <c r="C189" s="441" t="s">
        <v>4083</v>
      </c>
      <c r="D189" s="649"/>
      <c r="E189" s="510"/>
      <c r="F189" s="511"/>
      <c r="G189" s="511"/>
      <c r="H189" s="511"/>
      <c r="I189" s="513"/>
      <c r="J189" s="510"/>
      <c r="K189" s="511"/>
      <c r="L189" s="637"/>
      <c r="M189" s="638"/>
      <c r="N189" s="442"/>
      <c r="O189" s="637"/>
      <c r="P189" s="637"/>
      <c r="Q189" s="419"/>
      <c r="R189" s="637"/>
      <c r="S189" s="418"/>
      <c r="T189" s="637"/>
      <c r="U189" s="638"/>
      <c r="V189" s="423"/>
      <c r="W189" s="422"/>
      <c r="X189" s="422"/>
      <c r="Y189" s="422"/>
      <c r="Z189" s="422"/>
      <c r="AA189" s="422"/>
      <c r="AB189" s="529"/>
      <c r="AC189" s="529"/>
      <c r="AD189" s="424"/>
      <c r="AE189" s="422"/>
      <c r="AF189" s="720" t="s">
        <v>4072</v>
      </c>
      <c r="AG189" s="721"/>
      <c r="AH189" s="678" t="s">
        <v>4030</v>
      </c>
      <c r="AI189" s="678"/>
      <c r="AJ189" s="678"/>
      <c r="AK189" s="678"/>
      <c r="AL189" s="678"/>
      <c r="AM189" s="678"/>
      <c r="AN189" s="678"/>
      <c r="AO189" s="679"/>
      <c r="AP189" s="459">
        <f>ROUND((F152-ROUND(F152*N183,0))+AJ191,0)</f>
        <v>987</v>
      </c>
      <c r="AQ189" s="407"/>
    </row>
    <row r="190" spans="1:43" ht="17.25" customHeight="1" x14ac:dyDescent="0.15">
      <c r="A190" s="436">
        <v>63</v>
      </c>
      <c r="B190" s="433">
        <v>1281</v>
      </c>
      <c r="C190" s="441" t="s">
        <v>4084</v>
      </c>
      <c r="D190" s="649"/>
      <c r="E190" s="510"/>
      <c r="F190" s="511"/>
      <c r="G190" s="511"/>
      <c r="H190" s="511"/>
      <c r="I190" s="513"/>
      <c r="J190" s="510"/>
      <c r="K190" s="511"/>
      <c r="L190" s="418"/>
      <c r="M190" s="419"/>
      <c r="N190" s="442"/>
      <c r="O190" s="637"/>
      <c r="P190" s="637"/>
      <c r="Q190" s="419"/>
      <c r="R190" s="418"/>
      <c r="S190" s="418"/>
      <c r="T190" s="418"/>
      <c r="U190" s="419"/>
      <c r="V190" s="423" t="s">
        <v>579</v>
      </c>
      <c r="W190" s="422"/>
      <c r="X190" s="422"/>
      <c r="Y190" s="422"/>
      <c r="Z190" s="422"/>
      <c r="AA190" s="422"/>
      <c r="AB190" s="701">
        <f>$AB$7</f>
        <v>0.25</v>
      </c>
      <c r="AC190" s="701"/>
      <c r="AD190" s="424" t="s">
        <v>1300</v>
      </c>
      <c r="AE190" s="422"/>
      <c r="AF190" s="722"/>
      <c r="AG190" s="723"/>
      <c r="AH190" s="681"/>
      <c r="AI190" s="681"/>
      <c r="AJ190" s="681"/>
      <c r="AK190" s="681"/>
      <c r="AL190" s="681"/>
      <c r="AM190" s="681"/>
      <c r="AN190" s="681"/>
      <c r="AO190" s="682"/>
      <c r="AP190" s="459">
        <f>ROUND(ROUND((F152-ROUND(F152*N183,0))*(1+AB190),0)+AJ191,0)</f>
        <v>1184</v>
      </c>
      <c r="AQ190" s="429"/>
    </row>
    <row r="191" spans="1:43" ht="17.25" customHeight="1" x14ac:dyDescent="0.15">
      <c r="A191" s="436">
        <v>63</v>
      </c>
      <c r="B191" s="433">
        <v>1282</v>
      </c>
      <c r="C191" s="441" t="s">
        <v>4085</v>
      </c>
      <c r="D191" s="649"/>
      <c r="E191" s="510"/>
      <c r="F191" s="511"/>
      <c r="G191" s="511"/>
      <c r="H191" s="511"/>
      <c r="I191" s="513"/>
      <c r="J191" s="510"/>
      <c r="K191" s="511"/>
      <c r="L191" s="418"/>
      <c r="M191" s="419"/>
      <c r="N191" s="442"/>
      <c r="O191" s="637"/>
      <c r="P191" s="637"/>
      <c r="Q191" s="419"/>
      <c r="R191" s="418"/>
      <c r="S191" s="418"/>
      <c r="T191" s="418"/>
      <c r="U191" s="419"/>
      <c r="V191" s="423" t="s">
        <v>208</v>
      </c>
      <c r="W191" s="422"/>
      <c r="X191" s="422"/>
      <c r="Y191" s="422"/>
      <c r="Z191" s="422"/>
      <c r="AA191" s="422"/>
      <c r="AB191" s="701">
        <f>$AB$8</f>
        <v>0.5</v>
      </c>
      <c r="AC191" s="701"/>
      <c r="AD191" s="424" t="s">
        <v>1300</v>
      </c>
      <c r="AE191" s="422"/>
      <c r="AF191" s="722"/>
      <c r="AG191" s="723"/>
      <c r="AH191" s="576"/>
      <c r="AI191" s="524" t="s">
        <v>33</v>
      </c>
      <c r="AJ191" s="699">
        <f>$AJ$14</f>
        <v>201</v>
      </c>
      <c r="AK191" s="699"/>
      <c r="AL191" s="426" t="s">
        <v>207</v>
      </c>
      <c r="AM191" s="181"/>
      <c r="AN191" s="426"/>
      <c r="AO191" s="189"/>
      <c r="AP191" s="459">
        <f>ROUND(ROUND((F152-ROUND(F152*N183,0))*(1+AB191),0)+AJ191,0)</f>
        <v>1380</v>
      </c>
      <c r="AQ191" s="429"/>
    </row>
    <row r="192" spans="1:43" ht="17.25" customHeight="1" x14ac:dyDescent="0.15">
      <c r="A192" s="436">
        <v>63</v>
      </c>
      <c r="B192" s="433">
        <v>1283</v>
      </c>
      <c r="C192" s="441" t="s">
        <v>4086</v>
      </c>
      <c r="D192" s="538"/>
      <c r="E192" s="421"/>
      <c r="F192" s="418"/>
      <c r="G192" s="418"/>
      <c r="H192" s="418"/>
      <c r="I192" s="67"/>
      <c r="J192" s="66"/>
      <c r="K192" s="418"/>
      <c r="L192" s="418"/>
      <c r="M192" s="419"/>
      <c r="N192" s="442"/>
      <c r="O192" s="637"/>
      <c r="P192" s="637"/>
      <c r="Q192" s="419"/>
      <c r="R192" s="637"/>
      <c r="S192" s="637"/>
      <c r="T192" s="637"/>
      <c r="U192" s="638"/>
      <c r="V192" s="423"/>
      <c r="W192" s="422"/>
      <c r="X192" s="422"/>
      <c r="Y192" s="422"/>
      <c r="Z192" s="422"/>
      <c r="AA192" s="422"/>
      <c r="AB192" s="529"/>
      <c r="AC192" s="530"/>
      <c r="AD192" s="424"/>
      <c r="AE192" s="424"/>
      <c r="AF192" s="722"/>
      <c r="AG192" s="723"/>
      <c r="AH192" s="677" t="s">
        <v>4071</v>
      </c>
      <c r="AI192" s="678"/>
      <c r="AJ192" s="678"/>
      <c r="AK192" s="678"/>
      <c r="AL192" s="678"/>
      <c r="AM192" s="678"/>
      <c r="AN192" s="678"/>
      <c r="AO192" s="679"/>
      <c r="AP192" s="459">
        <f>ROUND((F152-ROUND(F152*N183,0))+AJ194,0)</f>
        <v>1103</v>
      </c>
      <c r="AQ192" s="429"/>
    </row>
    <row r="193" spans="1:43" ht="17.25" customHeight="1" x14ac:dyDescent="0.15">
      <c r="A193" s="436">
        <v>63</v>
      </c>
      <c r="B193" s="433">
        <v>1284</v>
      </c>
      <c r="C193" s="441" t="s">
        <v>4087</v>
      </c>
      <c r="D193" s="538"/>
      <c r="E193" s="421"/>
      <c r="F193" s="418"/>
      <c r="G193" s="418"/>
      <c r="H193" s="418"/>
      <c r="I193" s="67"/>
      <c r="J193" s="66"/>
      <c r="K193" s="418"/>
      <c r="L193" s="418"/>
      <c r="M193" s="419"/>
      <c r="N193" s="442"/>
      <c r="O193" s="637"/>
      <c r="P193" s="637"/>
      <c r="Q193" s="419"/>
      <c r="R193" s="637"/>
      <c r="S193" s="637"/>
      <c r="T193" s="637"/>
      <c r="U193" s="638"/>
      <c r="V193" s="423" t="s">
        <v>579</v>
      </c>
      <c r="W193" s="422"/>
      <c r="X193" s="422"/>
      <c r="Y193" s="422"/>
      <c r="Z193" s="422"/>
      <c r="AA193" s="422"/>
      <c r="AB193" s="701">
        <f>$AB$7</f>
        <v>0.25</v>
      </c>
      <c r="AC193" s="706"/>
      <c r="AD193" s="424" t="s">
        <v>1300</v>
      </c>
      <c r="AE193" s="424"/>
      <c r="AF193" s="722"/>
      <c r="AG193" s="723"/>
      <c r="AH193" s="680"/>
      <c r="AI193" s="681"/>
      <c r="AJ193" s="681"/>
      <c r="AK193" s="681"/>
      <c r="AL193" s="681"/>
      <c r="AM193" s="681"/>
      <c r="AN193" s="681"/>
      <c r="AO193" s="682"/>
      <c r="AP193" s="459">
        <f>ROUND(ROUND((F152-ROUND(F152*N183,0))*(1+AB193),0)+AJ194,0)</f>
        <v>1300</v>
      </c>
      <c r="AQ193" s="429"/>
    </row>
    <row r="194" spans="1:43" ht="17.25" customHeight="1" x14ac:dyDescent="0.15">
      <c r="A194" s="436">
        <v>63</v>
      </c>
      <c r="B194" s="433">
        <v>1285</v>
      </c>
      <c r="C194" s="441" t="s">
        <v>4088</v>
      </c>
      <c r="D194" s="538"/>
      <c r="E194" s="421"/>
      <c r="F194" s="418"/>
      <c r="G194" s="418"/>
      <c r="H194" s="418"/>
      <c r="I194" s="67"/>
      <c r="J194" s="66"/>
      <c r="K194" s="418"/>
      <c r="L194" s="418"/>
      <c r="M194" s="419"/>
      <c r="N194" s="442"/>
      <c r="O194" s="637"/>
      <c r="P194" s="637"/>
      <c r="Q194" s="419"/>
      <c r="R194" s="607"/>
      <c r="S194" s="607"/>
      <c r="T194" s="607"/>
      <c r="U194" s="432"/>
      <c r="V194" s="423" t="s">
        <v>208</v>
      </c>
      <c r="W194" s="422"/>
      <c r="X194" s="422"/>
      <c r="Y194" s="422"/>
      <c r="Z194" s="422"/>
      <c r="AA194" s="422"/>
      <c r="AB194" s="701">
        <f>$AB$8</f>
        <v>0.5</v>
      </c>
      <c r="AC194" s="706"/>
      <c r="AD194" s="424" t="s">
        <v>1300</v>
      </c>
      <c r="AE194" s="424"/>
      <c r="AF194" s="724"/>
      <c r="AG194" s="725"/>
      <c r="AH194" s="39"/>
      <c r="AI194" s="524" t="s">
        <v>33</v>
      </c>
      <c r="AJ194" s="699">
        <f>$AJ$164</f>
        <v>317</v>
      </c>
      <c r="AK194" s="699"/>
      <c r="AL194" s="426" t="s">
        <v>207</v>
      </c>
      <c r="AM194" s="607"/>
      <c r="AN194" s="607"/>
      <c r="AO194" s="432"/>
      <c r="AP194" s="357">
        <f>ROUND(ROUND((F152-ROUND(F152*N183,0))*(1+AB194),0)+AJ194,0)</f>
        <v>1496</v>
      </c>
      <c r="AQ194" s="429"/>
    </row>
    <row r="195" spans="1:43" ht="17.25" customHeight="1" x14ac:dyDescent="0.15">
      <c r="A195" s="436">
        <v>63</v>
      </c>
      <c r="B195" s="433" t="s">
        <v>5248</v>
      </c>
      <c r="C195" s="455" t="s">
        <v>4443</v>
      </c>
      <c r="D195" s="538"/>
      <c r="E195" s="442"/>
      <c r="F195" s="637"/>
      <c r="G195" s="637"/>
      <c r="H195" s="637"/>
      <c r="I195" s="638"/>
      <c r="J195" s="442"/>
      <c r="K195" s="637"/>
      <c r="L195" s="637"/>
      <c r="M195" s="638"/>
      <c r="N195" s="442"/>
      <c r="O195" s="637"/>
      <c r="P195" s="637"/>
      <c r="Q195" s="419"/>
      <c r="R195" s="677" t="s">
        <v>4346</v>
      </c>
      <c r="S195" s="678"/>
      <c r="T195" s="678"/>
      <c r="U195" s="679"/>
      <c r="V195" s="423"/>
      <c r="W195" s="621"/>
      <c r="X195" s="621"/>
      <c r="Y195" s="621"/>
      <c r="Z195" s="621"/>
      <c r="AA195" s="621"/>
      <c r="AB195" s="621"/>
      <c r="AC195" s="621"/>
      <c r="AD195" s="621"/>
      <c r="AE195" s="621"/>
      <c r="AF195" s="621"/>
      <c r="AG195" s="621"/>
      <c r="AH195" s="621"/>
      <c r="AI195" s="621"/>
      <c r="AJ195" s="621"/>
      <c r="AK195" s="621"/>
      <c r="AL195" s="621"/>
      <c r="AM195" s="621"/>
      <c r="AN195" s="621"/>
      <c r="AO195" s="622"/>
      <c r="AP195" s="456">
        <f>F152-ROUND(F152*N183,0)-ROUND(F152*R198,0)</f>
        <v>778</v>
      </c>
      <c r="AQ195" s="429"/>
    </row>
    <row r="196" spans="1:43" ht="17.25" customHeight="1" x14ac:dyDescent="0.15">
      <c r="A196" s="436">
        <v>63</v>
      </c>
      <c r="B196" s="433" t="s">
        <v>5249</v>
      </c>
      <c r="C196" s="457" t="s">
        <v>4444</v>
      </c>
      <c r="D196" s="649"/>
      <c r="E196" s="442"/>
      <c r="F196" s="637"/>
      <c r="G196" s="637"/>
      <c r="H196" s="637"/>
      <c r="I196" s="638"/>
      <c r="J196" s="442"/>
      <c r="K196" s="637"/>
      <c r="L196" s="637"/>
      <c r="M196" s="638"/>
      <c r="N196" s="442"/>
      <c r="O196" s="637"/>
      <c r="P196" s="637"/>
      <c r="Q196" s="419"/>
      <c r="R196" s="680"/>
      <c r="S196" s="681"/>
      <c r="T196" s="681"/>
      <c r="U196" s="682"/>
      <c r="V196" s="423" t="s">
        <v>579</v>
      </c>
      <c r="W196" s="422"/>
      <c r="X196" s="422"/>
      <c r="Y196" s="422"/>
      <c r="Z196" s="422"/>
      <c r="AA196" s="422"/>
      <c r="AB196" s="701">
        <v>0.25</v>
      </c>
      <c r="AC196" s="701"/>
      <c r="AD196" s="424" t="s">
        <v>1300</v>
      </c>
      <c r="AE196" s="621"/>
      <c r="AF196" s="621"/>
      <c r="AG196" s="621"/>
      <c r="AH196" s="621"/>
      <c r="AI196" s="621"/>
      <c r="AJ196" s="621"/>
      <c r="AK196" s="621"/>
      <c r="AL196" s="621"/>
      <c r="AM196" s="621"/>
      <c r="AN196" s="621"/>
      <c r="AO196" s="622"/>
      <c r="AP196" s="458">
        <f>ROUND((F152-ROUND(F152*N183,0)-ROUND(F152*R198,0))*(1+AB196),0)</f>
        <v>973</v>
      </c>
      <c r="AQ196" s="429"/>
    </row>
    <row r="197" spans="1:43" ht="17.25" customHeight="1" x14ac:dyDescent="0.15">
      <c r="A197" s="436">
        <v>63</v>
      </c>
      <c r="B197" s="433" t="s">
        <v>5250</v>
      </c>
      <c r="C197" s="457" t="s">
        <v>4445</v>
      </c>
      <c r="D197" s="649"/>
      <c r="E197" s="442"/>
      <c r="F197" s="637"/>
      <c r="G197" s="637"/>
      <c r="H197" s="637"/>
      <c r="I197" s="638"/>
      <c r="J197" s="442"/>
      <c r="K197" s="637"/>
      <c r="L197" s="637"/>
      <c r="M197" s="638"/>
      <c r="N197" s="442"/>
      <c r="O197" s="637"/>
      <c r="P197" s="637"/>
      <c r="Q197" s="419"/>
      <c r="R197" s="511"/>
      <c r="S197" s="511"/>
      <c r="T197" s="511"/>
      <c r="U197" s="513"/>
      <c r="V197" s="423" t="s">
        <v>208</v>
      </c>
      <c r="W197" s="422"/>
      <c r="X197" s="422"/>
      <c r="Y197" s="422"/>
      <c r="Z197" s="422"/>
      <c r="AA197" s="422"/>
      <c r="AB197" s="701">
        <v>0.5</v>
      </c>
      <c r="AC197" s="701"/>
      <c r="AD197" s="424" t="s">
        <v>1300</v>
      </c>
      <c r="AE197" s="621"/>
      <c r="AF197" s="621"/>
      <c r="AG197" s="621"/>
      <c r="AH197" s="621"/>
      <c r="AI197" s="621"/>
      <c r="AJ197" s="621"/>
      <c r="AK197" s="621"/>
      <c r="AL197" s="621"/>
      <c r="AM197" s="621"/>
      <c r="AN197" s="621"/>
      <c r="AO197" s="622"/>
      <c r="AP197" s="458">
        <f>ROUND((F152-ROUND(F152*N183,0)-ROUND(F152*R198,0))*(1+AB197),0)</f>
        <v>1167</v>
      </c>
      <c r="AQ197" s="429"/>
    </row>
    <row r="198" spans="1:43" ht="17.25" customHeight="1" x14ac:dyDescent="0.15">
      <c r="A198" s="436">
        <v>63</v>
      </c>
      <c r="B198" s="433" t="s">
        <v>5251</v>
      </c>
      <c r="C198" s="441" t="s">
        <v>4446</v>
      </c>
      <c r="D198" s="649"/>
      <c r="E198" s="442"/>
      <c r="F198" s="637"/>
      <c r="G198" s="637"/>
      <c r="H198" s="637"/>
      <c r="I198" s="638"/>
      <c r="J198" s="442"/>
      <c r="K198" s="637"/>
      <c r="L198" s="637"/>
      <c r="M198" s="638"/>
      <c r="N198" s="442"/>
      <c r="O198" s="637"/>
      <c r="P198" s="637"/>
      <c r="Q198" s="419"/>
      <c r="R198" s="709">
        <f>$R$18</f>
        <v>0.01</v>
      </c>
      <c r="S198" s="683"/>
      <c r="T198" s="45" t="s">
        <v>4036</v>
      </c>
      <c r="U198" s="419"/>
      <c r="V198" s="423"/>
      <c r="W198" s="422"/>
      <c r="X198" s="422"/>
      <c r="Y198" s="422"/>
      <c r="Z198" s="422"/>
      <c r="AA198" s="422"/>
      <c r="AB198" s="529"/>
      <c r="AC198" s="529"/>
      <c r="AD198" s="424"/>
      <c r="AE198" s="422"/>
      <c r="AF198" s="700" t="s">
        <v>4070</v>
      </c>
      <c r="AG198" s="700"/>
      <c r="AH198" s="678" t="s">
        <v>4030</v>
      </c>
      <c r="AI198" s="678"/>
      <c r="AJ198" s="678"/>
      <c r="AK198" s="678"/>
      <c r="AL198" s="678"/>
      <c r="AM198" s="678"/>
      <c r="AN198" s="678"/>
      <c r="AO198" s="679"/>
      <c r="AP198" s="459">
        <f>ROUND((F152-ROUND(F152*N183,0)-ROUND(F152*R198,0))+AJ200,0)</f>
        <v>1032</v>
      </c>
      <c r="AQ198" s="407"/>
    </row>
    <row r="199" spans="1:43" ht="17.25" customHeight="1" x14ac:dyDescent="0.15">
      <c r="A199" s="436">
        <v>63</v>
      </c>
      <c r="B199" s="433" t="s">
        <v>5252</v>
      </c>
      <c r="C199" s="441" t="s">
        <v>4447</v>
      </c>
      <c r="D199" s="649"/>
      <c r="E199" s="442"/>
      <c r="F199" s="637"/>
      <c r="G199" s="637"/>
      <c r="H199" s="637"/>
      <c r="I199" s="638"/>
      <c r="J199" s="442"/>
      <c r="K199" s="637"/>
      <c r="L199" s="637"/>
      <c r="M199" s="638"/>
      <c r="N199" s="442"/>
      <c r="O199" s="637"/>
      <c r="P199" s="637"/>
      <c r="Q199" s="419"/>
      <c r="R199" s="418"/>
      <c r="S199" s="418"/>
      <c r="T199" s="418"/>
      <c r="U199" s="419"/>
      <c r="V199" s="423" t="s">
        <v>579</v>
      </c>
      <c r="W199" s="422"/>
      <c r="X199" s="422"/>
      <c r="Y199" s="422"/>
      <c r="Z199" s="422"/>
      <c r="AA199" s="422"/>
      <c r="AB199" s="701">
        <f>$AB$7</f>
        <v>0.25</v>
      </c>
      <c r="AC199" s="701"/>
      <c r="AD199" s="424" t="s">
        <v>1300</v>
      </c>
      <c r="AE199" s="422"/>
      <c r="AF199" s="700"/>
      <c r="AG199" s="700"/>
      <c r="AH199" s="681"/>
      <c r="AI199" s="681"/>
      <c r="AJ199" s="681"/>
      <c r="AK199" s="681"/>
      <c r="AL199" s="681"/>
      <c r="AM199" s="681"/>
      <c r="AN199" s="681"/>
      <c r="AO199" s="682"/>
      <c r="AP199" s="459">
        <f>ROUND(ROUND((F152-ROUND(F152*N183,0)-ROUND(F152*R198,0))*(1+AB199),0)+AJ200,0)</f>
        <v>1227</v>
      </c>
      <c r="AQ199" s="429"/>
    </row>
    <row r="200" spans="1:43" ht="17.25" customHeight="1" x14ac:dyDescent="0.15">
      <c r="A200" s="436">
        <v>63</v>
      </c>
      <c r="B200" s="433" t="s">
        <v>5253</v>
      </c>
      <c r="C200" s="441" t="s">
        <v>4448</v>
      </c>
      <c r="D200" s="649"/>
      <c r="E200" s="510"/>
      <c r="F200" s="511"/>
      <c r="G200" s="511"/>
      <c r="H200" s="511"/>
      <c r="I200" s="513"/>
      <c r="J200" s="510"/>
      <c r="K200" s="511"/>
      <c r="L200" s="637"/>
      <c r="M200" s="638"/>
      <c r="N200" s="442"/>
      <c r="O200" s="637"/>
      <c r="P200" s="637"/>
      <c r="Q200" s="419"/>
      <c r="R200" s="418"/>
      <c r="S200" s="418"/>
      <c r="T200" s="418"/>
      <c r="U200" s="419"/>
      <c r="V200" s="423" t="s">
        <v>208</v>
      </c>
      <c r="W200" s="422"/>
      <c r="X200" s="422"/>
      <c r="Y200" s="422"/>
      <c r="Z200" s="422"/>
      <c r="AA200" s="422"/>
      <c r="AB200" s="701">
        <f>$AB$8</f>
        <v>0.5</v>
      </c>
      <c r="AC200" s="701"/>
      <c r="AD200" s="424" t="s">
        <v>1300</v>
      </c>
      <c r="AE200" s="422"/>
      <c r="AF200" s="700"/>
      <c r="AG200" s="700"/>
      <c r="AH200" s="245"/>
      <c r="AI200" s="616" t="s">
        <v>33</v>
      </c>
      <c r="AJ200" s="702">
        <f>$AJ$11</f>
        <v>254</v>
      </c>
      <c r="AK200" s="702"/>
      <c r="AL200" s="245" t="s">
        <v>207</v>
      </c>
      <c r="AM200" s="607"/>
      <c r="AN200" s="607"/>
      <c r="AO200" s="432"/>
      <c r="AP200" s="459">
        <f>ROUND(ROUND((F152-ROUND(F152*N183,0)-ROUND(F152*R198,0))*(1+AB200),0)+AJ200,0)</f>
        <v>1421</v>
      </c>
      <c r="AQ200" s="429"/>
    </row>
    <row r="201" spans="1:43" ht="17.25" customHeight="1" x14ac:dyDescent="0.15">
      <c r="A201" s="436">
        <v>63</v>
      </c>
      <c r="B201" s="433" t="s">
        <v>5254</v>
      </c>
      <c r="C201" s="441" t="s">
        <v>4449</v>
      </c>
      <c r="D201" s="649"/>
      <c r="E201" s="510"/>
      <c r="F201" s="511"/>
      <c r="G201" s="511"/>
      <c r="H201" s="511"/>
      <c r="I201" s="513"/>
      <c r="J201" s="510"/>
      <c r="K201" s="511"/>
      <c r="L201" s="637"/>
      <c r="M201" s="638"/>
      <c r="N201" s="442"/>
      <c r="O201" s="637"/>
      <c r="P201" s="637"/>
      <c r="Q201" s="638"/>
      <c r="R201" s="637"/>
      <c r="S201" s="637"/>
      <c r="T201" s="637"/>
      <c r="U201" s="638"/>
      <c r="V201" s="423"/>
      <c r="W201" s="422"/>
      <c r="X201" s="422"/>
      <c r="Y201" s="422"/>
      <c r="Z201" s="422"/>
      <c r="AA201" s="422"/>
      <c r="AB201" s="529"/>
      <c r="AC201" s="529"/>
      <c r="AD201" s="424"/>
      <c r="AE201" s="422"/>
      <c r="AF201" s="700"/>
      <c r="AG201" s="700"/>
      <c r="AH201" s="677" t="s">
        <v>4071</v>
      </c>
      <c r="AI201" s="678"/>
      <c r="AJ201" s="678"/>
      <c r="AK201" s="678"/>
      <c r="AL201" s="678"/>
      <c r="AM201" s="678"/>
      <c r="AN201" s="678"/>
      <c r="AO201" s="679"/>
      <c r="AP201" s="459">
        <f>ROUND((F152-ROUND(F152*N183,0)-ROUND(F152*R198,0))+AJ203,0)</f>
        <v>1180</v>
      </c>
      <c r="AQ201" s="407"/>
    </row>
    <row r="202" spans="1:43" ht="17.25" customHeight="1" x14ac:dyDescent="0.15">
      <c r="A202" s="436">
        <v>63</v>
      </c>
      <c r="B202" s="433" t="s">
        <v>5255</v>
      </c>
      <c r="C202" s="441" t="s">
        <v>4450</v>
      </c>
      <c r="D202" s="649"/>
      <c r="E202" s="510"/>
      <c r="F202" s="511"/>
      <c r="G202" s="511"/>
      <c r="H202" s="511"/>
      <c r="I202" s="513"/>
      <c r="J202" s="510"/>
      <c r="K202" s="511"/>
      <c r="L202" s="637"/>
      <c r="M202" s="638"/>
      <c r="N202" s="442"/>
      <c r="O202" s="637"/>
      <c r="P202" s="637"/>
      <c r="Q202" s="419"/>
      <c r="R202" s="418"/>
      <c r="S202" s="418"/>
      <c r="T202" s="418"/>
      <c r="U202" s="419"/>
      <c r="V202" s="423" t="s">
        <v>579</v>
      </c>
      <c r="W202" s="422"/>
      <c r="X202" s="422"/>
      <c r="Y202" s="422"/>
      <c r="Z202" s="422"/>
      <c r="AA202" s="422"/>
      <c r="AB202" s="701">
        <f>$AB$7</f>
        <v>0.25</v>
      </c>
      <c r="AC202" s="701"/>
      <c r="AD202" s="424" t="s">
        <v>1300</v>
      </c>
      <c r="AE202" s="422"/>
      <c r="AF202" s="700"/>
      <c r="AG202" s="700"/>
      <c r="AH202" s="680"/>
      <c r="AI202" s="681"/>
      <c r="AJ202" s="681"/>
      <c r="AK202" s="681"/>
      <c r="AL202" s="681"/>
      <c r="AM202" s="681"/>
      <c r="AN202" s="681"/>
      <c r="AO202" s="682"/>
      <c r="AP202" s="459">
        <f>ROUND(ROUND((F152-ROUND(F152*N183,0)-ROUND(F152*R198,0))*(1+AB202),0)+AJ203,0)</f>
        <v>1375</v>
      </c>
      <c r="AQ202" s="429"/>
    </row>
    <row r="203" spans="1:43" ht="17.25" customHeight="1" x14ac:dyDescent="0.15">
      <c r="A203" s="436">
        <v>63</v>
      </c>
      <c r="B203" s="433" t="s">
        <v>5256</v>
      </c>
      <c r="C203" s="441" t="s">
        <v>4451</v>
      </c>
      <c r="D203" s="649"/>
      <c r="E203" s="510"/>
      <c r="F203" s="511"/>
      <c r="G203" s="511"/>
      <c r="H203" s="511"/>
      <c r="I203" s="513"/>
      <c r="J203" s="510"/>
      <c r="K203" s="511"/>
      <c r="L203" s="637"/>
      <c r="M203" s="638"/>
      <c r="N203" s="442"/>
      <c r="O203" s="637"/>
      <c r="P203" s="637"/>
      <c r="Q203" s="419"/>
      <c r="R203" s="418"/>
      <c r="S203" s="418"/>
      <c r="T203" s="418"/>
      <c r="U203" s="419"/>
      <c r="V203" s="423" t="s">
        <v>208</v>
      </c>
      <c r="W203" s="422"/>
      <c r="X203" s="422"/>
      <c r="Y203" s="422"/>
      <c r="Z203" s="422"/>
      <c r="AA203" s="422"/>
      <c r="AB203" s="701">
        <f>$AB$8</f>
        <v>0.5</v>
      </c>
      <c r="AC203" s="701"/>
      <c r="AD203" s="424" t="s">
        <v>1300</v>
      </c>
      <c r="AE203" s="38"/>
      <c r="AF203" s="700"/>
      <c r="AG203" s="700"/>
      <c r="AH203" s="39"/>
      <c r="AI203" s="524" t="s">
        <v>33</v>
      </c>
      <c r="AJ203" s="699">
        <f>$AJ$158</f>
        <v>402</v>
      </c>
      <c r="AK203" s="699"/>
      <c r="AL203" s="426" t="s">
        <v>207</v>
      </c>
      <c r="AM203" s="417"/>
      <c r="AN203" s="417"/>
      <c r="AO203" s="584"/>
      <c r="AP203" s="459">
        <f>ROUND(ROUND((F152-ROUND(F152*N183,0)-ROUND(F152*R198,0))*(1+AB203),0)+AJ203,0)</f>
        <v>1569</v>
      </c>
      <c r="AQ203" s="429"/>
    </row>
    <row r="204" spans="1:43" ht="17.25" customHeight="1" x14ac:dyDescent="0.15">
      <c r="A204" s="436">
        <v>63</v>
      </c>
      <c r="B204" s="433" t="s">
        <v>5257</v>
      </c>
      <c r="C204" s="441" t="s">
        <v>4452</v>
      </c>
      <c r="D204" s="649"/>
      <c r="E204" s="510"/>
      <c r="F204" s="511"/>
      <c r="G204" s="511"/>
      <c r="H204" s="511"/>
      <c r="I204" s="513"/>
      <c r="J204" s="510"/>
      <c r="K204" s="511"/>
      <c r="L204" s="637"/>
      <c r="M204" s="638"/>
      <c r="N204" s="442"/>
      <c r="O204" s="637"/>
      <c r="P204" s="637"/>
      <c r="Q204" s="419"/>
      <c r="R204" s="637"/>
      <c r="S204" s="418"/>
      <c r="T204" s="637"/>
      <c r="U204" s="638"/>
      <c r="V204" s="423"/>
      <c r="W204" s="422"/>
      <c r="X204" s="422"/>
      <c r="Y204" s="422"/>
      <c r="Z204" s="422"/>
      <c r="AA204" s="422"/>
      <c r="AB204" s="529"/>
      <c r="AC204" s="529"/>
      <c r="AD204" s="424"/>
      <c r="AE204" s="422"/>
      <c r="AF204" s="720" t="s">
        <v>4072</v>
      </c>
      <c r="AG204" s="721"/>
      <c r="AH204" s="678" t="s">
        <v>4030</v>
      </c>
      <c r="AI204" s="678"/>
      <c r="AJ204" s="678"/>
      <c r="AK204" s="678"/>
      <c r="AL204" s="678"/>
      <c r="AM204" s="678"/>
      <c r="AN204" s="678"/>
      <c r="AO204" s="679"/>
      <c r="AP204" s="459">
        <f>ROUND((F152-ROUND(F152*N183,0)-ROUND(F152*R198,0))+AJ206,0)</f>
        <v>979</v>
      </c>
      <c r="AQ204" s="407"/>
    </row>
    <row r="205" spans="1:43" ht="17.25" customHeight="1" x14ac:dyDescent="0.15">
      <c r="A205" s="436">
        <v>63</v>
      </c>
      <c r="B205" s="433" t="s">
        <v>5258</v>
      </c>
      <c r="C205" s="441" t="s">
        <v>4453</v>
      </c>
      <c r="D205" s="649"/>
      <c r="E205" s="510"/>
      <c r="F205" s="511"/>
      <c r="G205" s="511"/>
      <c r="H205" s="511"/>
      <c r="I205" s="513"/>
      <c r="J205" s="510"/>
      <c r="K205" s="511"/>
      <c r="L205" s="418"/>
      <c r="M205" s="419"/>
      <c r="N205" s="421"/>
      <c r="O205" s="418"/>
      <c r="P205" s="418"/>
      <c r="Q205" s="419"/>
      <c r="R205" s="418"/>
      <c r="S205" s="418"/>
      <c r="T205" s="418"/>
      <c r="U205" s="419"/>
      <c r="V205" s="423" t="s">
        <v>579</v>
      </c>
      <c r="W205" s="422"/>
      <c r="X205" s="422"/>
      <c r="Y205" s="422"/>
      <c r="Z205" s="422"/>
      <c r="AA205" s="422"/>
      <c r="AB205" s="701">
        <f>$AB$7</f>
        <v>0.25</v>
      </c>
      <c r="AC205" s="701"/>
      <c r="AD205" s="424" t="s">
        <v>1300</v>
      </c>
      <c r="AE205" s="422"/>
      <c r="AF205" s="722"/>
      <c r="AG205" s="723"/>
      <c r="AH205" s="681"/>
      <c r="AI205" s="681"/>
      <c r="AJ205" s="681"/>
      <c r="AK205" s="681"/>
      <c r="AL205" s="681"/>
      <c r="AM205" s="681"/>
      <c r="AN205" s="681"/>
      <c r="AO205" s="682"/>
      <c r="AP205" s="459">
        <f>ROUND(ROUND((F152-ROUND(F152*N183,0)-ROUND(F152*R198,0))*(1+AB205),0)+AJ206,0)</f>
        <v>1174</v>
      </c>
      <c r="AQ205" s="429"/>
    </row>
    <row r="206" spans="1:43" ht="17.25" customHeight="1" x14ac:dyDescent="0.15">
      <c r="A206" s="436">
        <v>63</v>
      </c>
      <c r="B206" s="433" t="s">
        <v>5259</v>
      </c>
      <c r="C206" s="441" t="s">
        <v>4454</v>
      </c>
      <c r="D206" s="649"/>
      <c r="E206" s="510"/>
      <c r="F206" s="511"/>
      <c r="G206" s="511"/>
      <c r="H206" s="511"/>
      <c r="I206" s="513"/>
      <c r="J206" s="510"/>
      <c r="K206" s="511"/>
      <c r="L206" s="418"/>
      <c r="M206" s="419"/>
      <c r="N206" s="421"/>
      <c r="O206" s="418"/>
      <c r="P206" s="418"/>
      <c r="Q206" s="419"/>
      <c r="R206" s="418"/>
      <c r="S206" s="418"/>
      <c r="T206" s="418"/>
      <c r="U206" s="419"/>
      <c r="V206" s="423" t="s">
        <v>208</v>
      </c>
      <c r="W206" s="422"/>
      <c r="X206" s="422"/>
      <c r="Y206" s="422"/>
      <c r="Z206" s="422"/>
      <c r="AA206" s="422"/>
      <c r="AB206" s="701">
        <f>$AB$8</f>
        <v>0.5</v>
      </c>
      <c r="AC206" s="701"/>
      <c r="AD206" s="424" t="s">
        <v>1300</v>
      </c>
      <c r="AE206" s="422"/>
      <c r="AF206" s="722"/>
      <c r="AG206" s="723"/>
      <c r="AH206" s="576"/>
      <c r="AI206" s="524" t="s">
        <v>33</v>
      </c>
      <c r="AJ206" s="699">
        <f>$AJ$14</f>
        <v>201</v>
      </c>
      <c r="AK206" s="699"/>
      <c r="AL206" s="426" t="s">
        <v>207</v>
      </c>
      <c r="AM206" s="181"/>
      <c r="AN206" s="426"/>
      <c r="AO206" s="189"/>
      <c r="AP206" s="459">
        <f>ROUND(ROUND((F152-ROUND(F152*N183,0)-ROUND(F152*R198,0))*(1+AB206),0)+AJ206,0)</f>
        <v>1368</v>
      </c>
      <c r="AQ206" s="429"/>
    </row>
    <row r="207" spans="1:43" ht="17.25" customHeight="1" x14ac:dyDescent="0.15">
      <c r="A207" s="436">
        <v>63</v>
      </c>
      <c r="B207" s="433" t="s">
        <v>5260</v>
      </c>
      <c r="C207" s="441" t="s">
        <v>4455</v>
      </c>
      <c r="D207" s="538"/>
      <c r="E207" s="421"/>
      <c r="F207" s="418"/>
      <c r="G207" s="418"/>
      <c r="H207" s="418"/>
      <c r="I207" s="67"/>
      <c r="J207" s="66"/>
      <c r="K207" s="418"/>
      <c r="L207" s="418"/>
      <c r="M207" s="419"/>
      <c r="N207" s="421"/>
      <c r="O207" s="418"/>
      <c r="P207" s="418"/>
      <c r="Q207" s="638"/>
      <c r="R207" s="637"/>
      <c r="S207" s="637"/>
      <c r="T207" s="637"/>
      <c r="U207" s="638"/>
      <c r="V207" s="423"/>
      <c r="W207" s="422"/>
      <c r="X207" s="422"/>
      <c r="Y207" s="422"/>
      <c r="Z207" s="422"/>
      <c r="AA207" s="422"/>
      <c r="AB207" s="529"/>
      <c r="AC207" s="530"/>
      <c r="AD207" s="424"/>
      <c r="AE207" s="424"/>
      <c r="AF207" s="722"/>
      <c r="AG207" s="723"/>
      <c r="AH207" s="677" t="s">
        <v>4071</v>
      </c>
      <c r="AI207" s="678"/>
      <c r="AJ207" s="678"/>
      <c r="AK207" s="678"/>
      <c r="AL207" s="678"/>
      <c r="AM207" s="678"/>
      <c r="AN207" s="678"/>
      <c r="AO207" s="679"/>
      <c r="AP207" s="459">
        <f>ROUND((F152-ROUND(F152*N183,0)-ROUND(F152*R198,0))+AJ209,0)</f>
        <v>1095</v>
      </c>
      <c r="AQ207" s="429"/>
    </row>
    <row r="208" spans="1:43" ht="17.25" customHeight="1" x14ac:dyDescent="0.15">
      <c r="A208" s="436">
        <v>63</v>
      </c>
      <c r="B208" s="433" t="s">
        <v>5261</v>
      </c>
      <c r="C208" s="441" t="s">
        <v>4456</v>
      </c>
      <c r="D208" s="538"/>
      <c r="E208" s="421"/>
      <c r="F208" s="418"/>
      <c r="G208" s="418"/>
      <c r="H208" s="418"/>
      <c r="I208" s="67"/>
      <c r="J208" s="66"/>
      <c r="K208" s="418"/>
      <c r="L208" s="418"/>
      <c r="M208" s="419"/>
      <c r="N208" s="421"/>
      <c r="O208" s="418"/>
      <c r="P208" s="418"/>
      <c r="Q208" s="638"/>
      <c r="R208" s="637"/>
      <c r="S208" s="637"/>
      <c r="T208" s="637"/>
      <c r="U208" s="638"/>
      <c r="V208" s="423" t="s">
        <v>579</v>
      </c>
      <c r="W208" s="422"/>
      <c r="X208" s="422"/>
      <c r="Y208" s="422"/>
      <c r="Z208" s="422"/>
      <c r="AA208" s="422"/>
      <c r="AB208" s="701">
        <f>$AB$7</f>
        <v>0.25</v>
      </c>
      <c r="AC208" s="706"/>
      <c r="AD208" s="424" t="s">
        <v>1300</v>
      </c>
      <c r="AE208" s="424"/>
      <c r="AF208" s="722"/>
      <c r="AG208" s="723"/>
      <c r="AH208" s="680"/>
      <c r="AI208" s="681"/>
      <c r="AJ208" s="681"/>
      <c r="AK208" s="681"/>
      <c r="AL208" s="681"/>
      <c r="AM208" s="681"/>
      <c r="AN208" s="681"/>
      <c r="AO208" s="682"/>
      <c r="AP208" s="459">
        <f>ROUND(ROUND((F152-ROUND(F152*N183,0)-ROUND(F152*R198,0))*(1+AB208),0)+AJ209,0)</f>
        <v>1290</v>
      </c>
      <c r="AQ208" s="429"/>
    </row>
    <row r="209" spans="1:45" ht="17.25" customHeight="1" x14ac:dyDescent="0.15">
      <c r="A209" s="436">
        <v>63</v>
      </c>
      <c r="B209" s="433" t="s">
        <v>5262</v>
      </c>
      <c r="C209" s="441" t="s">
        <v>4457</v>
      </c>
      <c r="D209" s="585"/>
      <c r="E209" s="39"/>
      <c r="F209" s="417"/>
      <c r="G209" s="417"/>
      <c r="H209" s="417"/>
      <c r="I209" s="43"/>
      <c r="J209" s="78"/>
      <c r="K209" s="417"/>
      <c r="L209" s="417"/>
      <c r="M209" s="420"/>
      <c r="N209" s="39"/>
      <c r="O209" s="417"/>
      <c r="P209" s="417"/>
      <c r="Q209" s="432"/>
      <c r="R209" s="607"/>
      <c r="S209" s="607"/>
      <c r="T209" s="607"/>
      <c r="U209" s="432"/>
      <c r="V209" s="423" t="s">
        <v>208</v>
      </c>
      <c r="W209" s="422"/>
      <c r="X209" s="422"/>
      <c r="Y209" s="422"/>
      <c r="Z209" s="422"/>
      <c r="AA209" s="422"/>
      <c r="AB209" s="701">
        <f>$AB$8</f>
        <v>0.5</v>
      </c>
      <c r="AC209" s="706"/>
      <c r="AD209" s="424" t="s">
        <v>1300</v>
      </c>
      <c r="AE209" s="424"/>
      <c r="AF209" s="724"/>
      <c r="AG209" s="725"/>
      <c r="AH209" s="39"/>
      <c r="AI209" s="524" t="s">
        <v>33</v>
      </c>
      <c r="AJ209" s="699">
        <f>$AJ$164</f>
        <v>317</v>
      </c>
      <c r="AK209" s="699"/>
      <c r="AL209" s="426" t="s">
        <v>207</v>
      </c>
      <c r="AM209" s="607"/>
      <c r="AN209" s="607"/>
      <c r="AO209" s="432"/>
      <c r="AP209" s="458">
        <f>ROUND(ROUND((F152-ROUND(F152*N183,0)-ROUND(F152*R198,0))*(1+AB209),0)+AJ209,0)</f>
        <v>1484</v>
      </c>
      <c r="AQ209" s="188"/>
    </row>
    <row r="210" spans="1:45" ht="17.100000000000001" customHeight="1" x14ac:dyDescent="0.15">
      <c r="A210" s="436">
        <v>63</v>
      </c>
      <c r="B210" s="436">
        <v>1221</v>
      </c>
      <c r="C210" s="158" t="s">
        <v>611</v>
      </c>
      <c r="D210" s="710" t="s">
        <v>4069</v>
      </c>
      <c r="E210" s="712" t="s">
        <v>4427</v>
      </c>
      <c r="F210" s="713"/>
      <c r="G210" s="713"/>
      <c r="H210" s="713"/>
      <c r="I210" s="714"/>
      <c r="J210" s="712" t="s">
        <v>1242</v>
      </c>
      <c r="K210" s="713"/>
      <c r="L210" s="713"/>
      <c r="M210" s="714"/>
      <c r="N210" s="509"/>
      <c r="O210" s="509"/>
      <c r="P210" s="509"/>
      <c r="Q210" s="512"/>
      <c r="R210" s="633"/>
      <c r="S210" s="633"/>
      <c r="T210" s="633"/>
      <c r="U210" s="633"/>
      <c r="V210" s="423"/>
      <c r="W210" s="422"/>
      <c r="X210" s="422"/>
      <c r="Y210" s="422"/>
      <c r="Z210" s="422"/>
      <c r="AA210" s="422"/>
      <c r="AB210" s="422"/>
      <c r="AC210" s="422"/>
      <c r="AD210" s="422"/>
      <c r="AE210" s="422"/>
      <c r="AF210" s="422"/>
      <c r="AG210" s="422"/>
      <c r="AH210" s="422"/>
      <c r="AI210" s="422"/>
      <c r="AJ210" s="422"/>
      <c r="AK210" s="422"/>
      <c r="AL210" s="422"/>
      <c r="AM210" s="422"/>
      <c r="AN210" s="422"/>
      <c r="AO210" s="38"/>
      <c r="AP210" s="319">
        <f>ROUND($F$152*$L$212,0)</f>
        <v>715</v>
      </c>
      <c r="AQ210" s="435" t="s">
        <v>1357</v>
      </c>
    </row>
    <row r="211" spans="1:45" ht="17.25" customHeight="1" x14ac:dyDescent="0.15">
      <c r="A211" s="436">
        <v>63</v>
      </c>
      <c r="B211" s="436">
        <v>1222</v>
      </c>
      <c r="C211" s="158" t="s">
        <v>612</v>
      </c>
      <c r="D211" s="711"/>
      <c r="E211" s="715"/>
      <c r="F211" s="716"/>
      <c r="G211" s="716"/>
      <c r="H211" s="716"/>
      <c r="I211" s="717"/>
      <c r="J211" s="715"/>
      <c r="K211" s="716"/>
      <c r="L211" s="716"/>
      <c r="M211" s="717"/>
      <c r="N211" s="511"/>
      <c r="O211" s="511"/>
      <c r="P211" s="511"/>
      <c r="Q211" s="513"/>
      <c r="R211" s="637"/>
      <c r="S211" s="637"/>
      <c r="T211" s="637"/>
      <c r="U211" s="637"/>
      <c r="V211" s="423" t="s">
        <v>579</v>
      </c>
      <c r="W211" s="422"/>
      <c r="X211" s="422"/>
      <c r="Y211" s="422"/>
      <c r="Z211" s="422"/>
      <c r="AA211" s="422"/>
      <c r="AB211" s="701">
        <f>$AB$7</f>
        <v>0.25</v>
      </c>
      <c r="AC211" s="706"/>
      <c r="AD211" s="424" t="s">
        <v>1300</v>
      </c>
      <c r="AE211" s="422"/>
      <c r="AF211" s="422"/>
      <c r="AG211" s="422"/>
      <c r="AH211" s="422"/>
      <c r="AI211" s="422"/>
      <c r="AJ211" s="422"/>
      <c r="AK211" s="422"/>
      <c r="AL211" s="422"/>
      <c r="AM211" s="422"/>
      <c r="AN211" s="422"/>
      <c r="AO211" s="38"/>
      <c r="AP211" s="320">
        <f>ROUND(ROUND($F$152*$L$212,0)*(1+AB211),0)</f>
        <v>894</v>
      </c>
      <c r="AQ211" s="429"/>
    </row>
    <row r="212" spans="1:45" ht="17.25" customHeight="1" x14ac:dyDescent="0.15">
      <c r="A212" s="436">
        <v>63</v>
      </c>
      <c r="B212" s="436">
        <v>1223</v>
      </c>
      <c r="C212" s="158" t="s">
        <v>613</v>
      </c>
      <c r="D212" s="711"/>
      <c r="E212" s="421"/>
      <c r="F212" s="684">
        <v>794</v>
      </c>
      <c r="G212" s="684"/>
      <c r="H212" s="418" t="s">
        <v>578</v>
      </c>
      <c r="I212" s="67"/>
      <c r="J212" s="66"/>
      <c r="K212" s="521" t="s">
        <v>27</v>
      </c>
      <c r="L212" s="718">
        <f>$L$44</f>
        <v>0.9</v>
      </c>
      <c r="M212" s="719"/>
      <c r="N212" s="511"/>
      <c r="O212" s="511"/>
      <c r="P212" s="511"/>
      <c r="Q212" s="513"/>
      <c r="R212" s="637"/>
      <c r="S212" s="637"/>
      <c r="T212" s="637"/>
      <c r="U212" s="637"/>
      <c r="V212" s="423" t="s">
        <v>208</v>
      </c>
      <c r="W212" s="422"/>
      <c r="X212" s="422"/>
      <c r="Y212" s="422"/>
      <c r="Z212" s="422"/>
      <c r="AA212" s="422"/>
      <c r="AB212" s="701">
        <f>$AB$8</f>
        <v>0.5</v>
      </c>
      <c r="AC212" s="706"/>
      <c r="AD212" s="424" t="s">
        <v>1300</v>
      </c>
      <c r="AE212" s="422"/>
      <c r="AF212" s="422"/>
      <c r="AG212" s="422"/>
      <c r="AH212" s="422"/>
      <c r="AI212" s="422"/>
      <c r="AJ212" s="422"/>
      <c r="AK212" s="422"/>
      <c r="AL212" s="422"/>
      <c r="AM212" s="422"/>
      <c r="AN212" s="422"/>
      <c r="AO212" s="38"/>
      <c r="AP212" s="321">
        <f>ROUND(ROUND($F$152*$L$212,0)*(1+AB212),0)</f>
        <v>1073</v>
      </c>
      <c r="AQ212" s="429"/>
      <c r="AS212" s="318"/>
    </row>
    <row r="213" spans="1:45" ht="17.25" customHeight="1" x14ac:dyDescent="0.15">
      <c r="A213" s="436">
        <v>63</v>
      </c>
      <c r="B213" s="436">
        <v>1227</v>
      </c>
      <c r="C213" s="158" t="s">
        <v>1673</v>
      </c>
      <c r="D213" s="711"/>
      <c r="E213" s="421"/>
      <c r="F213" s="418"/>
      <c r="G213" s="418"/>
      <c r="H213" s="418"/>
      <c r="I213" s="67"/>
      <c r="J213" s="66"/>
      <c r="K213" s="418"/>
      <c r="L213" s="418"/>
      <c r="M213" s="419"/>
      <c r="N213" s="637"/>
      <c r="O213" s="637"/>
      <c r="P213" s="637"/>
      <c r="Q213" s="419"/>
      <c r="R213" s="637"/>
      <c r="S213" s="637"/>
      <c r="T213" s="637"/>
      <c r="U213" s="637"/>
      <c r="V213" s="423"/>
      <c r="W213" s="422"/>
      <c r="X213" s="422"/>
      <c r="Y213" s="422"/>
      <c r="Z213" s="422"/>
      <c r="AA213" s="327"/>
      <c r="AB213" s="529"/>
      <c r="AC213" s="530"/>
      <c r="AD213" s="424"/>
      <c r="AE213" s="422"/>
      <c r="AF213" s="700" t="s">
        <v>4070</v>
      </c>
      <c r="AG213" s="700"/>
      <c r="AH213" s="677" t="s">
        <v>4030</v>
      </c>
      <c r="AI213" s="678"/>
      <c r="AJ213" s="678"/>
      <c r="AK213" s="678"/>
      <c r="AL213" s="678"/>
      <c r="AM213" s="678"/>
      <c r="AN213" s="678"/>
      <c r="AO213" s="679"/>
      <c r="AP213" s="319">
        <f>ROUND(ROUND($F$152*$L$212,0)+AJ215,0)</f>
        <v>969</v>
      </c>
      <c r="AQ213" s="429"/>
    </row>
    <row r="214" spans="1:45" ht="17.25" customHeight="1" x14ac:dyDescent="0.15">
      <c r="A214" s="436">
        <v>63</v>
      </c>
      <c r="B214" s="436">
        <v>1228</v>
      </c>
      <c r="C214" s="158" t="s">
        <v>1674</v>
      </c>
      <c r="D214" s="711"/>
      <c r="E214" s="421"/>
      <c r="F214" s="418"/>
      <c r="G214" s="418"/>
      <c r="H214" s="418"/>
      <c r="I214" s="67"/>
      <c r="J214" s="66"/>
      <c r="K214" s="418"/>
      <c r="L214" s="418"/>
      <c r="M214" s="419"/>
      <c r="N214" s="637"/>
      <c r="O214" s="637"/>
      <c r="P214" s="637"/>
      <c r="Q214" s="638"/>
      <c r="R214" s="637"/>
      <c r="S214" s="637"/>
      <c r="T214" s="637"/>
      <c r="U214" s="637"/>
      <c r="V214" s="423" t="s">
        <v>579</v>
      </c>
      <c r="W214" s="422"/>
      <c r="X214" s="422"/>
      <c r="Y214" s="422"/>
      <c r="Z214" s="422"/>
      <c r="AA214" s="327"/>
      <c r="AB214" s="701">
        <f>$AB$7</f>
        <v>0.25</v>
      </c>
      <c r="AC214" s="706"/>
      <c r="AD214" s="424" t="s">
        <v>1300</v>
      </c>
      <c r="AE214" s="422"/>
      <c r="AF214" s="700"/>
      <c r="AG214" s="700"/>
      <c r="AH214" s="680"/>
      <c r="AI214" s="681"/>
      <c r="AJ214" s="681"/>
      <c r="AK214" s="681"/>
      <c r="AL214" s="681"/>
      <c r="AM214" s="681"/>
      <c r="AN214" s="681"/>
      <c r="AO214" s="682"/>
      <c r="AP214" s="319">
        <f>ROUND(ROUND(ROUND($F$152*$L$212,0)*(1+AB214),0)+AJ215,0)</f>
        <v>1148</v>
      </c>
      <c r="AQ214" s="429"/>
      <c r="AS214" s="318"/>
    </row>
    <row r="215" spans="1:45" ht="17.25" customHeight="1" x14ac:dyDescent="0.15">
      <c r="A215" s="436">
        <v>63</v>
      </c>
      <c r="B215" s="436">
        <v>1229</v>
      </c>
      <c r="C215" s="158" t="s">
        <v>1675</v>
      </c>
      <c r="D215" s="711"/>
      <c r="E215" s="421"/>
      <c r="F215" s="418"/>
      <c r="G215" s="418"/>
      <c r="H215" s="418"/>
      <c r="I215" s="67"/>
      <c r="J215" s="66"/>
      <c r="K215" s="418"/>
      <c r="L215" s="418"/>
      <c r="M215" s="419"/>
      <c r="N215" s="637"/>
      <c r="O215" s="637"/>
      <c r="P215" s="637"/>
      <c r="Q215" s="638"/>
      <c r="R215" s="637"/>
      <c r="S215" s="637"/>
      <c r="T215" s="637"/>
      <c r="U215" s="637"/>
      <c r="V215" s="423" t="s">
        <v>208</v>
      </c>
      <c r="W215" s="422"/>
      <c r="X215" s="422"/>
      <c r="Y215" s="422"/>
      <c r="Z215" s="422"/>
      <c r="AA215" s="327"/>
      <c r="AB215" s="701">
        <f>$AB$8</f>
        <v>0.5</v>
      </c>
      <c r="AC215" s="706"/>
      <c r="AD215" s="424" t="s">
        <v>1300</v>
      </c>
      <c r="AE215" s="422"/>
      <c r="AF215" s="700"/>
      <c r="AG215" s="700"/>
      <c r="AH215" s="57"/>
      <c r="AI215" s="524" t="s">
        <v>33</v>
      </c>
      <c r="AJ215" s="699">
        <f>$AJ$11</f>
        <v>254</v>
      </c>
      <c r="AK215" s="699"/>
      <c r="AL215" s="426" t="s">
        <v>207</v>
      </c>
      <c r="AM215" s="607"/>
      <c r="AN215" s="607"/>
      <c r="AO215" s="432"/>
      <c r="AP215" s="319">
        <f>ROUND(ROUND(ROUND($F$152*$L$212,0)*(1+AB215),0)+AJ215,0)</f>
        <v>1327</v>
      </c>
      <c r="AQ215" s="429"/>
      <c r="AS215" s="318"/>
    </row>
    <row r="216" spans="1:45" ht="17.25" customHeight="1" x14ac:dyDescent="0.15">
      <c r="A216" s="436">
        <v>63</v>
      </c>
      <c r="B216" s="436">
        <v>1224</v>
      </c>
      <c r="C216" s="158" t="s">
        <v>1727</v>
      </c>
      <c r="D216" s="711"/>
      <c r="E216" s="421"/>
      <c r="F216" s="418"/>
      <c r="G216" s="418"/>
      <c r="H216" s="418"/>
      <c r="I216" s="67"/>
      <c r="J216" s="66"/>
      <c r="K216" s="418"/>
      <c r="L216" s="418"/>
      <c r="M216" s="419"/>
      <c r="N216" s="637"/>
      <c r="O216" s="637"/>
      <c r="P216" s="637"/>
      <c r="Q216" s="638"/>
      <c r="R216" s="637"/>
      <c r="S216" s="637"/>
      <c r="T216" s="637"/>
      <c r="U216" s="637"/>
      <c r="V216" s="423"/>
      <c r="W216" s="422"/>
      <c r="X216" s="422"/>
      <c r="Y216" s="422"/>
      <c r="Z216" s="422"/>
      <c r="AA216" s="327"/>
      <c r="AB216" s="529"/>
      <c r="AC216" s="530"/>
      <c r="AD216" s="424"/>
      <c r="AE216" s="422"/>
      <c r="AF216" s="700"/>
      <c r="AG216" s="700"/>
      <c r="AH216" s="677" t="s">
        <v>4071</v>
      </c>
      <c r="AI216" s="678"/>
      <c r="AJ216" s="678"/>
      <c r="AK216" s="678"/>
      <c r="AL216" s="678"/>
      <c r="AM216" s="678"/>
      <c r="AN216" s="678"/>
      <c r="AO216" s="679"/>
      <c r="AP216" s="319">
        <f>ROUND(ROUND($F$152*$L$212,0)+AJ218,0)</f>
        <v>1117</v>
      </c>
      <c r="AQ216" s="429"/>
      <c r="AS216" s="318"/>
    </row>
    <row r="217" spans="1:45" ht="17.25" customHeight="1" x14ac:dyDescent="0.15">
      <c r="A217" s="436">
        <v>63</v>
      </c>
      <c r="B217" s="436">
        <v>1225</v>
      </c>
      <c r="C217" s="158" t="s">
        <v>1728</v>
      </c>
      <c r="D217" s="711"/>
      <c r="E217" s="421"/>
      <c r="F217" s="418"/>
      <c r="G217" s="418"/>
      <c r="H217" s="418"/>
      <c r="I217" s="67"/>
      <c r="J217" s="66"/>
      <c r="K217" s="418"/>
      <c r="L217" s="418"/>
      <c r="M217" s="419"/>
      <c r="N217" s="637"/>
      <c r="O217" s="637"/>
      <c r="P217" s="637"/>
      <c r="Q217" s="638"/>
      <c r="R217" s="637"/>
      <c r="S217" s="637"/>
      <c r="T217" s="637"/>
      <c r="U217" s="637"/>
      <c r="V217" s="423" t="s">
        <v>579</v>
      </c>
      <c r="W217" s="422"/>
      <c r="X217" s="422"/>
      <c r="Y217" s="422"/>
      <c r="Z217" s="422"/>
      <c r="AA217" s="327"/>
      <c r="AB217" s="701">
        <f>$AB$7</f>
        <v>0.25</v>
      </c>
      <c r="AC217" s="706"/>
      <c r="AD217" s="424" t="s">
        <v>1300</v>
      </c>
      <c r="AE217" s="422"/>
      <c r="AF217" s="700"/>
      <c r="AG217" s="700"/>
      <c r="AH217" s="680"/>
      <c r="AI217" s="681"/>
      <c r="AJ217" s="681"/>
      <c r="AK217" s="681"/>
      <c r="AL217" s="681"/>
      <c r="AM217" s="681"/>
      <c r="AN217" s="681"/>
      <c r="AO217" s="682"/>
      <c r="AP217" s="319">
        <f>ROUND(ROUND(ROUND($F$152*$L$212,0)*(1+AB217),0)+AJ218,0)</f>
        <v>1296</v>
      </c>
      <c r="AQ217" s="429"/>
      <c r="AS217" s="318"/>
    </row>
    <row r="218" spans="1:45" ht="17.25" customHeight="1" x14ac:dyDescent="0.15">
      <c r="A218" s="436">
        <v>63</v>
      </c>
      <c r="B218" s="436">
        <v>1226</v>
      </c>
      <c r="C218" s="158" t="s">
        <v>1729</v>
      </c>
      <c r="D218" s="711"/>
      <c r="E218" s="421"/>
      <c r="F218" s="418"/>
      <c r="G218" s="418"/>
      <c r="H218" s="418"/>
      <c r="I218" s="67"/>
      <c r="J218" s="66"/>
      <c r="K218" s="418"/>
      <c r="L218" s="418"/>
      <c r="M218" s="419"/>
      <c r="N218" s="637"/>
      <c r="O218" s="637"/>
      <c r="P218" s="637"/>
      <c r="Q218" s="638"/>
      <c r="R218" s="637"/>
      <c r="S218" s="637"/>
      <c r="T218" s="637"/>
      <c r="U218" s="637"/>
      <c r="V218" s="423" t="s">
        <v>208</v>
      </c>
      <c r="W218" s="422"/>
      <c r="X218" s="422"/>
      <c r="Y218" s="422"/>
      <c r="Z218" s="422"/>
      <c r="AA218" s="327"/>
      <c r="AB218" s="701">
        <f>$AB$8</f>
        <v>0.5</v>
      </c>
      <c r="AC218" s="706"/>
      <c r="AD218" s="424" t="s">
        <v>1300</v>
      </c>
      <c r="AE218" s="422"/>
      <c r="AF218" s="700"/>
      <c r="AG218" s="700"/>
      <c r="AH218" s="39"/>
      <c r="AI218" s="524" t="s">
        <v>33</v>
      </c>
      <c r="AJ218" s="699">
        <f>$AJ$158</f>
        <v>402</v>
      </c>
      <c r="AK218" s="699"/>
      <c r="AL218" s="426" t="s">
        <v>207</v>
      </c>
      <c r="AM218" s="417"/>
      <c r="AN218" s="417"/>
      <c r="AO218" s="584"/>
      <c r="AP218" s="319">
        <f>ROUND(ROUND(ROUND($F$152*$L$212,0)*(1+AB218),0)+AJ218,0)</f>
        <v>1475</v>
      </c>
      <c r="AQ218" s="429"/>
      <c r="AS218" s="318"/>
    </row>
    <row r="219" spans="1:45" ht="17.25" customHeight="1" x14ac:dyDescent="0.15">
      <c r="A219" s="436">
        <v>63</v>
      </c>
      <c r="B219" s="436">
        <v>1260</v>
      </c>
      <c r="C219" s="158" t="s">
        <v>1882</v>
      </c>
      <c r="D219" s="711"/>
      <c r="E219" s="421"/>
      <c r="F219" s="418"/>
      <c r="G219" s="418"/>
      <c r="H219" s="418"/>
      <c r="I219" s="67"/>
      <c r="J219" s="66"/>
      <c r="K219" s="418"/>
      <c r="L219" s="418"/>
      <c r="M219" s="419"/>
      <c r="N219" s="637"/>
      <c r="O219" s="637"/>
      <c r="P219" s="637"/>
      <c r="Q219" s="638"/>
      <c r="R219" s="637"/>
      <c r="S219" s="637"/>
      <c r="T219" s="637"/>
      <c r="U219" s="637"/>
      <c r="V219" s="423"/>
      <c r="W219" s="422"/>
      <c r="X219" s="422"/>
      <c r="Y219" s="422"/>
      <c r="Z219" s="422"/>
      <c r="AA219" s="327"/>
      <c r="AB219" s="529"/>
      <c r="AC219" s="530"/>
      <c r="AD219" s="424"/>
      <c r="AE219" s="422"/>
      <c r="AF219" s="720" t="s">
        <v>4072</v>
      </c>
      <c r="AG219" s="721"/>
      <c r="AH219" s="677" t="s">
        <v>4030</v>
      </c>
      <c r="AI219" s="678"/>
      <c r="AJ219" s="678"/>
      <c r="AK219" s="678"/>
      <c r="AL219" s="678"/>
      <c r="AM219" s="678"/>
      <c r="AN219" s="678"/>
      <c r="AO219" s="679"/>
      <c r="AP219" s="319">
        <f>ROUND(ROUND($F$152*$L$212,0)+AJ221,0)</f>
        <v>916</v>
      </c>
      <c r="AQ219" s="429"/>
    </row>
    <row r="220" spans="1:45" ht="17.25" customHeight="1" x14ac:dyDescent="0.15">
      <c r="A220" s="436">
        <v>63</v>
      </c>
      <c r="B220" s="436">
        <v>1261</v>
      </c>
      <c r="C220" s="158" t="s">
        <v>1883</v>
      </c>
      <c r="D220" s="711"/>
      <c r="E220" s="421"/>
      <c r="F220" s="418"/>
      <c r="G220" s="418"/>
      <c r="H220" s="418"/>
      <c r="I220" s="67"/>
      <c r="J220" s="66"/>
      <c r="K220" s="418"/>
      <c r="L220" s="418"/>
      <c r="M220" s="419"/>
      <c r="N220" s="637"/>
      <c r="O220" s="637"/>
      <c r="P220" s="637"/>
      <c r="Q220" s="638"/>
      <c r="R220" s="637"/>
      <c r="S220" s="637"/>
      <c r="T220" s="637"/>
      <c r="U220" s="637"/>
      <c r="V220" s="423" t="s">
        <v>579</v>
      </c>
      <c r="W220" s="422"/>
      <c r="X220" s="422"/>
      <c r="Y220" s="422"/>
      <c r="Z220" s="422"/>
      <c r="AA220" s="327"/>
      <c r="AB220" s="701">
        <f>$AB$7</f>
        <v>0.25</v>
      </c>
      <c r="AC220" s="706"/>
      <c r="AD220" s="424" t="s">
        <v>1300</v>
      </c>
      <c r="AE220" s="422"/>
      <c r="AF220" s="722"/>
      <c r="AG220" s="723"/>
      <c r="AH220" s="680"/>
      <c r="AI220" s="681"/>
      <c r="AJ220" s="681"/>
      <c r="AK220" s="681"/>
      <c r="AL220" s="681"/>
      <c r="AM220" s="681"/>
      <c r="AN220" s="681"/>
      <c r="AO220" s="682"/>
      <c r="AP220" s="319">
        <f>ROUND(ROUND(ROUND($F$152*$L$212,0)*(1+AB220),0)+AJ221,0)</f>
        <v>1095</v>
      </c>
      <c r="AQ220" s="429"/>
      <c r="AS220" s="318"/>
    </row>
    <row r="221" spans="1:45" ht="17.25" customHeight="1" x14ac:dyDescent="0.15">
      <c r="A221" s="436">
        <v>63</v>
      </c>
      <c r="B221" s="436">
        <v>1262</v>
      </c>
      <c r="C221" s="158" t="s">
        <v>1884</v>
      </c>
      <c r="D221" s="711"/>
      <c r="E221" s="421"/>
      <c r="F221" s="418"/>
      <c r="G221" s="418"/>
      <c r="H221" s="418"/>
      <c r="I221" s="67"/>
      <c r="J221" s="66"/>
      <c r="K221" s="418"/>
      <c r="L221" s="418"/>
      <c r="M221" s="419"/>
      <c r="N221" s="637"/>
      <c r="O221" s="637"/>
      <c r="P221" s="637"/>
      <c r="Q221" s="638"/>
      <c r="R221" s="637"/>
      <c r="S221" s="637"/>
      <c r="T221" s="637"/>
      <c r="U221" s="637"/>
      <c r="V221" s="423" t="s">
        <v>208</v>
      </c>
      <c r="W221" s="422"/>
      <c r="X221" s="422"/>
      <c r="Y221" s="422"/>
      <c r="Z221" s="422"/>
      <c r="AA221" s="327"/>
      <c r="AB221" s="701">
        <f>$AB$8</f>
        <v>0.5</v>
      </c>
      <c r="AC221" s="706"/>
      <c r="AD221" s="424" t="s">
        <v>1300</v>
      </c>
      <c r="AE221" s="422"/>
      <c r="AF221" s="722"/>
      <c r="AG221" s="723"/>
      <c r="AH221" s="39"/>
      <c r="AI221" s="524" t="s">
        <v>33</v>
      </c>
      <c r="AJ221" s="699">
        <f>$AJ$14</f>
        <v>201</v>
      </c>
      <c r="AK221" s="699"/>
      <c r="AL221" s="426" t="s">
        <v>207</v>
      </c>
      <c r="AM221" s="607"/>
      <c r="AN221" s="607"/>
      <c r="AO221" s="432"/>
      <c r="AP221" s="319">
        <f>ROUND(ROUND(ROUND($F$152*$L$212,0)*(1+AB221),0)+AJ221,0)</f>
        <v>1274</v>
      </c>
      <c r="AQ221" s="429"/>
      <c r="AS221" s="318"/>
    </row>
    <row r="222" spans="1:45" ht="17.25" customHeight="1" x14ac:dyDescent="0.15">
      <c r="A222" s="436">
        <v>63</v>
      </c>
      <c r="B222" s="436">
        <v>1263</v>
      </c>
      <c r="C222" s="158" t="s">
        <v>1908</v>
      </c>
      <c r="D222" s="711"/>
      <c r="E222" s="421"/>
      <c r="F222" s="418"/>
      <c r="G222" s="418"/>
      <c r="H222" s="418"/>
      <c r="I222" s="67"/>
      <c r="J222" s="66"/>
      <c r="K222" s="418"/>
      <c r="L222" s="418"/>
      <c r="M222" s="419"/>
      <c r="N222" s="637"/>
      <c r="O222" s="637"/>
      <c r="P222" s="637"/>
      <c r="Q222" s="638"/>
      <c r="R222" s="637"/>
      <c r="S222" s="637"/>
      <c r="T222" s="637"/>
      <c r="U222" s="637"/>
      <c r="V222" s="423"/>
      <c r="W222" s="422"/>
      <c r="X222" s="422"/>
      <c r="Y222" s="422"/>
      <c r="Z222" s="422"/>
      <c r="AA222" s="327"/>
      <c r="AB222" s="529"/>
      <c r="AC222" s="530"/>
      <c r="AD222" s="424"/>
      <c r="AE222" s="422"/>
      <c r="AF222" s="722"/>
      <c r="AG222" s="723"/>
      <c r="AH222" s="677" t="s">
        <v>4071</v>
      </c>
      <c r="AI222" s="678"/>
      <c r="AJ222" s="678"/>
      <c r="AK222" s="678"/>
      <c r="AL222" s="678"/>
      <c r="AM222" s="678"/>
      <c r="AN222" s="678"/>
      <c r="AO222" s="679"/>
      <c r="AP222" s="319">
        <f>ROUND(ROUND($F$152*$L$212,0)+AJ224,0)</f>
        <v>1032</v>
      </c>
      <c r="AQ222" s="429"/>
      <c r="AS222" s="318"/>
    </row>
    <row r="223" spans="1:45" ht="17.25" customHeight="1" x14ac:dyDescent="0.15">
      <c r="A223" s="436">
        <v>63</v>
      </c>
      <c r="B223" s="436">
        <v>1264</v>
      </c>
      <c r="C223" s="158" t="s">
        <v>1909</v>
      </c>
      <c r="D223" s="711"/>
      <c r="E223" s="421"/>
      <c r="F223" s="418"/>
      <c r="G223" s="418"/>
      <c r="H223" s="418"/>
      <c r="I223" s="67"/>
      <c r="J223" s="66"/>
      <c r="K223" s="418"/>
      <c r="L223" s="418"/>
      <c r="M223" s="419"/>
      <c r="N223" s="637"/>
      <c r="O223" s="637"/>
      <c r="P223" s="637"/>
      <c r="Q223" s="638"/>
      <c r="R223" s="637"/>
      <c r="S223" s="637"/>
      <c r="T223" s="637"/>
      <c r="U223" s="637"/>
      <c r="V223" s="423" t="s">
        <v>579</v>
      </c>
      <c r="W223" s="422"/>
      <c r="X223" s="422"/>
      <c r="Y223" s="422"/>
      <c r="Z223" s="422"/>
      <c r="AA223" s="327"/>
      <c r="AB223" s="701">
        <f>$AB$7</f>
        <v>0.25</v>
      </c>
      <c r="AC223" s="706"/>
      <c r="AD223" s="424" t="s">
        <v>1300</v>
      </c>
      <c r="AE223" s="422"/>
      <c r="AF223" s="722"/>
      <c r="AG223" s="723"/>
      <c r="AH223" s="680"/>
      <c r="AI223" s="681"/>
      <c r="AJ223" s="681"/>
      <c r="AK223" s="681"/>
      <c r="AL223" s="681"/>
      <c r="AM223" s="681"/>
      <c r="AN223" s="681"/>
      <c r="AO223" s="682"/>
      <c r="AP223" s="319">
        <f>ROUND(ROUND(ROUND($F$152*$L$212,0)*(1+AB223),0)+AJ224,0)</f>
        <v>1211</v>
      </c>
      <c r="AQ223" s="429"/>
      <c r="AS223" s="318"/>
    </row>
    <row r="224" spans="1:45" ht="17.25" customHeight="1" x14ac:dyDescent="0.15">
      <c r="A224" s="436">
        <v>63</v>
      </c>
      <c r="B224" s="436">
        <v>1265</v>
      </c>
      <c r="C224" s="158" t="s">
        <v>4089</v>
      </c>
      <c r="D224" s="711"/>
      <c r="E224" s="421"/>
      <c r="F224" s="418"/>
      <c r="G224" s="418"/>
      <c r="H224" s="418"/>
      <c r="I224" s="67"/>
      <c r="J224" s="66"/>
      <c r="K224" s="418"/>
      <c r="L224" s="418"/>
      <c r="M224" s="419"/>
      <c r="N224" s="637"/>
      <c r="O224" s="637"/>
      <c r="P224" s="637"/>
      <c r="Q224" s="638"/>
      <c r="R224" s="637"/>
      <c r="S224" s="637"/>
      <c r="T224" s="637"/>
      <c r="U224" s="637"/>
      <c r="V224" s="423" t="s">
        <v>208</v>
      </c>
      <c r="W224" s="422"/>
      <c r="X224" s="422"/>
      <c r="Y224" s="422"/>
      <c r="Z224" s="422"/>
      <c r="AA224" s="327"/>
      <c r="AB224" s="701">
        <f>$AB$8</f>
        <v>0.5</v>
      </c>
      <c r="AC224" s="706"/>
      <c r="AD224" s="424" t="s">
        <v>1300</v>
      </c>
      <c r="AE224" s="422"/>
      <c r="AF224" s="724"/>
      <c r="AG224" s="725"/>
      <c r="AH224" s="39"/>
      <c r="AI224" s="524" t="s">
        <v>33</v>
      </c>
      <c r="AJ224" s="699">
        <f>$AJ$164</f>
        <v>317</v>
      </c>
      <c r="AK224" s="699"/>
      <c r="AL224" s="426" t="s">
        <v>207</v>
      </c>
      <c r="AM224" s="607"/>
      <c r="AN224" s="607"/>
      <c r="AO224" s="432"/>
      <c r="AP224" s="320">
        <f>ROUND(ROUND(ROUND($F$152*$L$212,0)*(1+AB224),0)+AJ224,0)</f>
        <v>1390</v>
      </c>
      <c r="AQ224" s="429"/>
      <c r="AS224" s="318"/>
    </row>
    <row r="225" spans="1:43" ht="17.25" customHeight="1" x14ac:dyDescent="0.15">
      <c r="A225" s="436">
        <v>63</v>
      </c>
      <c r="B225" s="433" t="s">
        <v>5263</v>
      </c>
      <c r="C225" s="455" t="s">
        <v>4458</v>
      </c>
      <c r="D225" s="538"/>
      <c r="E225" s="442"/>
      <c r="F225" s="637"/>
      <c r="G225" s="637"/>
      <c r="H225" s="637"/>
      <c r="I225" s="638"/>
      <c r="J225" s="442"/>
      <c r="K225" s="637"/>
      <c r="L225" s="637"/>
      <c r="M225" s="638"/>
      <c r="N225" s="442"/>
      <c r="O225" s="637"/>
      <c r="P225" s="637"/>
      <c r="Q225" s="419"/>
      <c r="R225" s="677" t="s">
        <v>4346</v>
      </c>
      <c r="S225" s="678"/>
      <c r="T225" s="678"/>
      <c r="U225" s="679"/>
      <c r="V225" s="423"/>
      <c r="W225" s="621"/>
      <c r="X225" s="621"/>
      <c r="Y225" s="621"/>
      <c r="Z225" s="621"/>
      <c r="AA225" s="621"/>
      <c r="AB225" s="621"/>
      <c r="AC225" s="621"/>
      <c r="AD225" s="621"/>
      <c r="AE225" s="621"/>
      <c r="AF225" s="621"/>
      <c r="AG225" s="621"/>
      <c r="AH225" s="621"/>
      <c r="AI225" s="621"/>
      <c r="AJ225" s="621"/>
      <c r="AK225" s="621"/>
      <c r="AL225" s="621"/>
      <c r="AM225" s="621"/>
      <c r="AN225" s="621"/>
      <c r="AO225" s="622"/>
      <c r="AP225" s="456">
        <f>ROUND(F212*L212,0)-ROUND(F212*R228,0)</f>
        <v>707</v>
      </c>
      <c r="AQ225" s="429"/>
    </row>
    <row r="226" spans="1:43" ht="17.25" customHeight="1" x14ac:dyDescent="0.15">
      <c r="A226" s="436">
        <v>63</v>
      </c>
      <c r="B226" s="433" t="s">
        <v>5264</v>
      </c>
      <c r="C226" s="457" t="s">
        <v>4459</v>
      </c>
      <c r="D226" s="649"/>
      <c r="E226" s="442"/>
      <c r="F226" s="637"/>
      <c r="G226" s="637"/>
      <c r="H226" s="637"/>
      <c r="I226" s="638"/>
      <c r="J226" s="442"/>
      <c r="K226" s="637"/>
      <c r="L226" s="637"/>
      <c r="M226" s="638"/>
      <c r="N226" s="442"/>
      <c r="O226" s="637"/>
      <c r="P226" s="637"/>
      <c r="Q226" s="419"/>
      <c r="R226" s="680"/>
      <c r="S226" s="681"/>
      <c r="T226" s="681"/>
      <c r="U226" s="682"/>
      <c r="V226" s="423" t="s">
        <v>579</v>
      </c>
      <c r="W226" s="422"/>
      <c r="X226" s="422"/>
      <c r="Y226" s="422"/>
      <c r="Z226" s="422"/>
      <c r="AA226" s="422"/>
      <c r="AB226" s="701">
        <v>0.25</v>
      </c>
      <c r="AC226" s="701"/>
      <c r="AD226" s="424" t="s">
        <v>1300</v>
      </c>
      <c r="AE226" s="621"/>
      <c r="AF226" s="621"/>
      <c r="AG226" s="621"/>
      <c r="AH226" s="621"/>
      <c r="AI226" s="621"/>
      <c r="AJ226" s="621"/>
      <c r="AK226" s="621"/>
      <c r="AL226" s="621"/>
      <c r="AM226" s="621"/>
      <c r="AN226" s="621"/>
      <c r="AO226" s="622"/>
      <c r="AP226" s="458">
        <f>ROUND((ROUND(F212*L212,0)-ROUND(F212*R228,0))*(1+AB226),0)</f>
        <v>884</v>
      </c>
      <c r="AQ226" s="429"/>
    </row>
    <row r="227" spans="1:43" ht="17.25" customHeight="1" x14ac:dyDescent="0.15">
      <c r="A227" s="436">
        <v>63</v>
      </c>
      <c r="B227" s="433" t="s">
        <v>5265</v>
      </c>
      <c r="C227" s="457" t="s">
        <v>4460</v>
      </c>
      <c r="D227" s="649"/>
      <c r="E227" s="442"/>
      <c r="F227" s="637"/>
      <c r="G227" s="637"/>
      <c r="H227" s="637"/>
      <c r="I227" s="638"/>
      <c r="J227" s="442"/>
      <c r="K227" s="637"/>
      <c r="L227" s="637"/>
      <c r="M227" s="638"/>
      <c r="N227" s="442"/>
      <c r="O227" s="637"/>
      <c r="P227" s="637"/>
      <c r="Q227" s="419"/>
      <c r="R227" s="511"/>
      <c r="S227" s="511"/>
      <c r="T227" s="511"/>
      <c r="U227" s="513"/>
      <c r="V227" s="423" t="s">
        <v>208</v>
      </c>
      <c r="W227" s="422"/>
      <c r="X227" s="422"/>
      <c r="Y227" s="422"/>
      <c r="Z227" s="422"/>
      <c r="AA227" s="422"/>
      <c r="AB227" s="701">
        <v>0.5</v>
      </c>
      <c r="AC227" s="701"/>
      <c r="AD227" s="424" t="s">
        <v>1300</v>
      </c>
      <c r="AE227" s="621"/>
      <c r="AF227" s="621"/>
      <c r="AG227" s="621"/>
      <c r="AH227" s="621"/>
      <c r="AI227" s="621"/>
      <c r="AJ227" s="621"/>
      <c r="AK227" s="621"/>
      <c r="AL227" s="621"/>
      <c r="AM227" s="621"/>
      <c r="AN227" s="621"/>
      <c r="AO227" s="622"/>
      <c r="AP227" s="458">
        <f>ROUND((ROUND(F212*L212,0)-ROUND(F212*R228,0))*(1+AB227),0)</f>
        <v>1061</v>
      </c>
      <c r="AQ227" s="429"/>
    </row>
    <row r="228" spans="1:43" ht="17.25" customHeight="1" x14ac:dyDescent="0.15">
      <c r="A228" s="436">
        <v>63</v>
      </c>
      <c r="B228" s="433" t="s">
        <v>5266</v>
      </c>
      <c r="C228" s="441" t="s">
        <v>4461</v>
      </c>
      <c r="D228" s="649"/>
      <c r="E228" s="442"/>
      <c r="F228" s="637"/>
      <c r="G228" s="637"/>
      <c r="H228" s="637"/>
      <c r="I228" s="638"/>
      <c r="J228" s="442"/>
      <c r="K228" s="637"/>
      <c r="L228" s="637"/>
      <c r="M228" s="638"/>
      <c r="N228" s="442"/>
      <c r="O228" s="637"/>
      <c r="P228" s="637"/>
      <c r="Q228" s="419"/>
      <c r="R228" s="709">
        <f>$R$18</f>
        <v>0.01</v>
      </c>
      <c r="S228" s="683"/>
      <c r="T228" s="45" t="s">
        <v>4036</v>
      </c>
      <c r="U228" s="419"/>
      <c r="V228" s="423"/>
      <c r="W228" s="422"/>
      <c r="X228" s="422"/>
      <c r="Y228" s="422"/>
      <c r="Z228" s="422"/>
      <c r="AA228" s="422"/>
      <c r="AB228" s="529"/>
      <c r="AC228" s="529"/>
      <c r="AD228" s="424"/>
      <c r="AE228" s="422"/>
      <c r="AF228" s="700" t="s">
        <v>4070</v>
      </c>
      <c r="AG228" s="700"/>
      <c r="AH228" s="678" t="s">
        <v>4030</v>
      </c>
      <c r="AI228" s="678"/>
      <c r="AJ228" s="678"/>
      <c r="AK228" s="678"/>
      <c r="AL228" s="678"/>
      <c r="AM228" s="678"/>
      <c r="AN228" s="678"/>
      <c r="AO228" s="679"/>
      <c r="AP228" s="459">
        <f>ROUND((ROUND(F212*L212,0)-ROUND(F212*R228,0))+AJ230,0)</f>
        <v>961</v>
      </c>
      <c r="AQ228" s="407"/>
    </row>
    <row r="229" spans="1:43" ht="17.25" customHeight="1" x14ac:dyDescent="0.15">
      <c r="A229" s="436">
        <v>63</v>
      </c>
      <c r="B229" s="433" t="s">
        <v>5267</v>
      </c>
      <c r="C229" s="441" t="s">
        <v>4462</v>
      </c>
      <c r="D229" s="649"/>
      <c r="E229" s="442"/>
      <c r="F229" s="637"/>
      <c r="G229" s="637"/>
      <c r="H229" s="637"/>
      <c r="I229" s="638"/>
      <c r="J229" s="442"/>
      <c r="K229" s="637"/>
      <c r="L229" s="637"/>
      <c r="M229" s="638"/>
      <c r="N229" s="442"/>
      <c r="O229" s="637"/>
      <c r="P229" s="637"/>
      <c r="Q229" s="419"/>
      <c r="R229" s="418"/>
      <c r="S229" s="418"/>
      <c r="T229" s="418"/>
      <c r="U229" s="419"/>
      <c r="V229" s="423" t="s">
        <v>579</v>
      </c>
      <c r="W229" s="422"/>
      <c r="X229" s="422"/>
      <c r="Y229" s="422"/>
      <c r="Z229" s="422"/>
      <c r="AA229" s="422"/>
      <c r="AB229" s="701">
        <f>$AB$7</f>
        <v>0.25</v>
      </c>
      <c r="AC229" s="701"/>
      <c r="AD229" s="424" t="s">
        <v>1300</v>
      </c>
      <c r="AE229" s="422"/>
      <c r="AF229" s="700"/>
      <c r="AG229" s="700"/>
      <c r="AH229" s="681"/>
      <c r="AI229" s="681"/>
      <c r="AJ229" s="681"/>
      <c r="AK229" s="681"/>
      <c r="AL229" s="681"/>
      <c r="AM229" s="681"/>
      <c r="AN229" s="681"/>
      <c r="AO229" s="682"/>
      <c r="AP229" s="459">
        <f>ROUND(ROUND((ROUND(F212*L212,0)-ROUND(F212*R228,0))*(1+AB229),0)+AJ230,0)</f>
        <v>1138</v>
      </c>
      <c r="AQ229" s="429"/>
    </row>
    <row r="230" spans="1:43" ht="17.25" customHeight="1" x14ac:dyDescent="0.15">
      <c r="A230" s="436">
        <v>63</v>
      </c>
      <c r="B230" s="433" t="s">
        <v>5268</v>
      </c>
      <c r="C230" s="441" t="s">
        <v>4463</v>
      </c>
      <c r="D230" s="649"/>
      <c r="E230" s="510"/>
      <c r="F230" s="511"/>
      <c r="G230" s="511"/>
      <c r="H230" s="511"/>
      <c r="I230" s="513"/>
      <c r="J230" s="510"/>
      <c r="K230" s="511"/>
      <c r="L230" s="637"/>
      <c r="M230" s="638"/>
      <c r="N230" s="442"/>
      <c r="O230" s="637"/>
      <c r="P230" s="637"/>
      <c r="Q230" s="419"/>
      <c r="R230" s="418"/>
      <c r="S230" s="418"/>
      <c r="T230" s="418"/>
      <c r="U230" s="419"/>
      <c r="V230" s="423" t="s">
        <v>208</v>
      </c>
      <c r="W230" s="422"/>
      <c r="X230" s="422"/>
      <c r="Y230" s="422"/>
      <c r="Z230" s="422"/>
      <c r="AA230" s="422"/>
      <c r="AB230" s="701">
        <f>$AB$8</f>
        <v>0.5</v>
      </c>
      <c r="AC230" s="701"/>
      <c r="AD230" s="424" t="s">
        <v>1300</v>
      </c>
      <c r="AE230" s="422"/>
      <c r="AF230" s="700"/>
      <c r="AG230" s="700"/>
      <c r="AH230" s="245"/>
      <c r="AI230" s="616" t="s">
        <v>33</v>
      </c>
      <c r="AJ230" s="702">
        <f>$AJ$11</f>
        <v>254</v>
      </c>
      <c r="AK230" s="702"/>
      <c r="AL230" s="245" t="s">
        <v>207</v>
      </c>
      <c r="AM230" s="607"/>
      <c r="AN230" s="607"/>
      <c r="AO230" s="432"/>
      <c r="AP230" s="459">
        <f>ROUND(ROUND((ROUND(F212*L212,0)-ROUND(F212*R228,0))*(1+AB230),0)+AJ230,0)</f>
        <v>1315</v>
      </c>
      <c r="AQ230" s="429"/>
    </row>
    <row r="231" spans="1:43" ht="17.25" customHeight="1" x14ac:dyDescent="0.15">
      <c r="A231" s="436">
        <v>63</v>
      </c>
      <c r="B231" s="433" t="s">
        <v>5269</v>
      </c>
      <c r="C231" s="441" t="s">
        <v>4464</v>
      </c>
      <c r="D231" s="649"/>
      <c r="E231" s="510"/>
      <c r="F231" s="511"/>
      <c r="G231" s="511"/>
      <c r="H231" s="511"/>
      <c r="I231" s="513"/>
      <c r="J231" s="510"/>
      <c r="K231" s="511"/>
      <c r="L231" s="637"/>
      <c r="M231" s="638"/>
      <c r="N231" s="442"/>
      <c r="O231" s="637"/>
      <c r="P231" s="637"/>
      <c r="Q231" s="638"/>
      <c r="R231" s="637"/>
      <c r="S231" s="637"/>
      <c r="T231" s="637"/>
      <c r="U231" s="638"/>
      <c r="V231" s="423"/>
      <c r="W231" s="422"/>
      <c r="X231" s="422"/>
      <c r="Y231" s="422"/>
      <c r="Z231" s="422"/>
      <c r="AA231" s="422"/>
      <c r="AB231" s="529"/>
      <c r="AC231" s="529"/>
      <c r="AD231" s="424"/>
      <c r="AE231" s="422"/>
      <c r="AF231" s="700"/>
      <c r="AG231" s="700"/>
      <c r="AH231" s="677" t="s">
        <v>4071</v>
      </c>
      <c r="AI231" s="678"/>
      <c r="AJ231" s="678"/>
      <c r="AK231" s="678"/>
      <c r="AL231" s="678"/>
      <c r="AM231" s="678"/>
      <c r="AN231" s="678"/>
      <c r="AO231" s="679"/>
      <c r="AP231" s="459">
        <f>ROUND((ROUND(F212*L212,0)-ROUND(F212*R228,0))+AJ233,0)</f>
        <v>1109</v>
      </c>
      <c r="AQ231" s="407"/>
    </row>
    <row r="232" spans="1:43" ht="17.25" customHeight="1" x14ac:dyDescent="0.15">
      <c r="A232" s="436">
        <v>63</v>
      </c>
      <c r="B232" s="433" t="s">
        <v>5270</v>
      </c>
      <c r="C232" s="441" t="s">
        <v>4465</v>
      </c>
      <c r="D232" s="649"/>
      <c r="E232" s="510"/>
      <c r="F232" s="511"/>
      <c r="G232" s="511"/>
      <c r="H232" s="511"/>
      <c r="I232" s="513"/>
      <c r="J232" s="510"/>
      <c r="K232" s="511"/>
      <c r="L232" s="637"/>
      <c r="M232" s="638"/>
      <c r="N232" s="442"/>
      <c r="O232" s="637"/>
      <c r="P232" s="637"/>
      <c r="Q232" s="419"/>
      <c r="R232" s="418"/>
      <c r="S232" s="418"/>
      <c r="T232" s="418"/>
      <c r="U232" s="419"/>
      <c r="V232" s="423" t="s">
        <v>579</v>
      </c>
      <c r="W232" s="422"/>
      <c r="X232" s="422"/>
      <c r="Y232" s="422"/>
      <c r="Z232" s="422"/>
      <c r="AA232" s="422"/>
      <c r="AB232" s="701">
        <f>$AB$7</f>
        <v>0.25</v>
      </c>
      <c r="AC232" s="701"/>
      <c r="AD232" s="424" t="s">
        <v>1300</v>
      </c>
      <c r="AE232" s="422"/>
      <c r="AF232" s="700"/>
      <c r="AG232" s="700"/>
      <c r="AH232" s="680"/>
      <c r="AI232" s="681"/>
      <c r="AJ232" s="681"/>
      <c r="AK232" s="681"/>
      <c r="AL232" s="681"/>
      <c r="AM232" s="681"/>
      <c r="AN232" s="681"/>
      <c r="AO232" s="682"/>
      <c r="AP232" s="459">
        <f>ROUND(ROUND((ROUND(F212*L212,0)-ROUND(F212*R228,0))*(1+AB232),0)+AJ233,0)</f>
        <v>1286</v>
      </c>
      <c r="AQ232" s="429"/>
    </row>
    <row r="233" spans="1:43" ht="17.25" customHeight="1" x14ac:dyDescent="0.15">
      <c r="A233" s="436">
        <v>63</v>
      </c>
      <c r="B233" s="433" t="s">
        <v>5271</v>
      </c>
      <c r="C233" s="441" t="s">
        <v>4466</v>
      </c>
      <c r="D233" s="649"/>
      <c r="E233" s="510"/>
      <c r="F233" s="511"/>
      <c r="G233" s="511"/>
      <c r="H233" s="511"/>
      <c r="I233" s="513"/>
      <c r="J233" s="510"/>
      <c r="K233" s="511"/>
      <c r="L233" s="637"/>
      <c r="M233" s="638"/>
      <c r="N233" s="442"/>
      <c r="O233" s="637"/>
      <c r="P233" s="637"/>
      <c r="Q233" s="419"/>
      <c r="R233" s="418"/>
      <c r="S233" s="418"/>
      <c r="T233" s="418"/>
      <c r="U233" s="419"/>
      <c r="V233" s="423" t="s">
        <v>208</v>
      </c>
      <c r="W233" s="422"/>
      <c r="X233" s="422"/>
      <c r="Y233" s="422"/>
      <c r="Z233" s="422"/>
      <c r="AA233" s="422"/>
      <c r="AB233" s="701">
        <f>$AB$8</f>
        <v>0.5</v>
      </c>
      <c r="AC233" s="701"/>
      <c r="AD233" s="424" t="s">
        <v>1300</v>
      </c>
      <c r="AE233" s="38"/>
      <c r="AF233" s="700"/>
      <c r="AG233" s="700"/>
      <c r="AH233" s="39"/>
      <c r="AI233" s="524" t="s">
        <v>33</v>
      </c>
      <c r="AJ233" s="699">
        <f>$AJ$158</f>
        <v>402</v>
      </c>
      <c r="AK233" s="699"/>
      <c r="AL233" s="426" t="s">
        <v>207</v>
      </c>
      <c r="AM233" s="417"/>
      <c r="AN233" s="417"/>
      <c r="AO233" s="584"/>
      <c r="AP233" s="459">
        <f>ROUND(ROUND((ROUND(F212*L212,0)-ROUND(F212*R228,0))*(1+AB233),0)+AJ233,0)</f>
        <v>1463</v>
      </c>
      <c r="AQ233" s="429"/>
    </row>
    <row r="234" spans="1:43" ht="17.25" customHeight="1" x14ac:dyDescent="0.15">
      <c r="A234" s="436">
        <v>63</v>
      </c>
      <c r="B234" s="433" t="s">
        <v>5272</v>
      </c>
      <c r="C234" s="441" t="s">
        <v>4467</v>
      </c>
      <c r="D234" s="649"/>
      <c r="E234" s="510"/>
      <c r="F234" s="511"/>
      <c r="G234" s="511"/>
      <c r="H234" s="511"/>
      <c r="I234" s="513"/>
      <c r="J234" s="510"/>
      <c r="K234" s="511"/>
      <c r="L234" s="637"/>
      <c r="M234" s="638"/>
      <c r="N234" s="442"/>
      <c r="O234" s="637"/>
      <c r="P234" s="637"/>
      <c r="Q234" s="419"/>
      <c r="R234" s="637"/>
      <c r="S234" s="418"/>
      <c r="T234" s="637"/>
      <c r="U234" s="638"/>
      <c r="V234" s="423"/>
      <c r="W234" s="422"/>
      <c r="X234" s="422"/>
      <c r="Y234" s="422"/>
      <c r="Z234" s="422"/>
      <c r="AA234" s="422"/>
      <c r="AB234" s="529"/>
      <c r="AC234" s="529"/>
      <c r="AD234" s="424"/>
      <c r="AE234" s="422"/>
      <c r="AF234" s="720" t="s">
        <v>4072</v>
      </c>
      <c r="AG234" s="721"/>
      <c r="AH234" s="678" t="s">
        <v>4030</v>
      </c>
      <c r="AI234" s="678"/>
      <c r="AJ234" s="678"/>
      <c r="AK234" s="678"/>
      <c r="AL234" s="678"/>
      <c r="AM234" s="678"/>
      <c r="AN234" s="678"/>
      <c r="AO234" s="679"/>
      <c r="AP234" s="459">
        <f>ROUND((ROUND(F212*L212,0)-ROUND(F212*R228,0))+AJ236,0)</f>
        <v>908</v>
      </c>
      <c r="AQ234" s="407"/>
    </row>
    <row r="235" spans="1:43" ht="17.25" customHeight="1" x14ac:dyDescent="0.15">
      <c r="A235" s="436">
        <v>63</v>
      </c>
      <c r="B235" s="433" t="s">
        <v>5273</v>
      </c>
      <c r="C235" s="441" t="s">
        <v>4468</v>
      </c>
      <c r="D235" s="649"/>
      <c r="E235" s="510"/>
      <c r="F235" s="511"/>
      <c r="G235" s="511"/>
      <c r="H235" s="511"/>
      <c r="I235" s="513"/>
      <c r="J235" s="510"/>
      <c r="K235" s="511"/>
      <c r="L235" s="418"/>
      <c r="M235" s="419"/>
      <c r="N235" s="421"/>
      <c r="O235" s="418"/>
      <c r="P235" s="418"/>
      <c r="Q235" s="419"/>
      <c r="R235" s="418"/>
      <c r="S235" s="418"/>
      <c r="T235" s="418"/>
      <c r="U235" s="419"/>
      <c r="V235" s="423" t="s">
        <v>579</v>
      </c>
      <c r="W235" s="422"/>
      <c r="X235" s="422"/>
      <c r="Y235" s="422"/>
      <c r="Z235" s="422"/>
      <c r="AA235" s="422"/>
      <c r="AB235" s="701">
        <f>$AB$7</f>
        <v>0.25</v>
      </c>
      <c r="AC235" s="701"/>
      <c r="AD235" s="424" t="s">
        <v>1300</v>
      </c>
      <c r="AE235" s="422"/>
      <c r="AF235" s="722"/>
      <c r="AG235" s="723"/>
      <c r="AH235" s="681"/>
      <c r="AI235" s="681"/>
      <c r="AJ235" s="681"/>
      <c r="AK235" s="681"/>
      <c r="AL235" s="681"/>
      <c r="AM235" s="681"/>
      <c r="AN235" s="681"/>
      <c r="AO235" s="682"/>
      <c r="AP235" s="459">
        <f>ROUND(ROUND((ROUND(F212*L212,0)-ROUND(F212*R228,0))*(1+AB235),0)+AJ236,0)</f>
        <v>1085</v>
      </c>
      <c r="AQ235" s="429"/>
    </row>
    <row r="236" spans="1:43" ht="17.25" customHeight="1" x14ac:dyDescent="0.15">
      <c r="A236" s="436">
        <v>63</v>
      </c>
      <c r="B236" s="433" t="s">
        <v>5274</v>
      </c>
      <c r="C236" s="441" t="s">
        <v>4469</v>
      </c>
      <c r="D236" s="649"/>
      <c r="E236" s="510"/>
      <c r="F236" s="511"/>
      <c r="G236" s="511"/>
      <c r="H236" s="511"/>
      <c r="I236" s="513"/>
      <c r="J236" s="510"/>
      <c r="K236" s="511"/>
      <c r="L236" s="418"/>
      <c r="M236" s="419"/>
      <c r="N236" s="421"/>
      <c r="O236" s="418"/>
      <c r="P236" s="418"/>
      <c r="Q236" s="419"/>
      <c r="R236" s="418"/>
      <c r="S236" s="418"/>
      <c r="T236" s="418"/>
      <c r="U236" s="419"/>
      <c r="V236" s="423" t="s">
        <v>208</v>
      </c>
      <c r="W236" s="422"/>
      <c r="X236" s="422"/>
      <c r="Y236" s="422"/>
      <c r="Z236" s="422"/>
      <c r="AA236" s="422"/>
      <c r="AB236" s="701">
        <f>$AB$8</f>
        <v>0.5</v>
      </c>
      <c r="AC236" s="701"/>
      <c r="AD236" s="424" t="s">
        <v>1300</v>
      </c>
      <c r="AE236" s="422"/>
      <c r="AF236" s="722"/>
      <c r="AG236" s="723"/>
      <c r="AH236" s="576"/>
      <c r="AI236" s="524" t="s">
        <v>33</v>
      </c>
      <c r="AJ236" s="699">
        <f>$AJ$14</f>
        <v>201</v>
      </c>
      <c r="AK236" s="699"/>
      <c r="AL236" s="426" t="s">
        <v>207</v>
      </c>
      <c r="AM236" s="181"/>
      <c r="AN236" s="426"/>
      <c r="AO236" s="189"/>
      <c r="AP236" s="459">
        <f>ROUND(ROUND((ROUND(F212*L212,0)-ROUND(F212*R228,0))*(1+AB236),0)+AJ236,0)</f>
        <v>1262</v>
      </c>
      <c r="AQ236" s="429"/>
    </row>
    <row r="237" spans="1:43" ht="17.25" customHeight="1" x14ac:dyDescent="0.15">
      <c r="A237" s="436">
        <v>63</v>
      </c>
      <c r="B237" s="433" t="s">
        <v>5275</v>
      </c>
      <c r="C237" s="441" t="s">
        <v>4470</v>
      </c>
      <c r="D237" s="538"/>
      <c r="E237" s="421"/>
      <c r="F237" s="418"/>
      <c r="G237" s="418"/>
      <c r="H237" s="418"/>
      <c r="I237" s="67"/>
      <c r="J237" s="66"/>
      <c r="K237" s="418"/>
      <c r="L237" s="418"/>
      <c r="M237" s="419"/>
      <c r="N237" s="421"/>
      <c r="O237" s="418"/>
      <c r="P237" s="418"/>
      <c r="Q237" s="638"/>
      <c r="R237" s="637"/>
      <c r="S237" s="637"/>
      <c r="T237" s="637"/>
      <c r="U237" s="638"/>
      <c r="V237" s="423"/>
      <c r="W237" s="422"/>
      <c r="X237" s="422"/>
      <c r="Y237" s="422"/>
      <c r="Z237" s="422"/>
      <c r="AA237" s="422"/>
      <c r="AB237" s="529"/>
      <c r="AC237" s="530"/>
      <c r="AD237" s="424"/>
      <c r="AE237" s="424"/>
      <c r="AF237" s="722"/>
      <c r="AG237" s="723"/>
      <c r="AH237" s="677" t="s">
        <v>4071</v>
      </c>
      <c r="AI237" s="678"/>
      <c r="AJ237" s="678"/>
      <c r="AK237" s="678"/>
      <c r="AL237" s="678"/>
      <c r="AM237" s="678"/>
      <c r="AN237" s="678"/>
      <c r="AO237" s="679"/>
      <c r="AP237" s="459">
        <f>ROUND((ROUND(F212*L212,0)-ROUND(F212*R228,0))+AJ239,0)</f>
        <v>1024</v>
      </c>
      <c r="AQ237" s="429"/>
    </row>
    <row r="238" spans="1:43" ht="17.25" customHeight="1" x14ac:dyDescent="0.15">
      <c r="A238" s="436">
        <v>63</v>
      </c>
      <c r="B238" s="433" t="s">
        <v>5276</v>
      </c>
      <c r="C238" s="441" t="s">
        <v>4471</v>
      </c>
      <c r="D238" s="538"/>
      <c r="E238" s="421"/>
      <c r="F238" s="418"/>
      <c r="G238" s="418"/>
      <c r="H238" s="418"/>
      <c r="I238" s="67"/>
      <c r="J238" s="66"/>
      <c r="K238" s="418"/>
      <c r="L238" s="418"/>
      <c r="M238" s="419"/>
      <c r="N238" s="421"/>
      <c r="O238" s="418"/>
      <c r="P238" s="418"/>
      <c r="Q238" s="638"/>
      <c r="R238" s="637"/>
      <c r="S238" s="637"/>
      <c r="T238" s="637"/>
      <c r="U238" s="638"/>
      <c r="V238" s="423" t="s">
        <v>579</v>
      </c>
      <c r="W238" s="422"/>
      <c r="X238" s="422"/>
      <c r="Y238" s="422"/>
      <c r="Z238" s="422"/>
      <c r="AA238" s="422"/>
      <c r="AB238" s="701">
        <f>$AB$7</f>
        <v>0.25</v>
      </c>
      <c r="AC238" s="706"/>
      <c r="AD238" s="424" t="s">
        <v>1300</v>
      </c>
      <c r="AE238" s="424"/>
      <c r="AF238" s="722"/>
      <c r="AG238" s="723"/>
      <c r="AH238" s="680"/>
      <c r="AI238" s="681"/>
      <c r="AJ238" s="681"/>
      <c r="AK238" s="681"/>
      <c r="AL238" s="681"/>
      <c r="AM238" s="681"/>
      <c r="AN238" s="681"/>
      <c r="AO238" s="682"/>
      <c r="AP238" s="459">
        <f>ROUND(ROUND((ROUND(F212*L212,0)-ROUND(F212*R228,0))*(1+AB238),0)+AJ239,0)</f>
        <v>1201</v>
      </c>
      <c r="AQ238" s="429"/>
    </row>
    <row r="239" spans="1:43" ht="17.25" customHeight="1" x14ac:dyDescent="0.15">
      <c r="A239" s="436">
        <v>63</v>
      </c>
      <c r="B239" s="433" t="s">
        <v>5277</v>
      </c>
      <c r="C239" s="441" t="s">
        <v>4472</v>
      </c>
      <c r="D239" s="538"/>
      <c r="E239" s="421"/>
      <c r="F239" s="418"/>
      <c r="G239" s="418"/>
      <c r="H239" s="418"/>
      <c r="I239" s="67"/>
      <c r="J239" s="66"/>
      <c r="K239" s="418"/>
      <c r="L239" s="418"/>
      <c r="M239" s="419"/>
      <c r="N239" s="39"/>
      <c r="O239" s="417"/>
      <c r="P239" s="417"/>
      <c r="Q239" s="432"/>
      <c r="R239" s="607"/>
      <c r="S239" s="607"/>
      <c r="T239" s="607"/>
      <c r="U239" s="432"/>
      <c r="V239" s="423" t="s">
        <v>208</v>
      </c>
      <c r="W239" s="422"/>
      <c r="X239" s="422"/>
      <c r="Y239" s="422"/>
      <c r="Z239" s="422"/>
      <c r="AA239" s="422"/>
      <c r="AB239" s="701">
        <f>$AB$8</f>
        <v>0.5</v>
      </c>
      <c r="AC239" s="706"/>
      <c r="AD239" s="424" t="s">
        <v>1300</v>
      </c>
      <c r="AE239" s="424"/>
      <c r="AF239" s="724"/>
      <c r="AG239" s="725"/>
      <c r="AH239" s="39"/>
      <c r="AI239" s="524" t="s">
        <v>33</v>
      </c>
      <c r="AJ239" s="699">
        <f>$AJ$164</f>
        <v>317</v>
      </c>
      <c r="AK239" s="699"/>
      <c r="AL239" s="426" t="s">
        <v>207</v>
      </c>
      <c r="AM239" s="607"/>
      <c r="AN239" s="607"/>
      <c r="AO239" s="432"/>
      <c r="AP239" s="459">
        <f>ROUND(ROUND((ROUND(F212*L212,0)-ROUND(F212*R228,0))*(1+AB239),0)+AJ239,0)</f>
        <v>1378</v>
      </c>
      <c r="AQ239" s="429"/>
    </row>
    <row r="240" spans="1:43" ht="17.25" customHeight="1" x14ac:dyDescent="0.15">
      <c r="A240" s="436">
        <v>63</v>
      </c>
      <c r="B240" s="433">
        <v>1286</v>
      </c>
      <c r="C240" s="457" t="s">
        <v>4090</v>
      </c>
      <c r="D240" s="649"/>
      <c r="E240" s="421"/>
      <c r="F240" s="418"/>
      <c r="G240" s="34"/>
      <c r="H240" s="34"/>
      <c r="I240" s="419"/>
      <c r="J240" s="421"/>
      <c r="K240" s="418"/>
      <c r="L240" s="418"/>
      <c r="M240" s="466"/>
      <c r="N240" s="677" t="s">
        <v>3284</v>
      </c>
      <c r="O240" s="678"/>
      <c r="P240" s="678"/>
      <c r="Q240" s="679"/>
      <c r="R240" s="509"/>
      <c r="S240" s="509"/>
      <c r="T240" s="509"/>
      <c r="U240" s="512"/>
      <c r="V240" s="423"/>
      <c r="W240" s="621"/>
      <c r="X240" s="621"/>
      <c r="Y240" s="621"/>
      <c r="Z240" s="621"/>
      <c r="AA240" s="621"/>
      <c r="AB240" s="445"/>
      <c r="AC240" s="519"/>
      <c r="AD240" s="258"/>
      <c r="AE240" s="258"/>
      <c r="AF240" s="426"/>
      <c r="AG240" s="417"/>
      <c r="AH240" s="417"/>
      <c r="AI240" s="417"/>
      <c r="AJ240" s="426"/>
      <c r="AK240" s="426"/>
      <c r="AL240" s="426"/>
      <c r="AM240" s="426"/>
      <c r="AN240" s="426"/>
      <c r="AO240" s="629"/>
      <c r="AP240" s="459">
        <f>ROUND(ROUND(F152*L212,0)-ROUND(F152*N243,0),0)</f>
        <v>707</v>
      </c>
      <c r="AQ240" s="429"/>
    </row>
    <row r="241" spans="1:43" ht="17.25" customHeight="1" x14ac:dyDescent="0.15">
      <c r="A241" s="436">
        <v>63</v>
      </c>
      <c r="B241" s="433">
        <v>1287</v>
      </c>
      <c r="C241" s="457" t="s">
        <v>4091</v>
      </c>
      <c r="D241" s="649"/>
      <c r="E241" s="421"/>
      <c r="F241" s="418"/>
      <c r="G241" s="418"/>
      <c r="H241" s="418"/>
      <c r="I241" s="419"/>
      <c r="J241" s="421"/>
      <c r="K241" s="418"/>
      <c r="L241" s="637"/>
      <c r="M241" s="419"/>
      <c r="N241" s="680"/>
      <c r="O241" s="681"/>
      <c r="P241" s="681"/>
      <c r="Q241" s="682"/>
      <c r="R241" s="511"/>
      <c r="S241" s="511"/>
      <c r="T241" s="511"/>
      <c r="U241" s="513"/>
      <c r="V241" s="423" t="s">
        <v>579</v>
      </c>
      <c r="W241" s="422"/>
      <c r="X241" s="422"/>
      <c r="Y241" s="422"/>
      <c r="Z241" s="422"/>
      <c r="AA241" s="422"/>
      <c r="AB241" s="701">
        <f>$AB$7</f>
        <v>0.25</v>
      </c>
      <c r="AC241" s="701"/>
      <c r="AD241" s="424" t="s">
        <v>1300</v>
      </c>
      <c r="AE241" s="422"/>
      <c r="AF241" s="621"/>
      <c r="AG241" s="621"/>
      <c r="AH241" s="621"/>
      <c r="AI241" s="621"/>
      <c r="AJ241" s="621"/>
      <c r="AK241" s="621"/>
      <c r="AL241" s="621"/>
      <c r="AM241" s="621"/>
      <c r="AN241" s="621"/>
      <c r="AO241" s="622"/>
      <c r="AP241" s="458">
        <f>ROUND(ROUND(ROUND(F152*L212,0)-ROUND(F152*N243,0),0)*(1+AB241),0)</f>
        <v>884</v>
      </c>
      <c r="AQ241" s="407"/>
    </row>
    <row r="242" spans="1:43" ht="17.25" customHeight="1" x14ac:dyDescent="0.15">
      <c r="A242" s="436">
        <v>63</v>
      </c>
      <c r="B242" s="433">
        <v>1288</v>
      </c>
      <c r="C242" s="457" t="s">
        <v>4092</v>
      </c>
      <c r="D242" s="649"/>
      <c r="E242" s="421"/>
      <c r="F242" s="418"/>
      <c r="G242" s="418"/>
      <c r="H242" s="418"/>
      <c r="I242" s="419"/>
      <c r="J242" s="421"/>
      <c r="K242" s="418"/>
      <c r="L242" s="637"/>
      <c r="M242" s="419"/>
      <c r="N242" s="421"/>
      <c r="O242" s="418"/>
      <c r="P242" s="418"/>
      <c r="Q242" s="513"/>
      <c r="R242" s="511"/>
      <c r="S242" s="511"/>
      <c r="T242" s="511"/>
      <c r="U242" s="513"/>
      <c r="V242" s="423" t="s">
        <v>208</v>
      </c>
      <c r="W242" s="422"/>
      <c r="X242" s="422"/>
      <c r="Y242" s="422"/>
      <c r="Z242" s="422"/>
      <c r="AA242" s="422"/>
      <c r="AB242" s="701">
        <f>$AB$8</f>
        <v>0.5</v>
      </c>
      <c r="AC242" s="701"/>
      <c r="AD242" s="424" t="s">
        <v>1300</v>
      </c>
      <c r="AE242" s="422"/>
      <c r="AF242" s="621"/>
      <c r="AG242" s="621"/>
      <c r="AH242" s="621"/>
      <c r="AI242" s="621"/>
      <c r="AJ242" s="621"/>
      <c r="AK242" s="621"/>
      <c r="AL242" s="621"/>
      <c r="AM242" s="621"/>
      <c r="AN242" s="621"/>
      <c r="AO242" s="622"/>
      <c r="AP242" s="460">
        <f>ROUND(ROUND(ROUND(F152*L212,0)-ROUND(F152*N243,0),0)*(1+AB242),0)</f>
        <v>1061</v>
      </c>
      <c r="AQ242" s="407"/>
    </row>
    <row r="243" spans="1:43" ht="17.25" customHeight="1" x14ac:dyDescent="0.15">
      <c r="A243" s="436">
        <v>63</v>
      </c>
      <c r="B243" s="433">
        <v>1289</v>
      </c>
      <c r="C243" s="441" t="s">
        <v>4093</v>
      </c>
      <c r="D243" s="649"/>
      <c r="E243" s="421"/>
      <c r="F243" s="418"/>
      <c r="G243" s="418"/>
      <c r="H243" s="418"/>
      <c r="I243" s="419"/>
      <c r="J243" s="421"/>
      <c r="K243" s="418"/>
      <c r="L243" s="637"/>
      <c r="M243" s="638"/>
      <c r="N243" s="709">
        <f>$N$27</f>
        <v>0.01</v>
      </c>
      <c r="O243" s="683"/>
      <c r="P243" s="45" t="s">
        <v>4036</v>
      </c>
      <c r="Q243" s="419"/>
      <c r="R243" s="637"/>
      <c r="S243" s="637"/>
      <c r="T243" s="637"/>
      <c r="U243" s="419"/>
      <c r="V243" s="423"/>
      <c r="W243" s="422"/>
      <c r="X243" s="422"/>
      <c r="Y243" s="422"/>
      <c r="Z243" s="422"/>
      <c r="AA243" s="422"/>
      <c r="AB243" s="529"/>
      <c r="AC243" s="529"/>
      <c r="AD243" s="424"/>
      <c r="AE243" s="445"/>
      <c r="AF243" s="700" t="s">
        <v>4070</v>
      </c>
      <c r="AG243" s="700"/>
      <c r="AH243" s="678" t="s">
        <v>4030</v>
      </c>
      <c r="AI243" s="678"/>
      <c r="AJ243" s="678"/>
      <c r="AK243" s="678"/>
      <c r="AL243" s="678"/>
      <c r="AM243" s="678"/>
      <c r="AN243" s="678"/>
      <c r="AO243" s="679"/>
      <c r="AP243" s="459">
        <f>ROUND(ROUND(ROUND(F152*L212,0)-ROUND(F152*N243,0),0)+AJ245,0)</f>
        <v>961</v>
      </c>
      <c r="AQ243" s="407"/>
    </row>
    <row r="244" spans="1:43" ht="17.25" customHeight="1" x14ac:dyDescent="0.15">
      <c r="A244" s="436">
        <v>63</v>
      </c>
      <c r="B244" s="433">
        <v>1290</v>
      </c>
      <c r="C244" s="441" t="s">
        <v>4094</v>
      </c>
      <c r="D244" s="649"/>
      <c r="E244" s="421"/>
      <c r="F244" s="418"/>
      <c r="G244" s="34"/>
      <c r="H244" s="34"/>
      <c r="I244" s="419"/>
      <c r="J244" s="421"/>
      <c r="K244" s="418"/>
      <c r="L244" s="637"/>
      <c r="M244" s="638"/>
      <c r="N244" s="421"/>
      <c r="O244" s="418"/>
      <c r="P244" s="418"/>
      <c r="Q244" s="419"/>
      <c r="R244" s="637"/>
      <c r="S244" s="637"/>
      <c r="T244" s="637"/>
      <c r="U244" s="638"/>
      <c r="V244" s="423" t="s">
        <v>579</v>
      </c>
      <c r="W244" s="422"/>
      <c r="X244" s="422"/>
      <c r="Y244" s="422"/>
      <c r="Z244" s="422"/>
      <c r="AA244" s="422"/>
      <c r="AB244" s="701">
        <f>$AB$7</f>
        <v>0.25</v>
      </c>
      <c r="AC244" s="701"/>
      <c r="AD244" s="424" t="s">
        <v>1300</v>
      </c>
      <c r="AE244" s="422"/>
      <c r="AF244" s="700"/>
      <c r="AG244" s="700"/>
      <c r="AH244" s="681"/>
      <c r="AI244" s="681"/>
      <c r="AJ244" s="681"/>
      <c r="AK244" s="681"/>
      <c r="AL244" s="681"/>
      <c r="AM244" s="681"/>
      <c r="AN244" s="681"/>
      <c r="AO244" s="682"/>
      <c r="AP244" s="459">
        <f>ROUND(ROUND(ROUND(ROUND(F152*L212,0)-ROUND(F152*N243,0),0)*(1+AB244),0)+AJ245,0)</f>
        <v>1138</v>
      </c>
      <c r="AQ244" s="429"/>
    </row>
    <row r="245" spans="1:43" ht="17.100000000000001" customHeight="1" x14ac:dyDescent="0.15">
      <c r="A245" s="436">
        <v>63</v>
      </c>
      <c r="B245" s="433">
        <v>1291</v>
      </c>
      <c r="C245" s="441" t="s">
        <v>4095</v>
      </c>
      <c r="D245" s="649"/>
      <c r="E245" s="421"/>
      <c r="F245" s="418"/>
      <c r="G245" s="34"/>
      <c r="H245" s="34"/>
      <c r="I245" s="419"/>
      <c r="J245" s="421"/>
      <c r="K245" s="418"/>
      <c r="L245" s="637"/>
      <c r="M245" s="638"/>
      <c r="N245" s="421"/>
      <c r="O245" s="418"/>
      <c r="P245" s="418"/>
      <c r="Q245" s="419"/>
      <c r="R245" s="637"/>
      <c r="S245" s="637"/>
      <c r="T245" s="637"/>
      <c r="U245" s="638"/>
      <c r="V245" s="423" t="s">
        <v>208</v>
      </c>
      <c r="W245" s="422"/>
      <c r="X245" s="422"/>
      <c r="Y245" s="422"/>
      <c r="Z245" s="422"/>
      <c r="AA245" s="422"/>
      <c r="AB245" s="701">
        <f>$AB$8</f>
        <v>0.5</v>
      </c>
      <c r="AC245" s="701"/>
      <c r="AD245" s="424" t="s">
        <v>1300</v>
      </c>
      <c r="AE245" s="422"/>
      <c r="AF245" s="700"/>
      <c r="AG245" s="700"/>
      <c r="AH245" s="245"/>
      <c r="AI245" s="616" t="s">
        <v>33</v>
      </c>
      <c r="AJ245" s="702">
        <f>$AJ$11</f>
        <v>254</v>
      </c>
      <c r="AK245" s="702"/>
      <c r="AL245" s="245" t="s">
        <v>207</v>
      </c>
      <c r="AM245" s="607"/>
      <c r="AN245" s="607"/>
      <c r="AO245" s="432"/>
      <c r="AP245" s="459">
        <f>ROUND(ROUND(ROUND(ROUND(F152*L212,0)-ROUND(F152*N243,0),0)*(1+AB245),0)+AJ245,0)</f>
        <v>1315</v>
      </c>
      <c r="AQ245" s="429"/>
    </row>
    <row r="246" spans="1:43" ht="17.25" customHeight="1" x14ac:dyDescent="0.15">
      <c r="A246" s="436">
        <v>63</v>
      </c>
      <c r="B246" s="433">
        <v>1292</v>
      </c>
      <c r="C246" s="441" t="s">
        <v>4096</v>
      </c>
      <c r="D246" s="645"/>
      <c r="E246" s="421"/>
      <c r="F246" s="418"/>
      <c r="G246" s="418"/>
      <c r="H246" s="418"/>
      <c r="I246" s="67"/>
      <c r="J246" s="66"/>
      <c r="K246" s="418"/>
      <c r="L246" s="637"/>
      <c r="M246" s="638"/>
      <c r="N246" s="442"/>
      <c r="O246" s="637"/>
      <c r="P246" s="637"/>
      <c r="Q246" s="419"/>
      <c r="R246" s="637"/>
      <c r="S246" s="637"/>
      <c r="T246" s="637"/>
      <c r="U246" s="638"/>
      <c r="V246" s="423"/>
      <c r="W246" s="422"/>
      <c r="X246" s="422"/>
      <c r="Y246" s="422"/>
      <c r="Z246" s="422"/>
      <c r="AA246" s="422"/>
      <c r="AB246" s="529"/>
      <c r="AC246" s="530"/>
      <c r="AD246" s="424"/>
      <c r="AE246" s="424"/>
      <c r="AF246" s="700"/>
      <c r="AG246" s="700"/>
      <c r="AH246" s="677" t="s">
        <v>4071</v>
      </c>
      <c r="AI246" s="678"/>
      <c r="AJ246" s="678"/>
      <c r="AK246" s="678"/>
      <c r="AL246" s="678"/>
      <c r="AM246" s="678"/>
      <c r="AN246" s="678"/>
      <c r="AO246" s="679"/>
      <c r="AP246" s="459">
        <f>ROUND(ROUND(ROUND(F152*L212,0)-ROUND(F152*N243,0),0)+AJ248,0)</f>
        <v>1109</v>
      </c>
      <c r="AQ246" s="429"/>
    </row>
    <row r="247" spans="1:43" ht="17.25" customHeight="1" x14ac:dyDescent="0.15">
      <c r="A247" s="436">
        <v>63</v>
      </c>
      <c r="B247" s="433">
        <v>1293</v>
      </c>
      <c r="C247" s="441" t="s">
        <v>4097</v>
      </c>
      <c r="D247" s="645"/>
      <c r="E247" s="421"/>
      <c r="F247" s="418"/>
      <c r="G247" s="418"/>
      <c r="H247" s="418"/>
      <c r="I247" s="67"/>
      <c r="J247" s="66"/>
      <c r="K247" s="418"/>
      <c r="L247" s="637"/>
      <c r="M247" s="638"/>
      <c r="N247" s="421"/>
      <c r="O247" s="418"/>
      <c r="P247" s="418"/>
      <c r="Q247" s="419"/>
      <c r="R247" s="637"/>
      <c r="S247" s="637"/>
      <c r="T247" s="637"/>
      <c r="U247" s="638"/>
      <c r="V247" s="423" t="s">
        <v>579</v>
      </c>
      <c r="W247" s="422"/>
      <c r="X247" s="422"/>
      <c r="Y247" s="422"/>
      <c r="Z247" s="422"/>
      <c r="AA247" s="422"/>
      <c r="AB247" s="701">
        <f>$AB$7</f>
        <v>0.25</v>
      </c>
      <c r="AC247" s="706"/>
      <c r="AD247" s="424" t="s">
        <v>1300</v>
      </c>
      <c r="AE247" s="424"/>
      <c r="AF247" s="700"/>
      <c r="AG247" s="700"/>
      <c r="AH247" s="680"/>
      <c r="AI247" s="681"/>
      <c r="AJ247" s="681"/>
      <c r="AK247" s="681"/>
      <c r="AL247" s="681"/>
      <c r="AM247" s="681"/>
      <c r="AN247" s="681"/>
      <c r="AO247" s="682"/>
      <c r="AP247" s="459">
        <f>ROUND(ROUND(ROUND(ROUND(F152*L212,0)-ROUND(F152*N243,0),0)*(1+AB247),0)+AJ248,0)</f>
        <v>1286</v>
      </c>
      <c r="AQ247" s="429"/>
    </row>
    <row r="248" spans="1:43" ht="17.25" customHeight="1" x14ac:dyDescent="0.15">
      <c r="A248" s="436">
        <v>63</v>
      </c>
      <c r="B248" s="433">
        <v>1294</v>
      </c>
      <c r="C248" s="441" t="s">
        <v>4322</v>
      </c>
      <c r="D248" s="645"/>
      <c r="E248" s="421"/>
      <c r="F248" s="418"/>
      <c r="G248" s="418"/>
      <c r="H248" s="418"/>
      <c r="I248" s="67"/>
      <c r="J248" s="66"/>
      <c r="K248" s="418"/>
      <c r="L248" s="637"/>
      <c r="M248" s="638"/>
      <c r="N248" s="421"/>
      <c r="O248" s="418"/>
      <c r="P248" s="418"/>
      <c r="Q248" s="419"/>
      <c r="R248" s="637"/>
      <c r="S248" s="637"/>
      <c r="T248" s="637"/>
      <c r="U248" s="638"/>
      <c r="V248" s="423" t="s">
        <v>208</v>
      </c>
      <c r="W248" s="422"/>
      <c r="X248" s="422"/>
      <c r="Y248" s="422"/>
      <c r="Z248" s="422"/>
      <c r="AA248" s="422"/>
      <c r="AB248" s="701">
        <f>$AB$8</f>
        <v>0.5</v>
      </c>
      <c r="AC248" s="706"/>
      <c r="AD248" s="424" t="s">
        <v>1300</v>
      </c>
      <c r="AE248" s="424"/>
      <c r="AF248" s="700"/>
      <c r="AG248" s="700"/>
      <c r="AH248" s="39"/>
      <c r="AI248" s="524" t="s">
        <v>33</v>
      </c>
      <c r="AJ248" s="699">
        <f>$AJ$158</f>
        <v>402</v>
      </c>
      <c r="AK248" s="699"/>
      <c r="AL248" s="426" t="s">
        <v>207</v>
      </c>
      <c r="AM248" s="417"/>
      <c r="AN248" s="417"/>
      <c r="AO248" s="584"/>
      <c r="AP248" s="459">
        <f>ROUND(ROUND(ROUND(ROUND(F152*L212,0)-ROUND(F152*N243,0),0)*(1+AB248),0)+AJ248,0)</f>
        <v>1463</v>
      </c>
      <c r="AQ248" s="429"/>
    </row>
    <row r="249" spans="1:43" ht="17.25" customHeight="1" x14ac:dyDescent="0.15">
      <c r="A249" s="436">
        <v>63</v>
      </c>
      <c r="B249" s="433">
        <v>1295</v>
      </c>
      <c r="C249" s="441" t="s">
        <v>4098</v>
      </c>
      <c r="D249" s="538"/>
      <c r="E249" s="442"/>
      <c r="F249" s="637"/>
      <c r="G249" s="637"/>
      <c r="H249" s="637"/>
      <c r="I249" s="638"/>
      <c r="J249" s="442"/>
      <c r="K249" s="637"/>
      <c r="L249" s="637"/>
      <c r="M249" s="638"/>
      <c r="N249" s="442"/>
      <c r="O249" s="637"/>
      <c r="P249" s="637"/>
      <c r="Q249" s="419"/>
      <c r="R249" s="637"/>
      <c r="S249" s="637"/>
      <c r="T249" s="637"/>
      <c r="U249" s="638"/>
      <c r="V249" s="423"/>
      <c r="W249" s="422"/>
      <c r="X249" s="422"/>
      <c r="Y249" s="422"/>
      <c r="Z249" s="422"/>
      <c r="AA249" s="422"/>
      <c r="AB249" s="529"/>
      <c r="AC249" s="529"/>
      <c r="AD249" s="424"/>
      <c r="AE249" s="422"/>
      <c r="AF249" s="720" t="s">
        <v>4072</v>
      </c>
      <c r="AG249" s="721"/>
      <c r="AH249" s="678" t="s">
        <v>4030</v>
      </c>
      <c r="AI249" s="678"/>
      <c r="AJ249" s="678"/>
      <c r="AK249" s="678"/>
      <c r="AL249" s="678"/>
      <c r="AM249" s="678"/>
      <c r="AN249" s="678"/>
      <c r="AO249" s="679"/>
      <c r="AP249" s="357">
        <f>ROUND(ROUND(ROUND(F152*L212,0)-ROUND(F152*N243,0),0)+AJ251,0)</f>
        <v>908</v>
      </c>
      <c r="AQ249" s="407"/>
    </row>
    <row r="250" spans="1:43" ht="17.100000000000001" customHeight="1" x14ac:dyDescent="0.15">
      <c r="A250" s="436">
        <v>63</v>
      </c>
      <c r="B250" s="433">
        <v>1296</v>
      </c>
      <c r="C250" s="441" t="s">
        <v>4099</v>
      </c>
      <c r="D250" s="538"/>
      <c r="E250" s="421"/>
      <c r="F250" s="418"/>
      <c r="G250" s="34"/>
      <c r="H250" s="34"/>
      <c r="I250" s="419"/>
      <c r="J250" s="421"/>
      <c r="K250" s="418"/>
      <c r="L250" s="637"/>
      <c r="M250" s="638"/>
      <c r="N250" s="442"/>
      <c r="O250" s="637"/>
      <c r="P250" s="637"/>
      <c r="Q250" s="419"/>
      <c r="R250" s="637"/>
      <c r="S250" s="637"/>
      <c r="T250" s="637"/>
      <c r="U250" s="638"/>
      <c r="V250" s="423" t="s">
        <v>579</v>
      </c>
      <c r="W250" s="422"/>
      <c r="X250" s="422"/>
      <c r="Y250" s="422"/>
      <c r="Z250" s="422"/>
      <c r="AA250" s="422"/>
      <c r="AB250" s="701">
        <f>$AB$7</f>
        <v>0.25</v>
      </c>
      <c r="AC250" s="701"/>
      <c r="AD250" s="424" t="s">
        <v>1300</v>
      </c>
      <c r="AE250" s="422"/>
      <c r="AF250" s="722"/>
      <c r="AG250" s="723"/>
      <c r="AH250" s="681"/>
      <c r="AI250" s="681"/>
      <c r="AJ250" s="681"/>
      <c r="AK250" s="681"/>
      <c r="AL250" s="681"/>
      <c r="AM250" s="681"/>
      <c r="AN250" s="681"/>
      <c r="AO250" s="682"/>
      <c r="AP250" s="357">
        <f>ROUND(ROUND(ROUND(ROUND(F152*L212,0)-ROUND(F152*N243,0),0)*(1+AB250),0)+AJ251,0)</f>
        <v>1085</v>
      </c>
      <c r="AQ250" s="429"/>
    </row>
    <row r="251" spans="1:43" ht="17.25" customHeight="1" x14ac:dyDescent="0.15">
      <c r="A251" s="436">
        <v>63</v>
      </c>
      <c r="B251" s="433">
        <v>1297</v>
      </c>
      <c r="C251" s="441" t="s">
        <v>4100</v>
      </c>
      <c r="D251" s="538"/>
      <c r="E251" s="421"/>
      <c r="F251" s="418"/>
      <c r="G251" s="34"/>
      <c r="H251" s="34"/>
      <c r="I251" s="419"/>
      <c r="J251" s="421"/>
      <c r="K251" s="418"/>
      <c r="L251" s="637"/>
      <c r="M251" s="638"/>
      <c r="N251" s="442"/>
      <c r="O251" s="637"/>
      <c r="P251" s="637"/>
      <c r="Q251" s="419"/>
      <c r="R251" s="637"/>
      <c r="S251" s="637"/>
      <c r="T251" s="637"/>
      <c r="U251" s="638"/>
      <c r="V251" s="423" t="s">
        <v>208</v>
      </c>
      <c r="W251" s="422"/>
      <c r="X251" s="422"/>
      <c r="Y251" s="422"/>
      <c r="Z251" s="422"/>
      <c r="AA251" s="422"/>
      <c r="AB251" s="701">
        <f>$AB$8</f>
        <v>0.5</v>
      </c>
      <c r="AC251" s="701"/>
      <c r="AD251" s="424" t="s">
        <v>1300</v>
      </c>
      <c r="AE251" s="621"/>
      <c r="AF251" s="722"/>
      <c r="AG251" s="723"/>
      <c r="AH251" s="448"/>
      <c r="AI251" s="616" t="s">
        <v>33</v>
      </c>
      <c r="AJ251" s="699">
        <f>$AJ$14</f>
        <v>201</v>
      </c>
      <c r="AK251" s="699"/>
      <c r="AL251" s="245" t="s">
        <v>207</v>
      </c>
      <c r="AM251" s="181"/>
      <c r="AN251" s="426"/>
      <c r="AO251" s="189"/>
      <c r="AP251" s="357">
        <f>ROUND(ROUND(ROUND(ROUND(F152*L212,0)-ROUND(F152*N243,0),0)*(1+AB251),0)+AJ251,0)</f>
        <v>1262</v>
      </c>
      <c r="AQ251" s="429"/>
    </row>
    <row r="252" spans="1:43" ht="17.25" customHeight="1" x14ac:dyDescent="0.15">
      <c r="A252" s="436">
        <v>63</v>
      </c>
      <c r="B252" s="433">
        <v>1298</v>
      </c>
      <c r="C252" s="441" t="s">
        <v>4101</v>
      </c>
      <c r="D252" s="645"/>
      <c r="E252" s="421"/>
      <c r="F252" s="418"/>
      <c r="G252" s="418"/>
      <c r="H252" s="418"/>
      <c r="I252" s="67"/>
      <c r="J252" s="66"/>
      <c r="K252" s="418"/>
      <c r="L252" s="637"/>
      <c r="M252" s="638"/>
      <c r="N252" s="442"/>
      <c r="O252" s="637"/>
      <c r="P252" s="637"/>
      <c r="Q252" s="419"/>
      <c r="R252" s="637"/>
      <c r="S252" s="637"/>
      <c r="T252" s="637"/>
      <c r="U252" s="638"/>
      <c r="V252" s="423"/>
      <c r="W252" s="422"/>
      <c r="X252" s="422"/>
      <c r="Y252" s="422"/>
      <c r="Z252" s="422"/>
      <c r="AA252" s="422"/>
      <c r="AB252" s="529"/>
      <c r="AC252" s="530"/>
      <c r="AD252" s="424"/>
      <c r="AE252" s="424"/>
      <c r="AF252" s="722"/>
      <c r="AG252" s="723"/>
      <c r="AH252" s="677" t="s">
        <v>4071</v>
      </c>
      <c r="AI252" s="678"/>
      <c r="AJ252" s="678"/>
      <c r="AK252" s="678"/>
      <c r="AL252" s="678"/>
      <c r="AM252" s="678"/>
      <c r="AN252" s="678"/>
      <c r="AO252" s="679"/>
      <c r="AP252" s="357">
        <f>ROUND(ROUND(ROUND(F152*L212,0)-ROUND(F152*N243,0),0)+AJ254,0)</f>
        <v>1024</v>
      </c>
      <c r="AQ252" s="429"/>
    </row>
    <row r="253" spans="1:43" ht="17.25" customHeight="1" x14ac:dyDescent="0.15">
      <c r="A253" s="436">
        <v>63</v>
      </c>
      <c r="B253" s="433">
        <v>1299</v>
      </c>
      <c r="C253" s="441" t="s">
        <v>4102</v>
      </c>
      <c r="D253" s="645"/>
      <c r="E253" s="421"/>
      <c r="F253" s="418"/>
      <c r="G253" s="418"/>
      <c r="H253" s="418"/>
      <c r="I253" s="67"/>
      <c r="J253" s="66"/>
      <c r="K253" s="418"/>
      <c r="L253" s="637"/>
      <c r="M253" s="638"/>
      <c r="N253" s="442"/>
      <c r="O253" s="637"/>
      <c r="P253" s="637"/>
      <c r="Q253" s="419"/>
      <c r="R253" s="637"/>
      <c r="S253" s="637"/>
      <c r="T253" s="637"/>
      <c r="U253" s="638"/>
      <c r="V253" s="423" t="s">
        <v>579</v>
      </c>
      <c r="W253" s="422"/>
      <c r="X253" s="422"/>
      <c r="Y253" s="422"/>
      <c r="Z253" s="422"/>
      <c r="AA253" s="422"/>
      <c r="AB253" s="701">
        <f>$AB$7</f>
        <v>0.25</v>
      </c>
      <c r="AC253" s="706"/>
      <c r="AD253" s="424" t="s">
        <v>1300</v>
      </c>
      <c r="AE253" s="424"/>
      <c r="AF253" s="722"/>
      <c r="AG253" s="723"/>
      <c r="AH253" s="680"/>
      <c r="AI253" s="681"/>
      <c r="AJ253" s="681"/>
      <c r="AK253" s="681"/>
      <c r="AL253" s="681"/>
      <c r="AM253" s="681"/>
      <c r="AN253" s="681"/>
      <c r="AO253" s="682"/>
      <c r="AP253" s="357">
        <f>ROUND(ROUND(ROUND(ROUND(F152*L212,0)-ROUND(F152*N243,0),0)*(1+AB253),0)+AJ254,0)</f>
        <v>1201</v>
      </c>
      <c r="AQ253" s="429"/>
    </row>
    <row r="254" spans="1:43" ht="17.100000000000001" customHeight="1" x14ac:dyDescent="0.15">
      <c r="A254" s="436">
        <v>63</v>
      </c>
      <c r="B254" s="433">
        <v>1300</v>
      </c>
      <c r="C254" s="441" t="s">
        <v>4103</v>
      </c>
      <c r="D254" s="645"/>
      <c r="E254" s="421"/>
      <c r="F254" s="418"/>
      <c r="G254" s="418"/>
      <c r="H254" s="418"/>
      <c r="I254" s="67"/>
      <c r="J254" s="66"/>
      <c r="K254" s="418"/>
      <c r="L254" s="637"/>
      <c r="M254" s="638"/>
      <c r="N254" s="442"/>
      <c r="O254" s="637"/>
      <c r="P254" s="637"/>
      <c r="Q254" s="419"/>
      <c r="R254" s="417"/>
      <c r="S254" s="417"/>
      <c r="T254" s="417"/>
      <c r="U254" s="420"/>
      <c r="V254" s="423" t="s">
        <v>208</v>
      </c>
      <c r="W254" s="422"/>
      <c r="X254" s="422"/>
      <c r="Y254" s="422"/>
      <c r="Z254" s="422"/>
      <c r="AA254" s="422"/>
      <c r="AB254" s="701">
        <f>$AB$8</f>
        <v>0.5</v>
      </c>
      <c r="AC254" s="706"/>
      <c r="AD254" s="424" t="s">
        <v>1300</v>
      </c>
      <c r="AE254" s="424"/>
      <c r="AF254" s="724"/>
      <c r="AG254" s="725"/>
      <c r="AH254" s="39"/>
      <c r="AI254" s="524" t="s">
        <v>33</v>
      </c>
      <c r="AJ254" s="699">
        <f>$AJ$164</f>
        <v>317</v>
      </c>
      <c r="AK254" s="699"/>
      <c r="AL254" s="426" t="s">
        <v>207</v>
      </c>
      <c r="AM254" s="607"/>
      <c r="AN254" s="607"/>
      <c r="AO254" s="432"/>
      <c r="AP254" s="357">
        <f>ROUND(ROUND(ROUND(ROUND(F152*L212,0)-ROUND(F152*N243,0),0)*(1+AB254),0)+AJ254,0)</f>
        <v>1378</v>
      </c>
      <c r="AQ254" s="429"/>
    </row>
    <row r="255" spans="1:43" ht="17.25" customHeight="1" x14ac:dyDescent="0.15">
      <c r="A255" s="436">
        <v>63</v>
      </c>
      <c r="B255" s="433" t="s">
        <v>5278</v>
      </c>
      <c r="C255" s="455" t="s">
        <v>4473</v>
      </c>
      <c r="D255" s="538"/>
      <c r="E255" s="442"/>
      <c r="F255" s="637"/>
      <c r="G255" s="637"/>
      <c r="H255" s="637"/>
      <c r="I255" s="638"/>
      <c r="J255" s="442"/>
      <c r="K255" s="637"/>
      <c r="L255" s="637"/>
      <c r="M255" s="638"/>
      <c r="N255" s="442"/>
      <c r="O255" s="637"/>
      <c r="P255" s="637"/>
      <c r="Q255" s="419"/>
      <c r="R255" s="677" t="s">
        <v>4346</v>
      </c>
      <c r="S255" s="678"/>
      <c r="T255" s="678"/>
      <c r="U255" s="679"/>
      <c r="V255" s="423"/>
      <c r="W255" s="621"/>
      <c r="X255" s="621"/>
      <c r="Y255" s="621"/>
      <c r="Z255" s="621"/>
      <c r="AA255" s="621"/>
      <c r="AB255" s="621"/>
      <c r="AC255" s="621"/>
      <c r="AD255" s="621"/>
      <c r="AE255" s="621"/>
      <c r="AF255" s="621"/>
      <c r="AG255" s="621"/>
      <c r="AH255" s="621"/>
      <c r="AI255" s="621"/>
      <c r="AJ255" s="621"/>
      <c r="AK255" s="621"/>
      <c r="AL255" s="621"/>
      <c r="AM255" s="621"/>
      <c r="AN255" s="621"/>
      <c r="AO255" s="622"/>
      <c r="AP255" s="456">
        <f>ROUND(F212*L212,0)-ROUND(F212*N243,0)-ROUND(F212*R258,0)</f>
        <v>699</v>
      </c>
      <c r="AQ255" s="429"/>
    </row>
    <row r="256" spans="1:43" ht="17.25" customHeight="1" x14ac:dyDescent="0.15">
      <c r="A256" s="436">
        <v>63</v>
      </c>
      <c r="B256" s="433" t="s">
        <v>5279</v>
      </c>
      <c r="C256" s="457" t="s">
        <v>4474</v>
      </c>
      <c r="D256" s="649"/>
      <c r="E256" s="442"/>
      <c r="F256" s="637"/>
      <c r="G256" s="637"/>
      <c r="H256" s="637"/>
      <c r="I256" s="638"/>
      <c r="J256" s="442"/>
      <c r="K256" s="637"/>
      <c r="L256" s="637"/>
      <c r="M256" s="638"/>
      <c r="N256" s="442"/>
      <c r="O256" s="637"/>
      <c r="P256" s="637"/>
      <c r="Q256" s="419"/>
      <c r="R256" s="680"/>
      <c r="S256" s="681"/>
      <c r="T256" s="681"/>
      <c r="U256" s="682"/>
      <c r="V256" s="423" t="s">
        <v>579</v>
      </c>
      <c r="W256" s="422"/>
      <c r="X256" s="422"/>
      <c r="Y256" s="422"/>
      <c r="Z256" s="422"/>
      <c r="AA256" s="422"/>
      <c r="AB256" s="701">
        <v>0.25</v>
      </c>
      <c r="AC256" s="701"/>
      <c r="AD256" s="424" t="s">
        <v>1300</v>
      </c>
      <c r="AE256" s="621"/>
      <c r="AF256" s="621"/>
      <c r="AG256" s="621"/>
      <c r="AH256" s="621"/>
      <c r="AI256" s="621"/>
      <c r="AJ256" s="621"/>
      <c r="AK256" s="621"/>
      <c r="AL256" s="621"/>
      <c r="AM256" s="621"/>
      <c r="AN256" s="621"/>
      <c r="AO256" s="622"/>
      <c r="AP256" s="458">
        <f>ROUND((ROUND(F212*L212,0)-ROUND(F212*N243,0)-ROUND(F212*R258,0))*(1+AB256),0)</f>
        <v>874</v>
      </c>
      <c r="AQ256" s="429"/>
    </row>
    <row r="257" spans="1:45" ht="17.25" customHeight="1" x14ac:dyDescent="0.15">
      <c r="A257" s="436">
        <v>63</v>
      </c>
      <c r="B257" s="433" t="s">
        <v>5280</v>
      </c>
      <c r="C257" s="457" t="s">
        <v>4475</v>
      </c>
      <c r="D257" s="649"/>
      <c r="E257" s="442"/>
      <c r="F257" s="637"/>
      <c r="G257" s="637"/>
      <c r="H257" s="637"/>
      <c r="I257" s="638"/>
      <c r="J257" s="442"/>
      <c r="K257" s="637"/>
      <c r="L257" s="637"/>
      <c r="M257" s="638"/>
      <c r="N257" s="442"/>
      <c r="O257" s="637"/>
      <c r="P257" s="637"/>
      <c r="Q257" s="419"/>
      <c r="R257" s="511"/>
      <c r="S257" s="511"/>
      <c r="T257" s="511"/>
      <c r="U257" s="513"/>
      <c r="V257" s="423" t="s">
        <v>208</v>
      </c>
      <c r="W257" s="422"/>
      <c r="X257" s="422"/>
      <c r="Y257" s="422"/>
      <c r="Z257" s="422"/>
      <c r="AA257" s="422"/>
      <c r="AB257" s="701">
        <v>0.5</v>
      </c>
      <c r="AC257" s="701"/>
      <c r="AD257" s="424" t="s">
        <v>1300</v>
      </c>
      <c r="AE257" s="621"/>
      <c r="AF257" s="621"/>
      <c r="AG257" s="621"/>
      <c r="AH257" s="621"/>
      <c r="AI257" s="621"/>
      <c r="AJ257" s="621"/>
      <c r="AK257" s="621"/>
      <c r="AL257" s="621"/>
      <c r="AM257" s="621"/>
      <c r="AN257" s="621"/>
      <c r="AO257" s="622"/>
      <c r="AP257" s="458">
        <f>ROUND((ROUND(F212*L212,0)-ROUND(F212*N243,0)-ROUND(F212*R258,0))*(1+AB257),0)</f>
        <v>1049</v>
      </c>
      <c r="AQ257" s="429"/>
    </row>
    <row r="258" spans="1:45" ht="17.25" customHeight="1" x14ac:dyDescent="0.15">
      <c r="A258" s="436">
        <v>63</v>
      </c>
      <c r="B258" s="433" t="s">
        <v>5281</v>
      </c>
      <c r="C258" s="441" t="s">
        <v>4476</v>
      </c>
      <c r="D258" s="649"/>
      <c r="E258" s="442"/>
      <c r="F258" s="637"/>
      <c r="G258" s="637"/>
      <c r="H258" s="637"/>
      <c r="I258" s="638"/>
      <c r="J258" s="442"/>
      <c r="K258" s="637"/>
      <c r="L258" s="637"/>
      <c r="M258" s="638"/>
      <c r="N258" s="442"/>
      <c r="O258" s="637"/>
      <c r="P258" s="637"/>
      <c r="Q258" s="419"/>
      <c r="R258" s="709">
        <f>$R$18</f>
        <v>0.01</v>
      </c>
      <c r="S258" s="683"/>
      <c r="T258" s="45" t="s">
        <v>4036</v>
      </c>
      <c r="U258" s="419"/>
      <c r="V258" s="423"/>
      <c r="W258" s="422"/>
      <c r="X258" s="422"/>
      <c r="Y258" s="422"/>
      <c r="Z258" s="422"/>
      <c r="AA258" s="422"/>
      <c r="AB258" s="529"/>
      <c r="AC258" s="529"/>
      <c r="AD258" s="424"/>
      <c r="AE258" s="422"/>
      <c r="AF258" s="700" t="s">
        <v>4070</v>
      </c>
      <c r="AG258" s="700"/>
      <c r="AH258" s="678" t="s">
        <v>4030</v>
      </c>
      <c r="AI258" s="678"/>
      <c r="AJ258" s="678"/>
      <c r="AK258" s="678"/>
      <c r="AL258" s="678"/>
      <c r="AM258" s="678"/>
      <c r="AN258" s="678"/>
      <c r="AO258" s="679"/>
      <c r="AP258" s="459">
        <f>ROUND((ROUND(F212*L212,0)-ROUND(F212*N243,0)-ROUND(F212*R258,0))+AJ260,0)</f>
        <v>953</v>
      </c>
      <c r="AQ258" s="407"/>
    </row>
    <row r="259" spans="1:45" ht="17.25" customHeight="1" x14ac:dyDescent="0.15">
      <c r="A259" s="436">
        <v>63</v>
      </c>
      <c r="B259" s="433" t="s">
        <v>5282</v>
      </c>
      <c r="C259" s="441" t="s">
        <v>4477</v>
      </c>
      <c r="D259" s="649"/>
      <c r="E259" s="442"/>
      <c r="F259" s="637"/>
      <c r="G259" s="637"/>
      <c r="H259" s="637"/>
      <c r="I259" s="638"/>
      <c r="J259" s="442"/>
      <c r="K259" s="637"/>
      <c r="L259" s="637"/>
      <c r="M259" s="638"/>
      <c r="N259" s="442"/>
      <c r="O259" s="637"/>
      <c r="P259" s="637"/>
      <c r="Q259" s="419"/>
      <c r="R259" s="418"/>
      <c r="S259" s="418"/>
      <c r="T259" s="418"/>
      <c r="U259" s="419"/>
      <c r="V259" s="423" t="s">
        <v>579</v>
      </c>
      <c r="W259" s="422"/>
      <c r="X259" s="422"/>
      <c r="Y259" s="422"/>
      <c r="Z259" s="422"/>
      <c r="AA259" s="422"/>
      <c r="AB259" s="701">
        <f>$AB$7</f>
        <v>0.25</v>
      </c>
      <c r="AC259" s="701"/>
      <c r="AD259" s="424" t="s">
        <v>1300</v>
      </c>
      <c r="AE259" s="422"/>
      <c r="AF259" s="700"/>
      <c r="AG259" s="700"/>
      <c r="AH259" s="681"/>
      <c r="AI259" s="681"/>
      <c r="AJ259" s="681"/>
      <c r="AK259" s="681"/>
      <c r="AL259" s="681"/>
      <c r="AM259" s="681"/>
      <c r="AN259" s="681"/>
      <c r="AO259" s="682"/>
      <c r="AP259" s="459">
        <f>ROUND(ROUND((ROUND(F212*L212,0)-ROUND(F212*N243,0)-ROUND(F212*R258,0))*(1+AB259),0)+AJ260,0)</f>
        <v>1128</v>
      </c>
      <c r="AQ259" s="429"/>
    </row>
    <row r="260" spans="1:45" ht="17.25" customHeight="1" x14ac:dyDescent="0.15">
      <c r="A260" s="436">
        <v>63</v>
      </c>
      <c r="B260" s="433" t="s">
        <v>5283</v>
      </c>
      <c r="C260" s="441" t="s">
        <v>4478</v>
      </c>
      <c r="D260" s="649"/>
      <c r="E260" s="510"/>
      <c r="F260" s="511"/>
      <c r="G260" s="511"/>
      <c r="H260" s="511"/>
      <c r="I260" s="513"/>
      <c r="J260" s="510"/>
      <c r="K260" s="511"/>
      <c r="L260" s="637"/>
      <c r="M260" s="638"/>
      <c r="N260" s="442"/>
      <c r="O260" s="637"/>
      <c r="P260" s="637"/>
      <c r="Q260" s="419"/>
      <c r="R260" s="418"/>
      <c r="S260" s="418"/>
      <c r="T260" s="418"/>
      <c r="U260" s="419"/>
      <c r="V260" s="423" t="s">
        <v>208</v>
      </c>
      <c r="W260" s="422"/>
      <c r="X260" s="422"/>
      <c r="Y260" s="422"/>
      <c r="Z260" s="422"/>
      <c r="AA260" s="422"/>
      <c r="AB260" s="701">
        <f>$AB$8</f>
        <v>0.5</v>
      </c>
      <c r="AC260" s="701"/>
      <c r="AD260" s="424" t="s">
        <v>1300</v>
      </c>
      <c r="AE260" s="422"/>
      <c r="AF260" s="700"/>
      <c r="AG260" s="700"/>
      <c r="AH260" s="245"/>
      <c r="AI260" s="616" t="s">
        <v>33</v>
      </c>
      <c r="AJ260" s="702">
        <f>$AJ$11</f>
        <v>254</v>
      </c>
      <c r="AK260" s="702"/>
      <c r="AL260" s="245" t="s">
        <v>207</v>
      </c>
      <c r="AM260" s="607"/>
      <c r="AN260" s="607"/>
      <c r="AO260" s="432"/>
      <c r="AP260" s="459">
        <f>ROUND(ROUND((ROUND(F212*L212,0)-ROUND(F212*N243,0)-ROUND(F212*R258,0))*(1+AB260),0)+AJ260,0)</f>
        <v>1303</v>
      </c>
      <c r="AQ260" s="429"/>
    </row>
    <row r="261" spans="1:45" ht="17.25" customHeight="1" x14ac:dyDescent="0.15">
      <c r="A261" s="436">
        <v>63</v>
      </c>
      <c r="B261" s="433" t="s">
        <v>5284</v>
      </c>
      <c r="C261" s="441" t="s">
        <v>4479</v>
      </c>
      <c r="D261" s="649"/>
      <c r="E261" s="510"/>
      <c r="F261" s="511"/>
      <c r="G261" s="511"/>
      <c r="H261" s="511"/>
      <c r="I261" s="513"/>
      <c r="J261" s="510"/>
      <c r="K261" s="511"/>
      <c r="L261" s="637"/>
      <c r="M261" s="638"/>
      <c r="N261" s="442"/>
      <c r="O261" s="637"/>
      <c r="P261" s="637"/>
      <c r="Q261" s="638"/>
      <c r="R261" s="637"/>
      <c r="S261" s="637"/>
      <c r="T261" s="637"/>
      <c r="U261" s="638"/>
      <c r="V261" s="423"/>
      <c r="W261" s="422"/>
      <c r="X261" s="422"/>
      <c r="Y261" s="422"/>
      <c r="Z261" s="422"/>
      <c r="AA261" s="422"/>
      <c r="AB261" s="529"/>
      <c r="AC261" s="529"/>
      <c r="AD261" s="424"/>
      <c r="AE261" s="422"/>
      <c r="AF261" s="700"/>
      <c r="AG261" s="700"/>
      <c r="AH261" s="677" t="s">
        <v>4071</v>
      </c>
      <c r="AI261" s="678"/>
      <c r="AJ261" s="678"/>
      <c r="AK261" s="678"/>
      <c r="AL261" s="678"/>
      <c r="AM261" s="678"/>
      <c r="AN261" s="678"/>
      <c r="AO261" s="679"/>
      <c r="AP261" s="459">
        <f>ROUND((ROUND(F212*L212,0)-ROUND(F212*N243,0)-ROUND(F212*R258,0))+AJ263,0)</f>
        <v>1101</v>
      </c>
      <c r="AQ261" s="407"/>
    </row>
    <row r="262" spans="1:45" ht="17.25" customHeight="1" x14ac:dyDescent="0.15">
      <c r="A262" s="436">
        <v>63</v>
      </c>
      <c r="B262" s="433" t="s">
        <v>5285</v>
      </c>
      <c r="C262" s="441" t="s">
        <v>4480</v>
      </c>
      <c r="D262" s="649"/>
      <c r="E262" s="510"/>
      <c r="F262" s="511"/>
      <c r="G262" s="511"/>
      <c r="H262" s="511"/>
      <c r="I262" s="513"/>
      <c r="J262" s="510"/>
      <c r="K262" s="511"/>
      <c r="L262" s="637"/>
      <c r="M262" s="638"/>
      <c r="N262" s="442"/>
      <c r="O262" s="637"/>
      <c r="P262" s="637"/>
      <c r="Q262" s="419"/>
      <c r="R262" s="418"/>
      <c r="S262" s="418"/>
      <c r="T262" s="418"/>
      <c r="U262" s="419"/>
      <c r="V262" s="423" t="s">
        <v>579</v>
      </c>
      <c r="W262" s="422"/>
      <c r="X262" s="422"/>
      <c r="Y262" s="422"/>
      <c r="Z262" s="422"/>
      <c r="AA262" s="422"/>
      <c r="AB262" s="701">
        <f>$AB$7</f>
        <v>0.25</v>
      </c>
      <c r="AC262" s="701"/>
      <c r="AD262" s="424" t="s">
        <v>1300</v>
      </c>
      <c r="AE262" s="422"/>
      <c r="AF262" s="700"/>
      <c r="AG262" s="700"/>
      <c r="AH262" s="680"/>
      <c r="AI262" s="681"/>
      <c r="AJ262" s="681"/>
      <c r="AK262" s="681"/>
      <c r="AL262" s="681"/>
      <c r="AM262" s="681"/>
      <c r="AN262" s="681"/>
      <c r="AO262" s="682"/>
      <c r="AP262" s="459">
        <f>ROUND(ROUND((ROUND(F212*L212,0)-ROUND(F212*N243,0)-ROUND(F212*R258,0))*(1+AB262),0)+AJ263,0)</f>
        <v>1276</v>
      </c>
      <c r="AQ262" s="429"/>
    </row>
    <row r="263" spans="1:45" ht="17.25" customHeight="1" x14ac:dyDescent="0.15">
      <c r="A263" s="436">
        <v>63</v>
      </c>
      <c r="B263" s="433" t="s">
        <v>5286</v>
      </c>
      <c r="C263" s="441" t="s">
        <v>4481</v>
      </c>
      <c r="D263" s="649"/>
      <c r="E263" s="510"/>
      <c r="F263" s="511"/>
      <c r="G263" s="511"/>
      <c r="H263" s="511"/>
      <c r="I263" s="513"/>
      <c r="J263" s="510"/>
      <c r="K263" s="511"/>
      <c r="L263" s="637"/>
      <c r="M263" s="638"/>
      <c r="N263" s="442"/>
      <c r="O263" s="637"/>
      <c r="P263" s="637"/>
      <c r="Q263" s="419"/>
      <c r="R263" s="418"/>
      <c r="S263" s="418"/>
      <c r="T263" s="418"/>
      <c r="U263" s="419"/>
      <c r="V263" s="423" t="s">
        <v>208</v>
      </c>
      <c r="W263" s="422"/>
      <c r="X263" s="422"/>
      <c r="Y263" s="422"/>
      <c r="Z263" s="422"/>
      <c r="AA263" s="422"/>
      <c r="AB263" s="701">
        <f>$AB$8</f>
        <v>0.5</v>
      </c>
      <c r="AC263" s="701"/>
      <c r="AD263" s="424" t="s">
        <v>1300</v>
      </c>
      <c r="AE263" s="38"/>
      <c r="AF263" s="700"/>
      <c r="AG263" s="700"/>
      <c r="AH263" s="39"/>
      <c r="AI263" s="524" t="s">
        <v>33</v>
      </c>
      <c r="AJ263" s="699">
        <f>$AJ$158</f>
        <v>402</v>
      </c>
      <c r="AK263" s="699"/>
      <c r="AL263" s="426" t="s">
        <v>207</v>
      </c>
      <c r="AM263" s="417"/>
      <c r="AN263" s="417"/>
      <c r="AO263" s="584"/>
      <c r="AP263" s="459">
        <f>ROUND(ROUND((ROUND(F212*L212,0)-ROUND(F212*N243,0)-ROUND(F212*R258,0))*(1+AB263),0)+AJ263,0)</f>
        <v>1451</v>
      </c>
      <c r="AQ263" s="429"/>
    </row>
    <row r="264" spans="1:45" ht="17.25" customHeight="1" x14ac:dyDescent="0.15">
      <c r="A264" s="436">
        <v>63</v>
      </c>
      <c r="B264" s="433" t="s">
        <v>5287</v>
      </c>
      <c r="C264" s="441" t="s">
        <v>4482</v>
      </c>
      <c r="D264" s="649"/>
      <c r="E264" s="510"/>
      <c r="F264" s="511"/>
      <c r="G264" s="511"/>
      <c r="H264" s="511"/>
      <c r="I264" s="513"/>
      <c r="J264" s="510"/>
      <c r="K264" s="511"/>
      <c r="L264" s="637"/>
      <c r="M264" s="638"/>
      <c r="N264" s="442"/>
      <c r="O264" s="637"/>
      <c r="P264" s="637"/>
      <c r="Q264" s="419"/>
      <c r="R264" s="637"/>
      <c r="S264" s="418"/>
      <c r="T264" s="637"/>
      <c r="U264" s="638"/>
      <c r="V264" s="423"/>
      <c r="W264" s="422"/>
      <c r="X264" s="422"/>
      <c r="Y264" s="422"/>
      <c r="Z264" s="422"/>
      <c r="AA264" s="422"/>
      <c r="AB264" s="529"/>
      <c r="AC264" s="529"/>
      <c r="AD264" s="424"/>
      <c r="AE264" s="422"/>
      <c r="AF264" s="720" t="s">
        <v>4072</v>
      </c>
      <c r="AG264" s="721"/>
      <c r="AH264" s="678" t="s">
        <v>4030</v>
      </c>
      <c r="AI264" s="678"/>
      <c r="AJ264" s="678"/>
      <c r="AK264" s="678"/>
      <c r="AL264" s="678"/>
      <c r="AM264" s="678"/>
      <c r="AN264" s="678"/>
      <c r="AO264" s="679"/>
      <c r="AP264" s="459">
        <f>ROUND((ROUND(F212*L212,0)-ROUND(F212*N243,0)-ROUND(F212*R258,0))+AJ266,0)</f>
        <v>900</v>
      </c>
      <c r="AQ264" s="407"/>
    </row>
    <row r="265" spans="1:45" ht="17.25" customHeight="1" x14ac:dyDescent="0.15">
      <c r="A265" s="436">
        <v>63</v>
      </c>
      <c r="B265" s="433" t="s">
        <v>5288</v>
      </c>
      <c r="C265" s="441" t="s">
        <v>4483</v>
      </c>
      <c r="D265" s="649"/>
      <c r="E265" s="510"/>
      <c r="F265" s="511"/>
      <c r="G265" s="511"/>
      <c r="H265" s="511"/>
      <c r="I265" s="513"/>
      <c r="J265" s="510"/>
      <c r="K265" s="511"/>
      <c r="L265" s="418"/>
      <c r="M265" s="419"/>
      <c r="N265" s="421"/>
      <c r="O265" s="418"/>
      <c r="P265" s="418"/>
      <c r="Q265" s="419"/>
      <c r="R265" s="418"/>
      <c r="S265" s="418"/>
      <c r="T265" s="418"/>
      <c r="U265" s="419"/>
      <c r="V265" s="423" t="s">
        <v>579</v>
      </c>
      <c r="W265" s="422"/>
      <c r="X265" s="422"/>
      <c r="Y265" s="422"/>
      <c r="Z265" s="422"/>
      <c r="AA265" s="422"/>
      <c r="AB265" s="701">
        <f>$AB$7</f>
        <v>0.25</v>
      </c>
      <c r="AC265" s="701"/>
      <c r="AD265" s="424" t="s">
        <v>1300</v>
      </c>
      <c r="AE265" s="422"/>
      <c r="AF265" s="722"/>
      <c r="AG265" s="723"/>
      <c r="AH265" s="681"/>
      <c r="AI265" s="681"/>
      <c r="AJ265" s="681"/>
      <c r="AK265" s="681"/>
      <c r="AL265" s="681"/>
      <c r="AM265" s="681"/>
      <c r="AN265" s="681"/>
      <c r="AO265" s="682"/>
      <c r="AP265" s="459">
        <f>ROUND(ROUND((ROUND(F212*L212,0)-ROUND(F212*N243,0)-ROUND(F212*R258,0))*(1+AB265),0)+AJ266,0)</f>
        <v>1075</v>
      </c>
      <c r="AQ265" s="429"/>
    </row>
    <row r="266" spans="1:45" ht="17.25" customHeight="1" x14ac:dyDescent="0.15">
      <c r="A266" s="436">
        <v>63</v>
      </c>
      <c r="B266" s="433" t="s">
        <v>5289</v>
      </c>
      <c r="C266" s="441" t="s">
        <v>4484</v>
      </c>
      <c r="D266" s="649"/>
      <c r="E266" s="510"/>
      <c r="F266" s="511"/>
      <c r="G266" s="511"/>
      <c r="H266" s="511"/>
      <c r="I266" s="513"/>
      <c r="J266" s="510"/>
      <c r="K266" s="511"/>
      <c r="L266" s="418"/>
      <c r="M266" s="419"/>
      <c r="N266" s="421"/>
      <c r="O266" s="418"/>
      <c r="P266" s="418"/>
      <c r="Q266" s="419"/>
      <c r="R266" s="418"/>
      <c r="S266" s="418"/>
      <c r="T266" s="418"/>
      <c r="U266" s="419"/>
      <c r="V266" s="423" t="s">
        <v>208</v>
      </c>
      <c r="W266" s="422"/>
      <c r="X266" s="422"/>
      <c r="Y266" s="422"/>
      <c r="Z266" s="422"/>
      <c r="AA266" s="422"/>
      <c r="AB266" s="701">
        <f>$AB$8</f>
        <v>0.5</v>
      </c>
      <c r="AC266" s="701"/>
      <c r="AD266" s="424" t="s">
        <v>1300</v>
      </c>
      <c r="AE266" s="422"/>
      <c r="AF266" s="722"/>
      <c r="AG266" s="723"/>
      <c r="AH266" s="576"/>
      <c r="AI266" s="524" t="s">
        <v>33</v>
      </c>
      <c r="AJ266" s="699">
        <f>$AJ$14</f>
        <v>201</v>
      </c>
      <c r="AK266" s="699"/>
      <c r="AL266" s="426" t="s">
        <v>207</v>
      </c>
      <c r="AM266" s="181"/>
      <c r="AN266" s="426"/>
      <c r="AO266" s="189"/>
      <c r="AP266" s="459">
        <f>ROUND(ROUND((ROUND(F212*L212,0)-ROUND(F212*N243,0)-ROUND(F212*R258,0))*(1+AB266),0)+AJ266,0)</f>
        <v>1250</v>
      </c>
      <c r="AQ266" s="429"/>
    </row>
    <row r="267" spans="1:45" ht="17.25" customHeight="1" x14ac:dyDescent="0.15">
      <c r="A267" s="436">
        <v>63</v>
      </c>
      <c r="B267" s="433" t="s">
        <v>5290</v>
      </c>
      <c r="C267" s="441" t="s">
        <v>4485</v>
      </c>
      <c r="D267" s="538"/>
      <c r="E267" s="421"/>
      <c r="F267" s="418"/>
      <c r="G267" s="418"/>
      <c r="H267" s="418"/>
      <c r="I267" s="67"/>
      <c r="J267" s="66"/>
      <c r="K267" s="418"/>
      <c r="L267" s="418"/>
      <c r="M267" s="419"/>
      <c r="N267" s="421"/>
      <c r="O267" s="418"/>
      <c r="P267" s="418"/>
      <c r="Q267" s="638"/>
      <c r="R267" s="637"/>
      <c r="S267" s="637"/>
      <c r="T267" s="637"/>
      <c r="U267" s="638"/>
      <c r="V267" s="423"/>
      <c r="W267" s="422"/>
      <c r="X267" s="422"/>
      <c r="Y267" s="422"/>
      <c r="Z267" s="422"/>
      <c r="AA267" s="422"/>
      <c r="AB267" s="529"/>
      <c r="AC267" s="530"/>
      <c r="AD267" s="424"/>
      <c r="AE267" s="424"/>
      <c r="AF267" s="722"/>
      <c r="AG267" s="723"/>
      <c r="AH267" s="677" t="s">
        <v>4071</v>
      </c>
      <c r="AI267" s="678"/>
      <c r="AJ267" s="678"/>
      <c r="AK267" s="678"/>
      <c r="AL267" s="678"/>
      <c r="AM267" s="678"/>
      <c r="AN267" s="678"/>
      <c r="AO267" s="679"/>
      <c r="AP267" s="459">
        <f>ROUND((ROUND(F212*L212,0)-ROUND(F212*N243,0)-ROUND(F212*R258,0))+AJ269,0)</f>
        <v>1016</v>
      </c>
      <c r="AQ267" s="429"/>
    </row>
    <row r="268" spans="1:45" ht="17.25" customHeight="1" x14ac:dyDescent="0.15">
      <c r="A268" s="436">
        <v>63</v>
      </c>
      <c r="B268" s="433" t="s">
        <v>5291</v>
      </c>
      <c r="C268" s="441" t="s">
        <v>4486</v>
      </c>
      <c r="D268" s="538"/>
      <c r="E268" s="421"/>
      <c r="F268" s="418"/>
      <c r="G268" s="418"/>
      <c r="H268" s="418"/>
      <c r="I268" s="67"/>
      <c r="J268" s="66"/>
      <c r="K268" s="418"/>
      <c r="L268" s="418"/>
      <c r="M268" s="419"/>
      <c r="N268" s="421"/>
      <c r="O268" s="418"/>
      <c r="P268" s="418"/>
      <c r="Q268" s="638"/>
      <c r="R268" s="637"/>
      <c r="S268" s="637"/>
      <c r="T268" s="637"/>
      <c r="U268" s="638"/>
      <c r="V268" s="423" t="s">
        <v>579</v>
      </c>
      <c r="W268" s="422"/>
      <c r="X268" s="422"/>
      <c r="Y268" s="422"/>
      <c r="Z268" s="422"/>
      <c r="AA268" s="422"/>
      <c r="AB268" s="701">
        <f>$AB$7</f>
        <v>0.25</v>
      </c>
      <c r="AC268" s="706"/>
      <c r="AD268" s="424" t="s">
        <v>1300</v>
      </c>
      <c r="AE268" s="424"/>
      <c r="AF268" s="722"/>
      <c r="AG268" s="723"/>
      <c r="AH268" s="680"/>
      <c r="AI268" s="681"/>
      <c r="AJ268" s="681"/>
      <c r="AK268" s="681"/>
      <c r="AL268" s="681"/>
      <c r="AM268" s="681"/>
      <c r="AN268" s="681"/>
      <c r="AO268" s="682"/>
      <c r="AP268" s="459">
        <f>ROUND(ROUND((ROUND(F212*L212,0)-ROUND(F212*N243,0)-ROUND(F212*R258,0))*(1+AB268),0)+AJ269,0)</f>
        <v>1191</v>
      </c>
      <c r="AQ268" s="429"/>
    </row>
    <row r="269" spans="1:45" ht="17.25" customHeight="1" x14ac:dyDescent="0.15">
      <c r="A269" s="436">
        <v>63</v>
      </c>
      <c r="B269" s="433" t="s">
        <v>5292</v>
      </c>
      <c r="C269" s="441" t="s">
        <v>4487</v>
      </c>
      <c r="D269" s="585"/>
      <c r="E269" s="39"/>
      <c r="F269" s="417"/>
      <c r="G269" s="417"/>
      <c r="H269" s="417"/>
      <c r="I269" s="43"/>
      <c r="J269" s="78"/>
      <c r="K269" s="417"/>
      <c r="L269" s="417"/>
      <c r="M269" s="420"/>
      <c r="N269" s="39"/>
      <c r="O269" s="417"/>
      <c r="P269" s="417"/>
      <c r="Q269" s="432"/>
      <c r="R269" s="607"/>
      <c r="S269" s="607"/>
      <c r="T269" s="607"/>
      <c r="U269" s="432"/>
      <c r="V269" s="423" t="s">
        <v>208</v>
      </c>
      <c r="W269" s="422"/>
      <c r="X269" s="422"/>
      <c r="Y269" s="422"/>
      <c r="Z269" s="422"/>
      <c r="AA269" s="422"/>
      <c r="AB269" s="701">
        <f>$AB$8</f>
        <v>0.5</v>
      </c>
      <c r="AC269" s="706"/>
      <c r="AD269" s="424" t="s">
        <v>1300</v>
      </c>
      <c r="AE269" s="424"/>
      <c r="AF269" s="724"/>
      <c r="AG269" s="725"/>
      <c r="AH269" s="39"/>
      <c r="AI269" s="524" t="s">
        <v>33</v>
      </c>
      <c r="AJ269" s="699">
        <f>$AJ$164</f>
        <v>317</v>
      </c>
      <c r="AK269" s="699"/>
      <c r="AL269" s="426" t="s">
        <v>207</v>
      </c>
      <c r="AM269" s="607"/>
      <c r="AN269" s="607"/>
      <c r="AO269" s="432"/>
      <c r="AP269" s="458">
        <f>ROUND(ROUND((ROUND(F212*L212,0)-ROUND(F212*N243,0)-ROUND(F212*R258,0))*(1+AB269),0)+AJ269,0)</f>
        <v>1366</v>
      </c>
      <c r="AQ269" s="188"/>
    </row>
    <row r="270" spans="1:45" ht="17.25" customHeight="1" x14ac:dyDescent="0.15">
      <c r="A270" s="436">
        <v>63</v>
      </c>
      <c r="B270" s="436">
        <v>1311</v>
      </c>
      <c r="C270" s="158" t="s">
        <v>614</v>
      </c>
      <c r="D270" s="710" t="s">
        <v>1356</v>
      </c>
      <c r="E270" s="726" t="s">
        <v>4488</v>
      </c>
      <c r="F270" s="727"/>
      <c r="G270" s="727"/>
      <c r="H270" s="727"/>
      <c r="I270" s="728"/>
      <c r="J270" s="560"/>
      <c r="K270" s="561"/>
      <c r="L270" s="416"/>
      <c r="M270" s="416"/>
      <c r="N270" s="508"/>
      <c r="O270" s="509"/>
      <c r="P270" s="509"/>
      <c r="Q270" s="512"/>
      <c r="R270" s="508"/>
      <c r="S270" s="509"/>
      <c r="T270" s="509"/>
      <c r="U270" s="512"/>
      <c r="V270" s="423"/>
      <c r="W270" s="621"/>
      <c r="X270" s="621"/>
      <c r="Y270" s="422"/>
      <c r="Z270" s="422"/>
      <c r="AA270" s="422"/>
      <c r="AB270" s="621"/>
      <c r="AC270" s="422"/>
      <c r="AD270" s="422"/>
      <c r="AE270" s="422"/>
      <c r="AF270" s="422"/>
      <c r="AG270" s="422"/>
      <c r="AH270" s="422"/>
      <c r="AI270" s="422"/>
      <c r="AJ270" s="422"/>
      <c r="AK270" s="422"/>
      <c r="AL270" s="422"/>
      <c r="AM270" s="422"/>
      <c r="AN270" s="422"/>
      <c r="AO270" s="38"/>
      <c r="AP270" s="319">
        <f>ROUND($F$272,0)</f>
        <v>1090</v>
      </c>
      <c r="AQ270" s="435" t="s">
        <v>1357</v>
      </c>
      <c r="AS270" s="318"/>
    </row>
    <row r="271" spans="1:45" ht="17.25" customHeight="1" x14ac:dyDescent="0.15">
      <c r="A271" s="436">
        <v>63</v>
      </c>
      <c r="B271" s="436">
        <v>1312</v>
      </c>
      <c r="C271" s="158" t="s">
        <v>615</v>
      </c>
      <c r="D271" s="711"/>
      <c r="E271" s="729"/>
      <c r="F271" s="730"/>
      <c r="G271" s="730"/>
      <c r="H271" s="730"/>
      <c r="I271" s="731"/>
      <c r="J271" s="421"/>
      <c r="K271" s="418"/>
      <c r="L271" s="418"/>
      <c r="M271" s="418"/>
      <c r="N271" s="510"/>
      <c r="O271" s="511"/>
      <c r="P271" s="511"/>
      <c r="Q271" s="513"/>
      <c r="R271" s="510"/>
      <c r="S271" s="511"/>
      <c r="T271" s="511"/>
      <c r="U271" s="513"/>
      <c r="V271" s="423" t="s">
        <v>579</v>
      </c>
      <c r="W271" s="621"/>
      <c r="X271" s="621"/>
      <c r="Y271" s="422"/>
      <c r="Z271" s="621"/>
      <c r="AA271" s="621"/>
      <c r="AB271" s="701">
        <f>$AB$7</f>
        <v>0.25</v>
      </c>
      <c r="AC271" s="706"/>
      <c r="AD271" s="424" t="s">
        <v>1300</v>
      </c>
      <c r="AE271" s="422"/>
      <c r="AF271" s="422"/>
      <c r="AG271" s="422"/>
      <c r="AH271" s="422"/>
      <c r="AI271" s="422"/>
      <c r="AJ271" s="422"/>
      <c r="AK271" s="422"/>
      <c r="AL271" s="422"/>
      <c r="AM271" s="422"/>
      <c r="AN271" s="422"/>
      <c r="AO271" s="38"/>
      <c r="AP271" s="320">
        <f>ROUND($F$272*(1+AB271),0)</f>
        <v>1363</v>
      </c>
      <c r="AQ271" s="429"/>
      <c r="AS271" s="318"/>
    </row>
    <row r="272" spans="1:45" ht="17.25" customHeight="1" x14ac:dyDescent="0.15">
      <c r="A272" s="436">
        <v>63</v>
      </c>
      <c r="B272" s="436">
        <v>1313</v>
      </c>
      <c r="C272" s="158" t="s">
        <v>616</v>
      </c>
      <c r="D272" s="711"/>
      <c r="E272" s="421"/>
      <c r="F272" s="688">
        <v>1090</v>
      </c>
      <c r="G272" s="688"/>
      <c r="H272" s="418" t="s">
        <v>578</v>
      </c>
      <c r="I272" s="638"/>
      <c r="J272" s="421"/>
      <c r="K272" s="418"/>
      <c r="L272" s="418"/>
      <c r="M272" s="418"/>
      <c r="N272" s="510"/>
      <c r="O272" s="511"/>
      <c r="P272" s="511"/>
      <c r="Q272" s="513"/>
      <c r="R272" s="510"/>
      <c r="S272" s="511"/>
      <c r="T272" s="511"/>
      <c r="U272" s="513"/>
      <c r="V272" s="423" t="s">
        <v>208</v>
      </c>
      <c r="W272" s="621"/>
      <c r="X272" s="621"/>
      <c r="Y272" s="422"/>
      <c r="Z272" s="621"/>
      <c r="AA272" s="621"/>
      <c r="AB272" s="701">
        <f>$AB$8</f>
        <v>0.5</v>
      </c>
      <c r="AC272" s="706"/>
      <c r="AD272" s="424" t="s">
        <v>1300</v>
      </c>
      <c r="AE272" s="422"/>
      <c r="AF272" s="422"/>
      <c r="AG272" s="422"/>
      <c r="AH272" s="422"/>
      <c r="AI272" s="422"/>
      <c r="AJ272" s="422"/>
      <c r="AK272" s="422"/>
      <c r="AL272" s="422"/>
      <c r="AM272" s="422"/>
      <c r="AN272" s="422"/>
      <c r="AO272" s="38"/>
      <c r="AP272" s="320">
        <f>ROUND($F$272*(1+AB272),0)</f>
        <v>1635</v>
      </c>
      <c r="AQ272" s="429"/>
      <c r="AS272" s="318"/>
    </row>
    <row r="273" spans="1:45" ht="17.25" customHeight="1" x14ac:dyDescent="0.15">
      <c r="A273" s="436">
        <v>63</v>
      </c>
      <c r="B273" s="436">
        <v>1317</v>
      </c>
      <c r="C273" s="158" t="s">
        <v>1676</v>
      </c>
      <c r="D273" s="711"/>
      <c r="E273" s="421"/>
      <c r="F273" s="637"/>
      <c r="G273" s="637"/>
      <c r="H273" s="637"/>
      <c r="I273" s="67"/>
      <c r="J273" s="421"/>
      <c r="K273" s="418"/>
      <c r="L273" s="418"/>
      <c r="M273" s="418"/>
      <c r="N273" s="442"/>
      <c r="O273" s="637"/>
      <c r="P273" s="637"/>
      <c r="Q273" s="419"/>
      <c r="R273" s="442"/>
      <c r="S273" s="637"/>
      <c r="T273" s="637"/>
      <c r="U273" s="419"/>
      <c r="V273" s="423"/>
      <c r="W273" s="621"/>
      <c r="X273" s="621"/>
      <c r="Y273" s="422"/>
      <c r="Z273" s="621"/>
      <c r="AA273" s="621"/>
      <c r="AB273" s="422"/>
      <c r="AC273" s="327"/>
      <c r="AD273" s="424"/>
      <c r="AE273" s="621"/>
      <c r="AF273" s="700" t="s">
        <v>4070</v>
      </c>
      <c r="AG273" s="700"/>
      <c r="AH273" s="677" t="s">
        <v>4030</v>
      </c>
      <c r="AI273" s="678"/>
      <c r="AJ273" s="678"/>
      <c r="AK273" s="678"/>
      <c r="AL273" s="678"/>
      <c r="AM273" s="678"/>
      <c r="AN273" s="678"/>
      <c r="AO273" s="679"/>
      <c r="AP273" s="319">
        <f>ROUND($F$272+AJ275,0)</f>
        <v>1344</v>
      </c>
      <c r="AQ273" s="429"/>
      <c r="AS273" s="318"/>
    </row>
    <row r="274" spans="1:45" ht="17.25" customHeight="1" x14ac:dyDescent="0.15">
      <c r="A274" s="436">
        <v>63</v>
      </c>
      <c r="B274" s="436">
        <v>1318</v>
      </c>
      <c r="C274" s="158" t="s">
        <v>1677</v>
      </c>
      <c r="D274" s="711"/>
      <c r="E274" s="421"/>
      <c r="F274" s="418"/>
      <c r="G274" s="418"/>
      <c r="H274" s="418"/>
      <c r="I274" s="67"/>
      <c r="J274" s="421"/>
      <c r="K274" s="418"/>
      <c r="L274" s="418"/>
      <c r="M274" s="418"/>
      <c r="N274" s="442"/>
      <c r="O274" s="637"/>
      <c r="P274" s="637"/>
      <c r="Q274" s="638"/>
      <c r="R274" s="442"/>
      <c r="S274" s="637"/>
      <c r="T274" s="637"/>
      <c r="U274" s="638"/>
      <c r="V274" s="423" t="s">
        <v>579</v>
      </c>
      <c r="W274" s="621"/>
      <c r="X274" s="621"/>
      <c r="Y274" s="422"/>
      <c r="Z274" s="621"/>
      <c r="AA274" s="621"/>
      <c r="AB274" s="701">
        <f>$AB$7</f>
        <v>0.25</v>
      </c>
      <c r="AC274" s="706"/>
      <c r="AD274" s="424" t="s">
        <v>1300</v>
      </c>
      <c r="AE274" s="621"/>
      <c r="AF274" s="700"/>
      <c r="AG274" s="700"/>
      <c r="AH274" s="680"/>
      <c r="AI274" s="681"/>
      <c r="AJ274" s="681"/>
      <c r="AK274" s="681"/>
      <c r="AL274" s="681"/>
      <c r="AM274" s="681"/>
      <c r="AN274" s="681"/>
      <c r="AO274" s="682"/>
      <c r="AP274" s="319">
        <f>ROUND(ROUND($F$272*(1+AB274),0)+AJ275,0)</f>
        <v>1617</v>
      </c>
      <c r="AQ274" s="429"/>
      <c r="AS274" s="318"/>
    </row>
    <row r="275" spans="1:45" ht="17.25" customHeight="1" x14ac:dyDescent="0.15">
      <c r="A275" s="436">
        <v>63</v>
      </c>
      <c r="B275" s="436">
        <v>1319</v>
      </c>
      <c r="C275" s="158" t="s">
        <v>1678</v>
      </c>
      <c r="D275" s="711"/>
      <c r="E275" s="421"/>
      <c r="F275" s="418"/>
      <c r="G275" s="418"/>
      <c r="H275" s="418"/>
      <c r="I275" s="67"/>
      <c r="J275" s="421"/>
      <c r="K275" s="418"/>
      <c r="L275" s="418"/>
      <c r="M275" s="418"/>
      <c r="N275" s="442"/>
      <c r="O275" s="637"/>
      <c r="P275" s="637"/>
      <c r="Q275" s="638"/>
      <c r="R275" s="442"/>
      <c r="S275" s="637"/>
      <c r="T275" s="637"/>
      <c r="U275" s="638"/>
      <c r="V275" s="423" t="s">
        <v>208</v>
      </c>
      <c r="W275" s="621"/>
      <c r="X275" s="621"/>
      <c r="Y275" s="422"/>
      <c r="Z275" s="621"/>
      <c r="AA275" s="621"/>
      <c r="AB275" s="701">
        <f>$AB$8</f>
        <v>0.5</v>
      </c>
      <c r="AC275" s="706"/>
      <c r="AD275" s="424" t="s">
        <v>1300</v>
      </c>
      <c r="AE275" s="621"/>
      <c r="AF275" s="700"/>
      <c r="AG275" s="700"/>
      <c r="AH275" s="57"/>
      <c r="AI275" s="524" t="s">
        <v>33</v>
      </c>
      <c r="AJ275" s="699">
        <f>$AJ$11</f>
        <v>254</v>
      </c>
      <c r="AK275" s="699"/>
      <c r="AL275" s="426" t="s">
        <v>207</v>
      </c>
      <c r="AM275" s="607"/>
      <c r="AN275" s="607"/>
      <c r="AO275" s="432"/>
      <c r="AP275" s="319">
        <f>ROUND(ROUND($F$272*(1+AB275),0)+AJ275,0)</f>
        <v>1889</v>
      </c>
      <c r="AQ275" s="429"/>
      <c r="AS275" s="318"/>
    </row>
    <row r="276" spans="1:45" ht="17.25" customHeight="1" x14ac:dyDescent="0.15">
      <c r="A276" s="436">
        <v>63</v>
      </c>
      <c r="B276" s="436">
        <v>1314</v>
      </c>
      <c r="C276" s="158" t="s">
        <v>1730</v>
      </c>
      <c r="D276" s="711"/>
      <c r="E276" s="421"/>
      <c r="F276" s="418"/>
      <c r="G276" s="418"/>
      <c r="H276" s="418"/>
      <c r="I276" s="67"/>
      <c r="J276" s="421"/>
      <c r="K276" s="418"/>
      <c r="L276" s="418"/>
      <c r="M276" s="418"/>
      <c r="N276" s="442"/>
      <c r="O276" s="637"/>
      <c r="P276" s="637"/>
      <c r="Q276" s="638"/>
      <c r="R276" s="442"/>
      <c r="S276" s="637"/>
      <c r="T276" s="637"/>
      <c r="U276" s="638"/>
      <c r="V276" s="423"/>
      <c r="W276" s="621"/>
      <c r="X276" s="621"/>
      <c r="Y276" s="422"/>
      <c r="Z276" s="621"/>
      <c r="AA276" s="621"/>
      <c r="AB276" s="529"/>
      <c r="AC276" s="530"/>
      <c r="AD276" s="424"/>
      <c r="AE276" s="621"/>
      <c r="AF276" s="700"/>
      <c r="AG276" s="700"/>
      <c r="AH276" s="677" t="s">
        <v>4071</v>
      </c>
      <c r="AI276" s="678"/>
      <c r="AJ276" s="678"/>
      <c r="AK276" s="678"/>
      <c r="AL276" s="678"/>
      <c r="AM276" s="678"/>
      <c r="AN276" s="678"/>
      <c r="AO276" s="679"/>
      <c r="AP276" s="319">
        <f>ROUND($F$272+AJ278,0)</f>
        <v>1492</v>
      </c>
      <c r="AQ276" s="429"/>
      <c r="AS276" s="318"/>
    </row>
    <row r="277" spans="1:45" ht="17.25" customHeight="1" x14ac:dyDescent="0.15">
      <c r="A277" s="436">
        <v>63</v>
      </c>
      <c r="B277" s="436">
        <v>1315</v>
      </c>
      <c r="C277" s="158" t="s">
        <v>1731</v>
      </c>
      <c r="D277" s="711"/>
      <c r="E277" s="421"/>
      <c r="F277" s="418"/>
      <c r="G277" s="418"/>
      <c r="H277" s="418"/>
      <c r="I277" s="67"/>
      <c r="J277" s="421"/>
      <c r="K277" s="418"/>
      <c r="L277" s="418"/>
      <c r="M277" s="418"/>
      <c r="N277" s="442"/>
      <c r="O277" s="637"/>
      <c r="P277" s="637"/>
      <c r="Q277" s="638"/>
      <c r="R277" s="442"/>
      <c r="S277" s="637"/>
      <c r="T277" s="637"/>
      <c r="U277" s="638"/>
      <c r="V277" s="423" t="s">
        <v>579</v>
      </c>
      <c r="W277" s="621"/>
      <c r="X277" s="621"/>
      <c r="Y277" s="422"/>
      <c r="Z277" s="621"/>
      <c r="AA277" s="621"/>
      <c r="AB277" s="701">
        <f>$AB$7</f>
        <v>0.25</v>
      </c>
      <c r="AC277" s="706"/>
      <c r="AD277" s="424" t="s">
        <v>1300</v>
      </c>
      <c r="AE277" s="621"/>
      <c r="AF277" s="700"/>
      <c r="AG277" s="700"/>
      <c r="AH277" s="680"/>
      <c r="AI277" s="681"/>
      <c r="AJ277" s="681"/>
      <c r="AK277" s="681"/>
      <c r="AL277" s="681"/>
      <c r="AM277" s="681"/>
      <c r="AN277" s="681"/>
      <c r="AO277" s="682"/>
      <c r="AP277" s="319">
        <f>ROUND(ROUND($F$272*(1+AB277),0)+AJ278,0)</f>
        <v>1765</v>
      </c>
      <c r="AQ277" s="429"/>
      <c r="AS277" s="318"/>
    </row>
    <row r="278" spans="1:45" ht="17.25" customHeight="1" x14ac:dyDescent="0.15">
      <c r="A278" s="436">
        <v>63</v>
      </c>
      <c r="B278" s="436">
        <v>1316</v>
      </c>
      <c r="C278" s="158" t="s">
        <v>1732</v>
      </c>
      <c r="D278" s="711"/>
      <c r="E278" s="421"/>
      <c r="F278" s="418"/>
      <c r="G278" s="418"/>
      <c r="H278" s="418"/>
      <c r="I278" s="67"/>
      <c r="J278" s="421"/>
      <c r="K278" s="418"/>
      <c r="L278" s="418"/>
      <c r="M278" s="418"/>
      <c r="N278" s="442"/>
      <c r="O278" s="637"/>
      <c r="P278" s="637"/>
      <c r="Q278" s="638"/>
      <c r="R278" s="442"/>
      <c r="S278" s="637"/>
      <c r="T278" s="637"/>
      <c r="U278" s="638"/>
      <c r="V278" s="423" t="s">
        <v>208</v>
      </c>
      <c r="W278" s="621"/>
      <c r="X278" s="621"/>
      <c r="Y278" s="422"/>
      <c r="Z278" s="621"/>
      <c r="AA278" s="621"/>
      <c r="AB278" s="701">
        <f>$AB$8</f>
        <v>0.5</v>
      </c>
      <c r="AC278" s="706"/>
      <c r="AD278" s="424" t="s">
        <v>1300</v>
      </c>
      <c r="AE278" s="621"/>
      <c r="AF278" s="700"/>
      <c r="AG278" s="700"/>
      <c r="AH278" s="39"/>
      <c r="AI278" s="524" t="s">
        <v>33</v>
      </c>
      <c r="AJ278" s="699">
        <f>$AJ$158</f>
        <v>402</v>
      </c>
      <c r="AK278" s="699"/>
      <c r="AL278" s="426" t="s">
        <v>207</v>
      </c>
      <c r="AM278" s="417"/>
      <c r="AN278" s="417"/>
      <c r="AO278" s="584"/>
      <c r="AP278" s="319">
        <f>ROUND(ROUND($F$272*(1+AB278),0)+AJ278,0)</f>
        <v>2037</v>
      </c>
      <c r="AQ278" s="429"/>
      <c r="AS278" s="318"/>
    </row>
    <row r="279" spans="1:45" ht="17.25" customHeight="1" x14ac:dyDescent="0.15">
      <c r="A279" s="436">
        <v>63</v>
      </c>
      <c r="B279" s="436">
        <v>1430</v>
      </c>
      <c r="C279" s="158" t="s">
        <v>1885</v>
      </c>
      <c r="D279" s="711"/>
      <c r="E279" s="421"/>
      <c r="F279" s="418"/>
      <c r="G279" s="418"/>
      <c r="H279" s="418"/>
      <c r="I279" s="67"/>
      <c r="J279" s="421"/>
      <c r="K279" s="418"/>
      <c r="L279" s="418"/>
      <c r="M279" s="418"/>
      <c r="N279" s="442"/>
      <c r="O279" s="637"/>
      <c r="P279" s="637"/>
      <c r="Q279" s="638"/>
      <c r="R279" s="442"/>
      <c r="S279" s="637"/>
      <c r="T279" s="637"/>
      <c r="U279" s="638"/>
      <c r="V279" s="423"/>
      <c r="W279" s="621"/>
      <c r="X279" s="621"/>
      <c r="Y279" s="422"/>
      <c r="Z279" s="621"/>
      <c r="AA279" s="621"/>
      <c r="AB279" s="529"/>
      <c r="AC279" s="530"/>
      <c r="AD279" s="424"/>
      <c r="AE279" s="621"/>
      <c r="AF279" s="720" t="s">
        <v>4072</v>
      </c>
      <c r="AG279" s="721"/>
      <c r="AH279" s="677" t="s">
        <v>4030</v>
      </c>
      <c r="AI279" s="678"/>
      <c r="AJ279" s="678"/>
      <c r="AK279" s="678"/>
      <c r="AL279" s="678"/>
      <c r="AM279" s="678"/>
      <c r="AN279" s="678"/>
      <c r="AO279" s="679"/>
      <c r="AP279" s="319">
        <f>ROUND($F$272+AJ281,0)</f>
        <v>1291</v>
      </c>
      <c r="AQ279" s="429"/>
      <c r="AS279" s="318"/>
    </row>
    <row r="280" spans="1:45" ht="17.25" customHeight="1" x14ac:dyDescent="0.15">
      <c r="A280" s="436">
        <v>63</v>
      </c>
      <c r="B280" s="436">
        <v>1431</v>
      </c>
      <c r="C280" s="158" t="s">
        <v>1886</v>
      </c>
      <c r="D280" s="711"/>
      <c r="E280" s="421"/>
      <c r="F280" s="418"/>
      <c r="G280" s="418"/>
      <c r="H280" s="418"/>
      <c r="I280" s="67"/>
      <c r="J280" s="421"/>
      <c r="K280" s="418"/>
      <c r="L280" s="418"/>
      <c r="M280" s="418"/>
      <c r="N280" s="442"/>
      <c r="O280" s="637"/>
      <c r="P280" s="637"/>
      <c r="Q280" s="638"/>
      <c r="R280" s="442"/>
      <c r="S280" s="637"/>
      <c r="T280" s="637"/>
      <c r="U280" s="638"/>
      <c r="V280" s="423" t="s">
        <v>579</v>
      </c>
      <c r="W280" s="621"/>
      <c r="X280" s="621"/>
      <c r="Y280" s="422"/>
      <c r="Z280" s="621"/>
      <c r="AA280" s="621"/>
      <c r="AB280" s="701">
        <f>$AB$7</f>
        <v>0.25</v>
      </c>
      <c r="AC280" s="706"/>
      <c r="AD280" s="424" t="s">
        <v>1300</v>
      </c>
      <c r="AE280" s="621"/>
      <c r="AF280" s="722"/>
      <c r="AG280" s="723"/>
      <c r="AH280" s="680"/>
      <c r="AI280" s="681"/>
      <c r="AJ280" s="681"/>
      <c r="AK280" s="681"/>
      <c r="AL280" s="681"/>
      <c r="AM280" s="681"/>
      <c r="AN280" s="681"/>
      <c r="AO280" s="682"/>
      <c r="AP280" s="319">
        <f>ROUND(ROUND($F$272*(1+AB280),0)+AJ281,0)</f>
        <v>1564</v>
      </c>
      <c r="AQ280" s="429"/>
      <c r="AS280" s="318"/>
    </row>
    <row r="281" spans="1:45" ht="17.25" customHeight="1" x14ac:dyDescent="0.15">
      <c r="A281" s="436">
        <v>63</v>
      </c>
      <c r="B281" s="436">
        <v>1432</v>
      </c>
      <c r="C281" s="158" t="s">
        <v>1887</v>
      </c>
      <c r="D281" s="711"/>
      <c r="E281" s="421"/>
      <c r="F281" s="418"/>
      <c r="G281" s="418"/>
      <c r="H281" s="418"/>
      <c r="I281" s="67"/>
      <c r="J281" s="421"/>
      <c r="K281" s="418"/>
      <c r="L281" s="418"/>
      <c r="M281" s="418"/>
      <c r="N281" s="442"/>
      <c r="O281" s="637"/>
      <c r="P281" s="637"/>
      <c r="Q281" s="638"/>
      <c r="R281" s="442"/>
      <c r="S281" s="637"/>
      <c r="T281" s="637"/>
      <c r="U281" s="638"/>
      <c r="V281" s="423" t="s">
        <v>208</v>
      </c>
      <c r="W281" s="621"/>
      <c r="X281" s="621"/>
      <c r="Y281" s="422"/>
      <c r="Z281" s="621"/>
      <c r="AA281" s="621"/>
      <c r="AB281" s="701">
        <f>$AB$8</f>
        <v>0.5</v>
      </c>
      <c r="AC281" s="706"/>
      <c r="AD281" s="424" t="s">
        <v>1300</v>
      </c>
      <c r="AE281" s="621"/>
      <c r="AF281" s="722"/>
      <c r="AG281" s="723"/>
      <c r="AH281" s="39"/>
      <c r="AI281" s="524" t="s">
        <v>33</v>
      </c>
      <c r="AJ281" s="699">
        <f>$AJ$14</f>
        <v>201</v>
      </c>
      <c r="AK281" s="699"/>
      <c r="AL281" s="426" t="s">
        <v>207</v>
      </c>
      <c r="AM281" s="607"/>
      <c r="AN281" s="607"/>
      <c r="AO281" s="432"/>
      <c r="AP281" s="319">
        <f>ROUND(ROUND($F$272*(1+AB281),0)+AJ281,0)</f>
        <v>1836</v>
      </c>
      <c r="AQ281" s="429"/>
      <c r="AS281" s="318"/>
    </row>
    <row r="282" spans="1:45" ht="17.25" customHeight="1" x14ac:dyDescent="0.15">
      <c r="A282" s="436">
        <v>63</v>
      </c>
      <c r="B282" s="436">
        <v>1433</v>
      </c>
      <c r="C282" s="158" t="s">
        <v>1910</v>
      </c>
      <c r="D282" s="711"/>
      <c r="E282" s="421"/>
      <c r="F282" s="418"/>
      <c r="G282" s="418"/>
      <c r="H282" s="418"/>
      <c r="I282" s="67"/>
      <c r="J282" s="421"/>
      <c r="K282" s="418"/>
      <c r="L282" s="418"/>
      <c r="M282" s="418"/>
      <c r="N282" s="442"/>
      <c r="O282" s="637"/>
      <c r="P282" s="637"/>
      <c r="Q282" s="638"/>
      <c r="R282" s="442"/>
      <c r="S282" s="637"/>
      <c r="T282" s="637"/>
      <c r="U282" s="638"/>
      <c r="V282" s="423"/>
      <c r="W282" s="621"/>
      <c r="X282" s="621"/>
      <c r="Y282" s="422"/>
      <c r="Z282" s="621"/>
      <c r="AA282" s="621"/>
      <c r="AB282" s="529"/>
      <c r="AC282" s="530"/>
      <c r="AD282" s="424"/>
      <c r="AE282" s="621"/>
      <c r="AF282" s="722"/>
      <c r="AG282" s="723"/>
      <c r="AH282" s="677" t="s">
        <v>4071</v>
      </c>
      <c r="AI282" s="678"/>
      <c r="AJ282" s="678"/>
      <c r="AK282" s="678"/>
      <c r="AL282" s="678"/>
      <c r="AM282" s="678"/>
      <c r="AN282" s="678"/>
      <c r="AO282" s="679"/>
      <c r="AP282" s="319">
        <f>ROUND($F$272+AJ284,0)</f>
        <v>1407</v>
      </c>
      <c r="AQ282" s="429"/>
      <c r="AS282" s="318"/>
    </row>
    <row r="283" spans="1:45" ht="17.25" customHeight="1" x14ac:dyDescent="0.15">
      <c r="A283" s="436">
        <v>63</v>
      </c>
      <c r="B283" s="436">
        <v>1434</v>
      </c>
      <c r="C283" s="158" t="s">
        <v>1911</v>
      </c>
      <c r="D283" s="711"/>
      <c r="E283" s="421"/>
      <c r="F283" s="418"/>
      <c r="G283" s="418"/>
      <c r="H283" s="418"/>
      <c r="I283" s="67"/>
      <c r="J283" s="421"/>
      <c r="K283" s="418"/>
      <c r="L283" s="418"/>
      <c r="M283" s="418"/>
      <c r="N283" s="442"/>
      <c r="O283" s="637"/>
      <c r="P283" s="637"/>
      <c r="Q283" s="638"/>
      <c r="R283" s="442"/>
      <c r="S283" s="637"/>
      <c r="T283" s="637"/>
      <c r="U283" s="638"/>
      <c r="V283" s="423" t="s">
        <v>579</v>
      </c>
      <c r="W283" s="621"/>
      <c r="X283" s="621"/>
      <c r="Y283" s="422"/>
      <c r="Z283" s="621"/>
      <c r="AA283" s="621"/>
      <c r="AB283" s="701">
        <f>$AB$7</f>
        <v>0.25</v>
      </c>
      <c r="AC283" s="706"/>
      <c r="AD283" s="424" t="s">
        <v>1300</v>
      </c>
      <c r="AE283" s="621"/>
      <c r="AF283" s="722"/>
      <c r="AG283" s="723"/>
      <c r="AH283" s="680"/>
      <c r="AI283" s="681"/>
      <c r="AJ283" s="681"/>
      <c r="AK283" s="681"/>
      <c r="AL283" s="681"/>
      <c r="AM283" s="681"/>
      <c r="AN283" s="681"/>
      <c r="AO283" s="682"/>
      <c r="AP283" s="319">
        <f>ROUND(ROUND($F$272*(1+AB283),0)+AJ284,0)</f>
        <v>1680</v>
      </c>
      <c r="AQ283" s="429"/>
      <c r="AS283" s="318"/>
    </row>
    <row r="284" spans="1:45" ht="17.25" customHeight="1" x14ac:dyDescent="0.15">
      <c r="A284" s="436">
        <v>63</v>
      </c>
      <c r="B284" s="436">
        <v>1435</v>
      </c>
      <c r="C284" s="158" t="s">
        <v>1912</v>
      </c>
      <c r="D284" s="711"/>
      <c r="E284" s="421"/>
      <c r="F284" s="418"/>
      <c r="G284" s="418"/>
      <c r="H284" s="418"/>
      <c r="I284" s="67"/>
      <c r="J284" s="421"/>
      <c r="K284" s="418"/>
      <c r="L284" s="418"/>
      <c r="M284" s="418"/>
      <c r="N284" s="421"/>
      <c r="O284" s="418"/>
      <c r="P284" s="418"/>
      <c r="Q284" s="419"/>
      <c r="R284" s="421"/>
      <c r="S284" s="418"/>
      <c r="T284" s="418"/>
      <c r="U284" s="419"/>
      <c r="V284" s="423" t="s">
        <v>208</v>
      </c>
      <c r="W284" s="621"/>
      <c r="X284" s="621"/>
      <c r="Y284" s="422"/>
      <c r="Z284" s="621"/>
      <c r="AA284" s="621"/>
      <c r="AB284" s="701">
        <f>$AB$8</f>
        <v>0.5</v>
      </c>
      <c r="AC284" s="706"/>
      <c r="AD284" s="424" t="s">
        <v>1300</v>
      </c>
      <c r="AE284" s="621"/>
      <c r="AF284" s="724"/>
      <c r="AG284" s="725"/>
      <c r="AH284" s="417"/>
      <c r="AI284" s="524" t="s">
        <v>33</v>
      </c>
      <c r="AJ284" s="699">
        <f>$AJ$164</f>
        <v>317</v>
      </c>
      <c r="AK284" s="699"/>
      <c r="AL284" s="426" t="s">
        <v>207</v>
      </c>
      <c r="AM284" s="607"/>
      <c r="AN284" s="607"/>
      <c r="AO284" s="432"/>
      <c r="AP284" s="319">
        <f>ROUND(ROUND($F$272*(1+AB284),0)+AJ284,0)</f>
        <v>1952</v>
      </c>
      <c r="AQ284" s="429"/>
      <c r="AS284" s="318"/>
    </row>
    <row r="285" spans="1:45" ht="17.25" customHeight="1" x14ac:dyDescent="0.15">
      <c r="A285" s="436">
        <v>63</v>
      </c>
      <c r="B285" s="436">
        <v>1331</v>
      </c>
      <c r="C285" s="158" t="s">
        <v>617</v>
      </c>
      <c r="D285" s="711"/>
      <c r="E285" s="421"/>
      <c r="F285" s="418"/>
      <c r="G285" s="418"/>
      <c r="H285" s="418"/>
      <c r="I285" s="67"/>
      <c r="J285" s="421"/>
      <c r="K285" s="418"/>
      <c r="L285" s="418"/>
      <c r="M285" s="418"/>
      <c r="N285" s="421"/>
      <c r="O285" s="418"/>
      <c r="P285" s="637"/>
      <c r="Q285" s="144"/>
      <c r="R285" s="421"/>
      <c r="S285" s="418"/>
      <c r="T285" s="637"/>
      <c r="U285" s="144"/>
      <c r="V285" s="328"/>
      <c r="W285" s="621"/>
      <c r="X285" s="621"/>
      <c r="Y285" s="422"/>
      <c r="Z285" s="621"/>
      <c r="AA285" s="621"/>
      <c r="AB285" s="422"/>
      <c r="AC285" s="422"/>
      <c r="AD285" s="519"/>
      <c r="AE285" s="422"/>
      <c r="AF285" s="422"/>
      <c r="AG285" s="422"/>
      <c r="AH285" s="422"/>
      <c r="AI285" s="422"/>
      <c r="AJ285" s="422"/>
      <c r="AK285" s="422"/>
      <c r="AL285" s="422"/>
      <c r="AM285" s="733" t="s">
        <v>4120</v>
      </c>
      <c r="AN285" s="694"/>
      <c r="AO285" s="695"/>
      <c r="AP285" s="319">
        <f>ROUND($F$272+$AN$289,0)</f>
        <v>1390</v>
      </c>
      <c r="AQ285" s="429"/>
      <c r="AS285" s="318"/>
    </row>
    <row r="286" spans="1:45" ht="17.25" customHeight="1" x14ac:dyDescent="0.15">
      <c r="A286" s="436">
        <v>63</v>
      </c>
      <c r="B286" s="436">
        <v>1332</v>
      </c>
      <c r="C286" s="158" t="s">
        <v>618</v>
      </c>
      <c r="D286" s="711"/>
      <c r="E286" s="421"/>
      <c r="F286" s="418"/>
      <c r="G286" s="418"/>
      <c r="H286" s="418"/>
      <c r="I286" s="67"/>
      <c r="J286" s="421"/>
      <c r="K286" s="418"/>
      <c r="L286" s="418"/>
      <c r="M286" s="418"/>
      <c r="N286" s="442"/>
      <c r="O286" s="418"/>
      <c r="P286" s="637"/>
      <c r="Q286" s="419"/>
      <c r="R286" s="442"/>
      <c r="S286" s="418"/>
      <c r="T286" s="637"/>
      <c r="U286" s="419"/>
      <c r="V286" s="423" t="s">
        <v>579</v>
      </c>
      <c r="W286" s="621"/>
      <c r="X286" s="621"/>
      <c r="Y286" s="621"/>
      <c r="Z286" s="621"/>
      <c r="AA286" s="621"/>
      <c r="AB286" s="701">
        <f>$AB$7</f>
        <v>0.25</v>
      </c>
      <c r="AC286" s="706"/>
      <c r="AD286" s="424" t="s">
        <v>1300</v>
      </c>
      <c r="AE286" s="422"/>
      <c r="AF286" s="422"/>
      <c r="AG286" s="422"/>
      <c r="AH286" s="422"/>
      <c r="AI286" s="422"/>
      <c r="AJ286" s="422"/>
      <c r="AK286" s="422"/>
      <c r="AL286" s="422"/>
      <c r="AM286" s="734"/>
      <c r="AN286" s="735"/>
      <c r="AO286" s="736"/>
      <c r="AP286" s="319">
        <f>ROUND(ROUND($F$272*(1+AB286),0)+$AN$289,0)</f>
        <v>1663</v>
      </c>
      <c r="AQ286" s="429"/>
      <c r="AS286" s="318"/>
    </row>
    <row r="287" spans="1:45" ht="17.25" customHeight="1" x14ac:dyDescent="0.15">
      <c r="A287" s="436">
        <v>63</v>
      </c>
      <c r="B287" s="436">
        <v>1333</v>
      </c>
      <c r="C287" s="158" t="s">
        <v>619</v>
      </c>
      <c r="D287" s="711"/>
      <c r="E287" s="421"/>
      <c r="F287" s="418"/>
      <c r="G287" s="418"/>
      <c r="H287" s="418"/>
      <c r="I287" s="67"/>
      <c r="J287" s="421"/>
      <c r="K287" s="418"/>
      <c r="L287" s="418"/>
      <c r="M287" s="418"/>
      <c r="N287" s="442"/>
      <c r="O287" s="418"/>
      <c r="P287" s="637"/>
      <c r="Q287" s="419"/>
      <c r="R287" s="442"/>
      <c r="S287" s="418"/>
      <c r="T287" s="637"/>
      <c r="U287" s="419"/>
      <c r="V287" s="423" t="s">
        <v>208</v>
      </c>
      <c r="W287" s="621"/>
      <c r="X287" s="621"/>
      <c r="Y287" s="621"/>
      <c r="Z287" s="621"/>
      <c r="AA287" s="621"/>
      <c r="AB287" s="701">
        <f>$AB$8</f>
        <v>0.5</v>
      </c>
      <c r="AC287" s="706"/>
      <c r="AD287" s="424" t="s">
        <v>1300</v>
      </c>
      <c r="AE287" s="422"/>
      <c r="AF287" s="422"/>
      <c r="AG287" s="422"/>
      <c r="AH287" s="422"/>
      <c r="AI287" s="422"/>
      <c r="AJ287" s="422"/>
      <c r="AK287" s="422"/>
      <c r="AL287" s="422"/>
      <c r="AM287" s="734"/>
      <c r="AN287" s="735"/>
      <c r="AO287" s="736"/>
      <c r="AP287" s="319">
        <f>ROUND(ROUND($F$272*(1+AB287),0)+$AN$289,0)</f>
        <v>1935</v>
      </c>
      <c r="AQ287" s="429"/>
      <c r="AS287" s="318"/>
    </row>
    <row r="288" spans="1:45" ht="17.25" customHeight="1" x14ac:dyDescent="0.15">
      <c r="A288" s="436">
        <v>63</v>
      </c>
      <c r="B288" s="436">
        <v>1337</v>
      </c>
      <c r="C288" s="158" t="s">
        <v>1679</v>
      </c>
      <c r="D288" s="711"/>
      <c r="E288" s="421"/>
      <c r="F288" s="418"/>
      <c r="G288" s="418"/>
      <c r="H288" s="418"/>
      <c r="I288" s="67"/>
      <c r="J288" s="421"/>
      <c r="K288" s="418"/>
      <c r="L288" s="418"/>
      <c r="M288" s="418"/>
      <c r="N288" s="442"/>
      <c r="O288" s="418"/>
      <c r="P288" s="637"/>
      <c r="Q288" s="419"/>
      <c r="R288" s="442"/>
      <c r="S288" s="418"/>
      <c r="T288" s="637"/>
      <c r="U288" s="419"/>
      <c r="V288" s="423"/>
      <c r="W288" s="621"/>
      <c r="X288" s="621"/>
      <c r="Y288" s="621"/>
      <c r="Z288" s="621"/>
      <c r="AA288" s="621"/>
      <c r="AB288" s="529"/>
      <c r="AC288" s="530"/>
      <c r="AD288" s="424"/>
      <c r="AE288" s="621"/>
      <c r="AF288" s="703" t="s">
        <v>4070</v>
      </c>
      <c r="AG288" s="704"/>
      <c r="AH288" s="678" t="s">
        <v>828</v>
      </c>
      <c r="AI288" s="678"/>
      <c r="AJ288" s="678"/>
      <c r="AK288" s="678"/>
      <c r="AL288" s="679"/>
      <c r="AM288" s="734"/>
      <c r="AN288" s="735"/>
      <c r="AO288" s="736"/>
      <c r="AP288" s="319">
        <f>ROUND(ROUND($F$272+AI290,0)+$AN$289,0)</f>
        <v>1644</v>
      </c>
      <c r="AQ288" s="429"/>
    </row>
    <row r="289" spans="1:43" ht="17.25" customHeight="1" x14ac:dyDescent="0.15">
      <c r="A289" s="436">
        <v>63</v>
      </c>
      <c r="B289" s="436">
        <v>1338</v>
      </c>
      <c r="C289" s="158" t="s">
        <v>1680</v>
      </c>
      <c r="D289" s="711"/>
      <c r="E289" s="421"/>
      <c r="F289" s="418"/>
      <c r="G289" s="418"/>
      <c r="H289" s="418"/>
      <c r="I289" s="67"/>
      <c r="J289" s="421"/>
      <c r="K289" s="418"/>
      <c r="L289" s="418"/>
      <c r="M289" s="418"/>
      <c r="N289" s="442"/>
      <c r="O289" s="418"/>
      <c r="P289" s="637"/>
      <c r="Q289" s="419"/>
      <c r="R289" s="442"/>
      <c r="S289" s="418"/>
      <c r="T289" s="637"/>
      <c r="U289" s="419"/>
      <c r="V289" s="423" t="s">
        <v>579</v>
      </c>
      <c r="W289" s="621"/>
      <c r="X289" s="621"/>
      <c r="Y289" s="621"/>
      <c r="Z289" s="621"/>
      <c r="AA289" s="621"/>
      <c r="AB289" s="701">
        <f>$AB$7</f>
        <v>0.25</v>
      </c>
      <c r="AC289" s="706"/>
      <c r="AD289" s="424" t="s">
        <v>1300</v>
      </c>
      <c r="AE289" s="621"/>
      <c r="AF289" s="703"/>
      <c r="AG289" s="704"/>
      <c r="AH289" s="681"/>
      <c r="AI289" s="681"/>
      <c r="AJ289" s="681"/>
      <c r="AK289" s="681"/>
      <c r="AL289" s="682"/>
      <c r="AM289" s="465" t="s">
        <v>33</v>
      </c>
      <c r="AN289" s="707">
        <v>300</v>
      </c>
      <c r="AO289" s="708"/>
      <c r="AP289" s="319">
        <f>ROUND(ROUND(ROUND($F$272*(1+AB289),0)+AI290,0)+$AN$289,0)</f>
        <v>1917</v>
      </c>
      <c r="AQ289" s="429"/>
    </row>
    <row r="290" spans="1:43" ht="17.25" customHeight="1" x14ac:dyDescent="0.15">
      <c r="A290" s="436">
        <v>63</v>
      </c>
      <c r="B290" s="436">
        <v>1339</v>
      </c>
      <c r="C290" s="158" t="s">
        <v>1681</v>
      </c>
      <c r="D290" s="711"/>
      <c r="E290" s="421"/>
      <c r="F290" s="418"/>
      <c r="G290" s="418"/>
      <c r="H290" s="418"/>
      <c r="I290" s="67"/>
      <c r="J290" s="421"/>
      <c r="K290" s="418"/>
      <c r="L290" s="418"/>
      <c r="M290" s="418"/>
      <c r="N290" s="442"/>
      <c r="O290" s="418"/>
      <c r="P290" s="637"/>
      <c r="Q290" s="419"/>
      <c r="R290" s="442"/>
      <c r="S290" s="418"/>
      <c r="T290" s="637"/>
      <c r="U290" s="419"/>
      <c r="V290" s="423" t="s">
        <v>208</v>
      </c>
      <c r="W290" s="621"/>
      <c r="X290" s="621"/>
      <c r="Y290" s="621"/>
      <c r="Z290" s="621"/>
      <c r="AA290" s="621"/>
      <c r="AB290" s="701">
        <f>$AB$8</f>
        <v>0.5</v>
      </c>
      <c r="AC290" s="706"/>
      <c r="AD290" s="424" t="s">
        <v>1300</v>
      </c>
      <c r="AE290" s="621"/>
      <c r="AF290" s="703"/>
      <c r="AG290" s="704"/>
      <c r="AH290" s="616" t="s">
        <v>33</v>
      </c>
      <c r="AI290" s="705">
        <f>$AJ$11</f>
        <v>254</v>
      </c>
      <c r="AJ290" s="705"/>
      <c r="AK290" s="245" t="s">
        <v>207</v>
      </c>
      <c r="AL290" s="426"/>
      <c r="AM290" s="448"/>
      <c r="AN290" s="449"/>
      <c r="AO290" s="467" t="s">
        <v>207</v>
      </c>
      <c r="AP290" s="319">
        <f>ROUND(ROUND(ROUND($F$272*(1+AB290),0)+AI290,0)+$AN$289,0)</f>
        <v>2189</v>
      </c>
      <c r="AQ290" s="429"/>
    </row>
    <row r="291" spans="1:43" ht="17.25" customHeight="1" x14ac:dyDescent="0.15">
      <c r="A291" s="436">
        <v>63</v>
      </c>
      <c r="B291" s="436">
        <v>1334</v>
      </c>
      <c r="C291" s="158" t="s">
        <v>1733</v>
      </c>
      <c r="D291" s="711"/>
      <c r="E291" s="421"/>
      <c r="F291" s="418"/>
      <c r="G291" s="418"/>
      <c r="H291" s="418"/>
      <c r="I291" s="67"/>
      <c r="J291" s="421"/>
      <c r="K291" s="418"/>
      <c r="L291" s="418"/>
      <c r="M291" s="418"/>
      <c r="N291" s="442"/>
      <c r="O291" s="418"/>
      <c r="P291" s="637"/>
      <c r="Q291" s="419"/>
      <c r="R291" s="442"/>
      <c r="S291" s="418"/>
      <c r="T291" s="637"/>
      <c r="U291" s="419"/>
      <c r="V291" s="423"/>
      <c r="W291" s="621"/>
      <c r="X291" s="621"/>
      <c r="Y291" s="621"/>
      <c r="Z291" s="621"/>
      <c r="AA291" s="621"/>
      <c r="AB291" s="529"/>
      <c r="AC291" s="530"/>
      <c r="AD291" s="424"/>
      <c r="AE291" s="621"/>
      <c r="AF291" s="703"/>
      <c r="AG291" s="704"/>
      <c r="AH291" s="678" t="s">
        <v>1360</v>
      </c>
      <c r="AI291" s="678"/>
      <c r="AJ291" s="678"/>
      <c r="AK291" s="678"/>
      <c r="AL291" s="679"/>
      <c r="AM291" s="448"/>
      <c r="AN291" s="449"/>
      <c r="AO291" s="450"/>
      <c r="AP291" s="320">
        <f>ROUND(ROUND($F$272+AI293,0)+$AN$289,0)</f>
        <v>1792</v>
      </c>
      <c r="AQ291" s="429"/>
    </row>
    <row r="292" spans="1:43" ht="17.25" customHeight="1" x14ac:dyDescent="0.15">
      <c r="A292" s="436">
        <v>63</v>
      </c>
      <c r="B292" s="436">
        <v>1335</v>
      </c>
      <c r="C292" s="158" t="s">
        <v>1734</v>
      </c>
      <c r="D292" s="711"/>
      <c r="E292" s="421"/>
      <c r="F292" s="418"/>
      <c r="G292" s="418"/>
      <c r="H292" s="418"/>
      <c r="I292" s="67"/>
      <c r="J292" s="421"/>
      <c r="K292" s="418"/>
      <c r="L292" s="418"/>
      <c r="M292" s="418"/>
      <c r="N292" s="442"/>
      <c r="O292" s="418"/>
      <c r="P292" s="637"/>
      <c r="Q292" s="419"/>
      <c r="R292" s="442"/>
      <c r="S292" s="418"/>
      <c r="T292" s="637"/>
      <c r="U292" s="419"/>
      <c r="V292" s="423" t="s">
        <v>579</v>
      </c>
      <c r="W292" s="621"/>
      <c r="X292" s="621"/>
      <c r="Y292" s="621"/>
      <c r="Z292" s="621"/>
      <c r="AA292" s="621"/>
      <c r="AB292" s="701">
        <f>$AB$7</f>
        <v>0.25</v>
      </c>
      <c r="AC292" s="706"/>
      <c r="AD292" s="424" t="s">
        <v>1300</v>
      </c>
      <c r="AE292" s="621"/>
      <c r="AF292" s="703"/>
      <c r="AG292" s="704"/>
      <c r="AH292" s="681"/>
      <c r="AI292" s="681"/>
      <c r="AJ292" s="681"/>
      <c r="AK292" s="681"/>
      <c r="AL292" s="682"/>
      <c r="AM292" s="442"/>
      <c r="AN292" s="637"/>
      <c r="AO292" s="638"/>
      <c r="AP292" s="319">
        <f>ROUND(ROUND(ROUND($F$272*(1+AB292),0)+AI293,0)+$AN$289,0)</f>
        <v>2065</v>
      </c>
      <c r="AQ292" s="429"/>
    </row>
    <row r="293" spans="1:43" ht="17.25" customHeight="1" x14ac:dyDescent="0.15">
      <c r="A293" s="436">
        <v>63</v>
      </c>
      <c r="B293" s="436">
        <v>1336</v>
      </c>
      <c r="C293" s="158" t="s">
        <v>1735</v>
      </c>
      <c r="D293" s="711"/>
      <c r="E293" s="421"/>
      <c r="F293" s="418"/>
      <c r="G293" s="418"/>
      <c r="H293" s="418"/>
      <c r="I293" s="67"/>
      <c r="J293" s="421"/>
      <c r="K293" s="418"/>
      <c r="L293" s="418"/>
      <c r="M293" s="418"/>
      <c r="N293" s="442"/>
      <c r="O293" s="418"/>
      <c r="P293" s="637"/>
      <c r="Q293" s="419"/>
      <c r="R293" s="442"/>
      <c r="S293" s="418"/>
      <c r="T293" s="637"/>
      <c r="U293" s="419"/>
      <c r="V293" s="423" t="s">
        <v>208</v>
      </c>
      <c r="W293" s="621"/>
      <c r="X293" s="621"/>
      <c r="Y293" s="621"/>
      <c r="Z293" s="621"/>
      <c r="AA293" s="621"/>
      <c r="AB293" s="701">
        <f>$AB$8</f>
        <v>0.5</v>
      </c>
      <c r="AC293" s="706"/>
      <c r="AD293" s="424" t="s">
        <v>1300</v>
      </c>
      <c r="AE293" s="621"/>
      <c r="AF293" s="703"/>
      <c r="AG293" s="704"/>
      <c r="AH293" s="616" t="s">
        <v>33</v>
      </c>
      <c r="AI293" s="705">
        <f>$AJ$158</f>
        <v>402</v>
      </c>
      <c r="AJ293" s="705"/>
      <c r="AK293" s="245" t="s">
        <v>207</v>
      </c>
      <c r="AL293" s="417"/>
      <c r="AM293" s="442"/>
      <c r="AN293" s="637"/>
      <c r="AO293" s="638"/>
      <c r="AP293" s="319">
        <f>ROUND(ROUND(ROUND($F$272*(1+AB293),0)+AI293,0)+$AN$289,0)</f>
        <v>2337</v>
      </c>
      <c r="AQ293" s="429"/>
    </row>
    <row r="294" spans="1:43" ht="17.25" customHeight="1" x14ac:dyDescent="0.15">
      <c r="A294" s="436">
        <v>63</v>
      </c>
      <c r="B294" s="436">
        <v>1440</v>
      </c>
      <c r="C294" s="158" t="s">
        <v>1888</v>
      </c>
      <c r="D294" s="538"/>
      <c r="E294" s="421"/>
      <c r="F294" s="418"/>
      <c r="G294" s="418"/>
      <c r="H294" s="418"/>
      <c r="I294" s="67"/>
      <c r="J294" s="421"/>
      <c r="K294" s="418"/>
      <c r="L294" s="418"/>
      <c r="M294" s="418"/>
      <c r="N294" s="442"/>
      <c r="O294" s="418"/>
      <c r="P294" s="637"/>
      <c r="Q294" s="419"/>
      <c r="R294" s="442"/>
      <c r="S294" s="418"/>
      <c r="T294" s="637"/>
      <c r="U294" s="419"/>
      <c r="V294" s="423"/>
      <c r="W294" s="621"/>
      <c r="X294" s="621"/>
      <c r="Y294" s="621"/>
      <c r="Z294" s="621"/>
      <c r="AA294" s="621"/>
      <c r="AB294" s="529"/>
      <c r="AC294" s="530"/>
      <c r="AD294" s="424"/>
      <c r="AE294" s="621"/>
      <c r="AF294" s="703" t="s">
        <v>1394</v>
      </c>
      <c r="AG294" s="704"/>
      <c r="AH294" s="678" t="s">
        <v>828</v>
      </c>
      <c r="AI294" s="678"/>
      <c r="AJ294" s="678"/>
      <c r="AK294" s="678"/>
      <c r="AL294" s="679"/>
      <c r="AM294" s="448"/>
      <c r="AN294" s="449"/>
      <c r="AO294" s="450"/>
      <c r="AP294" s="319">
        <f>ROUND(ROUND($F$272+AI296,0)+$AN$289,0)</f>
        <v>1591</v>
      </c>
      <c r="AQ294" s="429"/>
    </row>
    <row r="295" spans="1:43" ht="17.25" customHeight="1" x14ac:dyDescent="0.15">
      <c r="A295" s="436">
        <v>63</v>
      </c>
      <c r="B295" s="436">
        <v>1441</v>
      </c>
      <c r="C295" s="158" t="s">
        <v>1889</v>
      </c>
      <c r="D295" s="538"/>
      <c r="E295" s="421"/>
      <c r="F295" s="418"/>
      <c r="G295" s="418"/>
      <c r="H295" s="418"/>
      <c r="I295" s="67"/>
      <c r="J295" s="421"/>
      <c r="K295" s="418"/>
      <c r="L295" s="418"/>
      <c r="M295" s="418"/>
      <c r="N295" s="442"/>
      <c r="O295" s="418"/>
      <c r="P295" s="637"/>
      <c r="Q295" s="419"/>
      <c r="R295" s="442"/>
      <c r="S295" s="418"/>
      <c r="T295" s="637"/>
      <c r="U295" s="419"/>
      <c r="V295" s="423" t="s">
        <v>579</v>
      </c>
      <c r="W295" s="621"/>
      <c r="X295" s="621"/>
      <c r="Y295" s="621"/>
      <c r="Z295" s="621"/>
      <c r="AA295" s="621"/>
      <c r="AB295" s="701">
        <f>$AB$7</f>
        <v>0.25</v>
      </c>
      <c r="AC295" s="706"/>
      <c r="AD295" s="424" t="s">
        <v>1300</v>
      </c>
      <c r="AE295" s="621"/>
      <c r="AF295" s="703"/>
      <c r="AG295" s="704"/>
      <c r="AH295" s="681"/>
      <c r="AI295" s="681"/>
      <c r="AJ295" s="681"/>
      <c r="AK295" s="681"/>
      <c r="AL295" s="682"/>
      <c r="AM295" s="448"/>
      <c r="AN295" s="449"/>
      <c r="AO295" s="450"/>
      <c r="AP295" s="319">
        <f>ROUND(ROUND(ROUND($F$272*(1+AB295),0)+AI296,0)+$AN$289,0)</f>
        <v>1864</v>
      </c>
      <c r="AQ295" s="429"/>
    </row>
    <row r="296" spans="1:43" ht="17.25" customHeight="1" x14ac:dyDescent="0.15">
      <c r="A296" s="436">
        <v>63</v>
      </c>
      <c r="B296" s="436">
        <v>1442</v>
      </c>
      <c r="C296" s="158" t="s">
        <v>1890</v>
      </c>
      <c r="D296" s="538"/>
      <c r="E296" s="421"/>
      <c r="F296" s="418"/>
      <c r="G296" s="418"/>
      <c r="H296" s="418"/>
      <c r="I296" s="67"/>
      <c r="J296" s="421"/>
      <c r="K296" s="418"/>
      <c r="L296" s="418"/>
      <c r="M296" s="418"/>
      <c r="N296" s="442"/>
      <c r="O296" s="418"/>
      <c r="P296" s="637"/>
      <c r="Q296" s="419"/>
      <c r="R296" s="442"/>
      <c r="S296" s="418"/>
      <c r="T296" s="637"/>
      <c r="U296" s="419"/>
      <c r="V296" s="423" t="s">
        <v>208</v>
      </c>
      <c r="W296" s="621"/>
      <c r="X296" s="621"/>
      <c r="Y296" s="621"/>
      <c r="Z296" s="621"/>
      <c r="AA296" s="621"/>
      <c r="AB296" s="701">
        <f>$AB$8</f>
        <v>0.5</v>
      </c>
      <c r="AC296" s="706"/>
      <c r="AD296" s="424" t="s">
        <v>1300</v>
      </c>
      <c r="AE296" s="621"/>
      <c r="AF296" s="703"/>
      <c r="AG296" s="704"/>
      <c r="AH296" s="616" t="s">
        <v>33</v>
      </c>
      <c r="AI296" s="705">
        <f>$AJ$14</f>
        <v>201</v>
      </c>
      <c r="AJ296" s="705"/>
      <c r="AK296" s="245" t="s">
        <v>207</v>
      </c>
      <c r="AL296" s="323"/>
      <c r="AM296" s="448"/>
      <c r="AN296" s="449"/>
      <c r="AO296" s="450"/>
      <c r="AP296" s="319">
        <f>ROUND(ROUND(ROUND($F$272*(1+AB296),0)+AI296,0)+$AN$289,0)</f>
        <v>2136</v>
      </c>
      <c r="AQ296" s="429"/>
    </row>
    <row r="297" spans="1:43" ht="17.25" customHeight="1" x14ac:dyDescent="0.15">
      <c r="A297" s="436">
        <v>63</v>
      </c>
      <c r="B297" s="436">
        <v>1443</v>
      </c>
      <c r="C297" s="158" t="s">
        <v>1913</v>
      </c>
      <c r="D297" s="538"/>
      <c r="E297" s="421"/>
      <c r="F297" s="418"/>
      <c r="G297" s="418"/>
      <c r="H297" s="418"/>
      <c r="I297" s="67"/>
      <c r="J297" s="421"/>
      <c r="K297" s="418"/>
      <c r="L297" s="418"/>
      <c r="M297" s="418"/>
      <c r="N297" s="442"/>
      <c r="O297" s="418"/>
      <c r="P297" s="637"/>
      <c r="Q297" s="419"/>
      <c r="R297" s="442"/>
      <c r="S297" s="418"/>
      <c r="T297" s="637"/>
      <c r="U297" s="419"/>
      <c r="V297" s="423"/>
      <c r="W297" s="621"/>
      <c r="X297" s="621"/>
      <c r="Y297" s="621"/>
      <c r="Z297" s="621"/>
      <c r="AA297" s="621"/>
      <c r="AB297" s="529"/>
      <c r="AC297" s="530"/>
      <c r="AD297" s="424"/>
      <c r="AE297" s="621"/>
      <c r="AF297" s="703"/>
      <c r="AG297" s="704"/>
      <c r="AH297" s="678" t="s">
        <v>1360</v>
      </c>
      <c r="AI297" s="678"/>
      <c r="AJ297" s="678"/>
      <c r="AK297" s="678"/>
      <c r="AL297" s="679"/>
      <c r="AM297" s="448"/>
      <c r="AN297" s="449"/>
      <c r="AO297" s="450"/>
      <c r="AP297" s="320">
        <f>ROUND(ROUND($F$272+AI299,0)+$AN$289,0)</f>
        <v>1707</v>
      </c>
      <c r="AQ297" s="429"/>
    </row>
    <row r="298" spans="1:43" ht="17.25" customHeight="1" x14ac:dyDescent="0.15">
      <c r="A298" s="436">
        <v>63</v>
      </c>
      <c r="B298" s="436">
        <v>1444</v>
      </c>
      <c r="C298" s="158" t="s">
        <v>1914</v>
      </c>
      <c r="D298" s="538"/>
      <c r="E298" s="421"/>
      <c r="F298" s="418"/>
      <c r="G298" s="418"/>
      <c r="H298" s="418"/>
      <c r="I298" s="67"/>
      <c r="J298" s="421"/>
      <c r="K298" s="418"/>
      <c r="L298" s="418"/>
      <c r="M298" s="418"/>
      <c r="N298" s="442"/>
      <c r="O298" s="418"/>
      <c r="P298" s="637"/>
      <c r="Q298" s="419"/>
      <c r="R298" s="442"/>
      <c r="S298" s="418"/>
      <c r="T298" s="637"/>
      <c r="U298" s="419"/>
      <c r="V298" s="423" t="s">
        <v>579</v>
      </c>
      <c r="W298" s="621"/>
      <c r="X298" s="621"/>
      <c r="Y298" s="621"/>
      <c r="Z298" s="621"/>
      <c r="AA298" s="621"/>
      <c r="AB298" s="701">
        <f>$AB$7</f>
        <v>0.25</v>
      </c>
      <c r="AC298" s="706"/>
      <c r="AD298" s="424" t="s">
        <v>1300</v>
      </c>
      <c r="AE298" s="621"/>
      <c r="AF298" s="703"/>
      <c r="AG298" s="704"/>
      <c r="AH298" s="681"/>
      <c r="AI298" s="681"/>
      <c r="AJ298" s="681"/>
      <c r="AK298" s="681"/>
      <c r="AL298" s="682"/>
      <c r="AM298" s="448"/>
      <c r="AN298" s="449"/>
      <c r="AO298" s="450"/>
      <c r="AP298" s="319">
        <f>ROUND(ROUND(ROUND($F$272*(1+AB298),0)+AI299,0)+$AN$289,0)</f>
        <v>1980</v>
      </c>
      <c r="AQ298" s="429"/>
    </row>
    <row r="299" spans="1:43" ht="17.25" customHeight="1" x14ac:dyDescent="0.15">
      <c r="A299" s="436">
        <v>63</v>
      </c>
      <c r="B299" s="436">
        <v>1445</v>
      </c>
      <c r="C299" s="158" t="s">
        <v>1915</v>
      </c>
      <c r="D299" s="538"/>
      <c r="E299" s="421"/>
      <c r="F299" s="418"/>
      <c r="G299" s="418"/>
      <c r="H299" s="418"/>
      <c r="I299" s="67"/>
      <c r="J299" s="421"/>
      <c r="K299" s="418"/>
      <c r="L299" s="418"/>
      <c r="M299" s="418"/>
      <c r="N299" s="442"/>
      <c r="O299" s="418"/>
      <c r="P299" s="637"/>
      <c r="Q299" s="419"/>
      <c r="R299" s="446"/>
      <c r="S299" s="417"/>
      <c r="T299" s="607"/>
      <c r="U299" s="420"/>
      <c r="V299" s="423" t="s">
        <v>208</v>
      </c>
      <c r="W299" s="621"/>
      <c r="X299" s="621"/>
      <c r="Y299" s="621"/>
      <c r="Z299" s="621"/>
      <c r="AA299" s="621"/>
      <c r="AB299" s="701">
        <f>$AB$8</f>
        <v>0.5</v>
      </c>
      <c r="AC299" s="706"/>
      <c r="AD299" s="424" t="s">
        <v>1300</v>
      </c>
      <c r="AE299" s="621"/>
      <c r="AF299" s="703"/>
      <c r="AG299" s="704"/>
      <c r="AH299" s="524" t="s">
        <v>33</v>
      </c>
      <c r="AI299" s="699">
        <f>$AJ$164</f>
        <v>317</v>
      </c>
      <c r="AJ299" s="699"/>
      <c r="AK299" s="426" t="s">
        <v>207</v>
      </c>
      <c r="AL299" s="323"/>
      <c r="AM299" s="576"/>
      <c r="AN299" s="577"/>
      <c r="AO299" s="578"/>
      <c r="AP299" s="320">
        <f>ROUND(ROUND(ROUND($F$272*(1+AB299),0)+AI299,0)+$AN$289,0)</f>
        <v>2252</v>
      </c>
      <c r="AQ299" s="429"/>
    </row>
    <row r="300" spans="1:43" ht="17.25" customHeight="1" x14ac:dyDescent="0.15">
      <c r="A300" s="436">
        <v>63</v>
      </c>
      <c r="B300" s="433" t="s">
        <v>5293</v>
      </c>
      <c r="C300" s="455" t="s">
        <v>4489</v>
      </c>
      <c r="D300" s="538"/>
      <c r="E300" s="442"/>
      <c r="F300" s="637"/>
      <c r="G300" s="637"/>
      <c r="H300" s="637"/>
      <c r="I300" s="638"/>
      <c r="J300" s="442"/>
      <c r="K300" s="637"/>
      <c r="L300" s="637"/>
      <c r="M300" s="638"/>
      <c r="N300" s="442"/>
      <c r="O300" s="637"/>
      <c r="P300" s="637"/>
      <c r="Q300" s="419"/>
      <c r="R300" s="677" t="s">
        <v>4346</v>
      </c>
      <c r="S300" s="678"/>
      <c r="T300" s="678"/>
      <c r="U300" s="679"/>
      <c r="V300" s="423"/>
      <c r="W300" s="621"/>
      <c r="X300" s="621"/>
      <c r="Y300" s="621"/>
      <c r="Z300" s="621"/>
      <c r="AA300" s="621"/>
      <c r="AB300" s="621"/>
      <c r="AC300" s="621"/>
      <c r="AD300" s="621"/>
      <c r="AE300" s="621"/>
      <c r="AF300" s="621"/>
      <c r="AG300" s="621"/>
      <c r="AH300" s="621"/>
      <c r="AI300" s="621"/>
      <c r="AJ300" s="621"/>
      <c r="AK300" s="621"/>
      <c r="AL300" s="621"/>
      <c r="AM300" s="621"/>
      <c r="AN300" s="621"/>
      <c r="AO300" s="622"/>
      <c r="AP300" s="456">
        <f>F272-ROUND(F272*R303,0)</f>
        <v>1079</v>
      </c>
      <c r="AQ300" s="429"/>
    </row>
    <row r="301" spans="1:43" ht="17.25" customHeight="1" x14ac:dyDescent="0.15">
      <c r="A301" s="436">
        <v>63</v>
      </c>
      <c r="B301" s="433" t="s">
        <v>5294</v>
      </c>
      <c r="C301" s="457" t="s">
        <v>4490</v>
      </c>
      <c r="D301" s="649"/>
      <c r="E301" s="442"/>
      <c r="F301" s="637"/>
      <c r="G301" s="637"/>
      <c r="H301" s="637"/>
      <c r="I301" s="638"/>
      <c r="J301" s="442"/>
      <c r="K301" s="637"/>
      <c r="L301" s="637"/>
      <c r="M301" s="638"/>
      <c r="N301" s="442"/>
      <c r="O301" s="637"/>
      <c r="P301" s="637"/>
      <c r="Q301" s="419"/>
      <c r="R301" s="680"/>
      <c r="S301" s="681"/>
      <c r="T301" s="681"/>
      <c r="U301" s="682"/>
      <c r="V301" s="423" t="s">
        <v>579</v>
      </c>
      <c r="W301" s="422"/>
      <c r="X301" s="422"/>
      <c r="Y301" s="422"/>
      <c r="Z301" s="422"/>
      <c r="AA301" s="422"/>
      <c r="AB301" s="701">
        <v>0.25</v>
      </c>
      <c r="AC301" s="701"/>
      <c r="AD301" s="424" t="s">
        <v>1300</v>
      </c>
      <c r="AE301" s="621"/>
      <c r="AF301" s="621"/>
      <c r="AG301" s="621"/>
      <c r="AH301" s="621"/>
      <c r="AI301" s="621"/>
      <c r="AJ301" s="621"/>
      <c r="AK301" s="621"/>
      <c r="AL301" s="621"/>
      <c r="AM301" s="621"/>
      <c r="AN301" s="621"/>
      <c r="AO301" s="622"/>
      <c r="AP301" s="458">
        <f>ROUND((F272-ROUND(F272*R303,0))*(1+AB301),0)</f>
        <v>1349</v>
      </c>
      <c r="AQ301" s="429"/>
    </row>
    <row r="302" spans="1:43" ht="17.25" customHeight="1" x14ac:dyDescent="0.15">
      <c r="A302" s="436">
        <v>63</v>
      </c>
      <c r="B302" s="433" t="s">
        <v>5295</v>
      </c>
      <c r="C302" s="457" t="s">
        <v>4491</v>
      </c>
      <c r="D302" s="649"/>
      <c r="E302" s="442"/>
      <c r="F302" s="637"/>
      <c r="G302" s="637"/>
      <c r="H302" s="637"/>
      <c r="I302" s="638"/>
      <c r="J302" s="442"/>
      <c r="K302" s="637"/>
      <c r="L302" s="637"/>
      <c r="M302" s="638"/>
      <c r="N302" s="442"/>
      <c r="O302" s="637"/>
      <c r="P302" s="637"/>
      <c r="Q302" s="419"/>
      <c r="R302" s="511"/>
      <c r="S302" s="511"/>
      <c r="T302" s="511"/>
      <c r="U302" s="513"/>
      <c r="V302" s="423" t="s">
        <v>208</v>
      </c>
      <c r="W302" s="422"/>
      <c r="X302" s="422"/>
      <c r="Y302" s="422"/>
      <c r="Z302" s="422"/>
      <c r="AA302" s="422"/>
      <c r="AB302" s="701">
        <v>0.5</v>
      </c>
      <c r="AC302" s="701"/>
      <c r="AD302" s="424" t="s">
        <v>1300</v>
      </c>
      <c r="AE302" s="621"/>
      <c r="AF302" s="621"/>
      <c r="AG302" s="621"/>
      <c r="AH302" s="621"/>
      <c r="AI302" s="621"/>
      <c r="AJ302" s="621"/>
      <c r="AK302" s="621"/>
      <c r="AL302" s="621"/>
      <c r="AM302" s="621"/>
      <c r="AN302" s="621"/>
      <c r="AO302" s="622"/>
      <c r="AP302" s="458">
        <f>ROUND((F272-ROUND(F272*R303,0))*(1+AB302),0)</f>
        <v>1619</v>
      </c>
      <c r="AQ302" s="429"/>
    </row>
    <row r="303" spans="1:43" ht="17.25" customHeight="1" x14ac:dyDescent="0.15">
      <c r="A303" s="436">
        <v>63</v>
      </c>
      <c r="B303" s="433" t="s">
        <v>5296</v>
      </c>
      <c r="C303" s="441" t="s">
        <v>4492</v>
      </c>
      <c r="D303" s="649"/>
      <c r="E303" s="442"/>
      <c r="F303" s="637"/>
      <c r="G303" s="637"/>
      <c r="H303" s="637"/>
      <c r="I303" s="638"/>
      <c r="J303" s="442"/>
      <c r="K303" s="637"/>
      <c r="L303" s="637"/>
      <c r="M303" s="638"/>
      <c r="N303" s="442"/>
      <c r="O303" s="637"/>
      <c r="P303" s="637"/>
      <c r="Q303" s="419"/>
      <c r="R303" s="709">
        <f>$R$18</f>
        <v>0.01</v>
      </c>
      <c r="S303" s="683"/>
      <c r="T303" s="45" t="s">
        <v>4036</v>
      </c>
      <c r="U303" s="419"/>
      <c r="V303" s="423"/>
      <c r="W303" s="422"/>
      <c r="X303" s="422"/>
      <c r="Y303" s="422"/>
      <c r="Z303" s="422"/>
      <c r="AA303" s="422"/>
      <c r="AB303" s="529"/>
      <c r="AC303" s="529"/>
      <c r="AD303" s="424"/>
      <c r="AE303" s="422"/>
      <c r="AF303" s="700" t="s">
        <v>4070</v>
      </c>
      <c r="AG303" s="700"/>
      <c r="AH303" s="678" t="s">
        <v>4030</v>
      </c>
      <c r="AI303" s="678"/>
      <c r="AJ303" s="678"/>
      <c r="AK303" s="678"/>
      <c r="AL303" s="678"/>
      <c r="AM303" s="678"/>
      <c r="AN303" s="678"/>
      <c r="AO303" s="679"/>
      <c r="AP303" s="459">
        <f>ROUND((F272-ROUND(F272*R303,0))+AJ305,0)</f>
        <v>1333</v>
      </c>
      <c r="AQ303" s="407"/>
    </row>
    <row r="304" spans="1:43" ht="17.25" customHeight="1" x14ac:dyDescent="0.15">
      <c r="A304" s="436">
        <v>63</v>
      </c>
      <c r="B304" s="433" t="s">
        <v>5297</v>
      </c>
      <c r="C304" s="441" t="s">
        <v>4493</v>
      </c>
      <c r="D304" s="649"/>
      <c r="E304" s="442"/>
      <c r="F304" s="637"/>
      <c r="G304" s="637"/>
      <c r="H304" s="637"/>
      <c r="I304" s="638"/>
      <c r="J304" s="442"/>
      <c r="K304" s="637"/>
      <c r="L304" s="637"/>
      <c r="M304" s="638"/>
      <c r="N304" s="442"/>
      <c r="O304" s="637"/>
      <c r="P304" s="637"/>
      <c r="Q304" s="419"/>
      <c r="R304" s="418"/>
      <c r="S304" s="418"/>
      <c r="T304" s="418"/>
      <c r="U304" s="419"/>
      <c r="V304" s="423" t="s">
        <v>579</v>
      </c>
      <c r="W304" s="422"/>
      <c r="X304" s="422"/>
      <c r="Y304" s="422"/>
      <c r="Z304" s="422"/>
      <c r="AA304" s="422"/>
      <c r="AB304" s="701">
        <f>$AB$7</f>
        <v>0.25</v>
      </c>
      <c r="AC304" s="701"/>
      <c r="AD304" s="424" t="s">
        <v>1300</v>
      </c>
      <c r="AE304" s="422"/>
      <c r="AF304" s="700"/>
      <c r="AG304" s="700"/>
      <c r="AH304" s="681"/>
      <c r="AI304" s="681"/>
      <c r="AJ304" s="681"/>
      <c r="AK304" s="681"/>
      <c r="AL304" s="681"/>
      <c r="AM304" s="681"/>
      <c r="AN304" s="681"/>
      <c r="AO304" s="682"/>
      <c r="AP304" s="459">
        <f>ROUND(ROUND((F272-ROUND(F272*R303,0))*(1+AB304),0)+AJ305,0)</f>
        <v>1603</v>
      </c>
      <c r="AQ304" s="429"/>
    </row>
    <row r="305" spans="1:43" ht="17.25" customHeight="1" x14ac:dyDescent="0.15">
      <c r="A305" s="436">
        <v>63</v>
      </c>
      <c r="B305" s="433" t="s">
        <v>5298</v>
      </c>
      <c r="C305" s="441" t="s">
        <v>4494</v>
      </c>
      <c r="D305" s="649"/>
      <c r="E305" s="510"/>
      <c r="F305" s="511"/>
      <c r="G305" s="511"/>
      <c r="H305" s="511"/>
      <c r="I305" s="513"/>
      <c r="J305" s="510"/>
      <c r="K305" s="511"/>
      <c r="L305" s="637"/>
      <c r="M305" s="638"/>
      <c r="N305" s="442"/>
      <c r="O305" s="637"/>
      <c r="P305" s="637"/>
      <c r="Q305" s="419"/>
      <c r="R305" s="418"/>
      <c r="S305" s="418"/>
      <c r="T305" s="418"/>
      <c r="U305" s="419"/>
      <c r="V305" s="423" t="s">
        <v>208</v>
      </c>
      <c r="W305" s="422"/>
      <c r="X305" s="422"/>
      <c r="Y305" s="422"/>
      <c r="Z305" s="422"/>
      <c r="AA305" s="422"/>
      <c r="AB305" s="701">
        <f>$AB$8</f>
        <v>0.5</v>
      </c>
      <c r="AC305" s="701"/>
      <c r="AD305" s="424" t="s">
        <v>1300</v>
      </c>
      <c r="AE305" s="422"/>
      <c r="AF305" s="700"/>
      <c r="AG305" s="700"/>
      <c r="AH305" s="245"/>
      <c r="AI305" s="616" t="s">
        <v>33</v>
      </c>
      <c r="AJ305" s="702">
        <f>$AJ$11</f>
        <v>254</v>
      </c>
      <c r="AK305" s="702"/>
      <c r="AL305" s="245" t="s">
        <v>207</v>
      </c>
      <c r="AM305" s="607"/>
      <c r="AN305" s="607"/>
      <c r="AO305" s="432"/>
      <c r="AP305" s="459">
        <f>ROUND(ROUND((F272-ROUND(F272*R303,0))*(1+AB305),0)+AJ305,0)</f>
        <v>1873</v>
      </c>
      <c r="AQ305" s="429"/>
    </row>
    <row r="306" spans="1:43" ht="17.25" customHeight="1" x14ac:dyDescent="0.15">
      <c r="A306" s="436">
        <v>63</v>
      </c>
      <c r="B306" s="433" t="s">
        <v>5299</v>
      </c>
      <c r="C306" s="441" t="s">
        <v>4495</v>
      </c>
      <c r="D306" s="649"/>
      <c r="E306" s="510"/>
      <c r="F306" s="511"/>
      <c r="G306" s="511"/>
      <c r="H306" s="511"/>
      <c r="I306" s="513"/>
      <c r="J306" s="510"/>
      <c r="K306" s="511"/>
      <c r="L306" s="637"/>
      <c r="M306" s="638"/>
      <c r="N306" s="442"/>
      <c r="O306" s="637"/>
      <c r="P306" s="637"/>
      <c r="Q306" s="638"/>
      <c r="R306" s="637"/>
      <c r="S306" s="637"/>
      <c r="T306" s="637"/>
      <c r="U306" s="638"/>
      <c r="V306" s="423"/>
      <c r="W306" s="422"/>
      <c r="X306" s="422"/>
      <c r="Y306" s="422"/>
      <c r="Z306" s="422"/>
      <c r="AA306" s="422"/>
      <c r="AB306" s="529"/>
      <c r="AC306" s="529"/>
      <c r="AD306" s="424"/>
      <c r="AE306" s="422"/>
      <c r="AF306" s="700"/>
      <c r="AG306" s="700"/>
      <c r="AH306" s="677" t="s">
        <v>4071</v>
      </c>
      <c r="AI306" s="678"/>
      <c r="AJ306" s="678"/>
      <c r="AK306" s="678"/>
      <c r="AL306" s="678"/>
      <c r="AM306" s="678"/>
      <c r="AN306" s="678"/>
      <c r="AO306" s="679"/>
      <c r="AP306" s="459">
        <f>ROUND((F272-ROUND(F272*R303,0))+AJ308,0)</f>
        <v>1481</v>
      </c>
      <c r="AQ306" s="407"/>
    </row>
    <row r="307" spans="1:43" ht="17.25" customHeight="1" x14ac:dyDescent="0.15">
      <c r="A307" s="436">
        <v>63</v>
      </c>
      <c r="B307" s="433" t="s">
        <v>5300</v>
      </c>
      <c r="C307" s="441" t="s">
        <v>4496</v>
      </c>
      <c r="D307" s="649"/>
      <c r="E307" s="510"/>
      <c r="F307" s="511"/>
      <c r="G307" s="511"/>
      <c r="H307" s="511"/>
      <c r="I307" s="513"/>
      <c r="J307" s="510"/>
      <c r="K307" s="511"/>
      <c r="L307" s="637"/>
      <c r="M307" s="638"/>
      <c r="N307" s="442"/>
      <c r="O307" s="637"/>
      <c r="P307" s="637"/>
      <c r="Q307" s="419"/>
      <c r="R307" s="418"/>
      <c r="S307" s="418"/>
      <c r="T307" s="418"/>
      <c r="U307" s="419"/>
      <c r="V307" s="423" t="s">
        <v>579</v>
      </c>
      <c r="W307" s="422"/>
      <c r="X307" s="422"/>
      <c r="Y307" s="422"/>
      <c r="Z307" s="422"/>
      <c r="AA307" s="422"/>
      <c r="AB307" s="701">
        <f>$AB$7</f>
        <v>0.25</v>
      </c>
      <c r="AC307" s="701"/>
      <c r="AD307" s="424" t="s">
        <v>1300</v>
      </c>
      <c r="AE307" s="422"/>
      <c r="AF307" s="700"/>
      <c r="AG307" s="700"/>
      <c r="AH307" s="680"/>
      <c r="AI307" s="681"/>
      <c r="AJ307" s="681"/>
      <c r="AK307" s="681"/>
      <c r="AL307" s="681"/>
      <c r="AM307" s="681"/>
      <c r="AN307" s="681"/>
      <c r="AO307" s="682"/>
      <c r="AP307" s="459">
        <f>ROUND(ROUND((F272-ROUND(F272*R303,0))*(1+AB307),0)+AJ308,0)</f>
        <v>1751</v>
      </c>
      <c r="AQ307" s="429"/>
    </row>
    <row r="308" spans="1:43" ht="17.25" customHeight="1" x14ac:dyDescent="0.15">
      <c r="A308" s="436">
        <v>63</v>
      </c>
      <c r="B308" s="433" t="s">
        <v>5301</v>
      </c>
      <c r="C308" s="441" t="s">
        <v>4497</v>
      </c>
      <c r="D308" s="649"/>
      <c r="E308" s="510"/>
      <c r="F308" s="511"/>
      <c r="G308" s="511"/>
      <c r="H308" s="511"/>
      <c r="I308" s="513"/>
      <c r="J308" s="510"/>
      <c r="K308" s="511"/>
      <c r="L308" s="637"/>
      <c r="M308" s="638"/>
      <c r="N308" s="442"/>
      <c r="O308" s="637"/>
      <c r="P308" s="637"/>
      <c r="Q308" s="419"/>
      <c r="R308" s="418"/>
      <c r="S308" s="418"/>
      <c r="T308" s="418"/>
      <c r="U308" s="419"/>
      <c r="V308" s="423" t="s">
        <v>208</v>
      </c>
      <c r="W308" s="422"/>
      <c r="X308" s="422"/>
      <c r="Y308" s="422"/>
      <c r="Z308" s="422"/>
      <c r="AA308" s="422"/>
      <c r="AB308" s="701">
        <f>$AB$8</f>
        <v>0.5</v>
      </c>
      <c r="AC308" s="701"/>
      <c r="AD308" s="424" t="s">
        <v>1300</v>
      </c>
      <c r="AE308" s="38"/>
      <c r="AF308" s="700"/>
      <c r="AG308" s="700"/>
      <c r="AH308" s="39"/>
      <c r="AI308" s="524" t="s">
        <v>33</v>
      </c>
      <c r="AJ308" s="699">
        <f>$AJ$158</f>
        <v>402</v>
      </c>
      <c r="AK308" s="699"/>
      <c r="AL308" s="426" t="s">
        <v>207</v>
      </c>
      <c r="AM308" s="417"/>
      <c r="AN308" s="417"/>
      <c r="AO308" s="584"/>
      <c r="AP308" s="459">
        <f>ROUND(ROUND((F272-ROUND(F272*R303,0))*(1+AB308),0)+AJ308,0)</f>
        <v>2021</v>
      </c>
      <c r="AQ308" s="429"/>
    </row>
    <row r="309" spans="1:43" ht="17.25" customHeight="1" x14ac:dyDescent="0.15">
      <c r="A309" s="436">
        <v>63</v>
      </c>
      <c r="B309" s="433" t="s">
        <v>5302</v>
      </c>
      <c r="C309" s="441" t="s">
        <v>4498</v>
      </c>
      <c r="D309" s="649"/>
      <c r="E309" s="510"/>
      <c r="F309" s="511"/>
      <c r="G309" s="511"/>
      <c r="H309" s="511"/>
      <c r="I309" s="513"/>
      <c r="J309" s="510"/>
      <c r="K309" s="511"/>
      <c r="L309" s="637"/>
      <c r="M309" s="638"/>
      <c r="N309" s="442"/>
      <c r="O309" s="637"/>
      <c r="P309" s="637"/>
      <c r="Q309" s="419"/>
      <c r="R309" s="637"/>
      <c r="S309" s="418"/>
      <c r="T309" s="637"/>
      <c r="U309" s="638"/>
      <c r="V309" s="423"/>
      <c r="W309" s="422"/>
      <c r="X309" s="422"/>
      <c r="Y309" s="422"/>
      <c r="Z309" s="422"/>
      <c r="AA309" s="422"/>
      <c r="AB309" s="529"/>
      <c r="AC309" s="529"/>
      <c r="AD309" s="424"/>
      <c r="AE309" s="422"/>
      <c r="AF309" s="720" t="s">
        <v>4072</v>
      </c>
      <c r="AG309" s="721"/>
      <c r="AH309" s="678" t="s">
        <v>4030</v>
      </c>
      <c r="AI309" s="678"/>
      <c r="AJ309" s="678"/>
      <c r="AK309" s="678"/>
      <c r="AL309" s="678"/>
      <c r="AM309" s="678"/>
      <c r="AN309" s="678"/>
      <c r="AO309" s="679"/>
      <c r="AP309" s="459">
        <f>ROUND((F272-ROUND(F272*R303,0))+AJ311,0)</f>
        <v>1280</v>
      </c>
      <c r="AQ309" s="407"/>
    </row>
    <row r="310" spans="1:43" ht="17.25" customHeight="1" x14ac:dyDescent="0.15">
      <c r="A310" s="436">
        <v>63</v>
      </c>
      <c r="B310" s="433" t="s">
        <v>5303</v>
      </c>
      <c r="C310" s="441" t="s">
        <v>4499</v>
      </c>
      <c r="D310" s="649"/>
      <c r="E310" s="510"/>
      <c r="F310" s="511"/>
      <c r="G310" s="511"/>
      <c r="H310" s="511"/>
      <c r="I310" s="513"/>
      <c r="J310" s="510"/>
      <c r="K310" s="511"/>
      <c r="L310" s="418"/>
      <c r="M310" s="419"/>
      <c r="N310" s="421"/>
      <c r="O310" s="418"/>
      <c r="P310" s="418"/>
      <c r="Q310" s="419"/>
      <c r="R310" s="418"/>
      <c r="S310" s="418"/>
      <c r="T310" s="418"/>
      <c r="U310" s="419"/>
      <c r="V310" s="423" t="s">
        <v>579</v>
      </c>
      <c r="W310" s="422"/>
      <c r="X310" s="422"/>
      <c r="Y310" s="422"/>
      <c r="Z310" s="422"/>
      <c r="AA310" s="422"/>
      <c r="AB310" s="701">
        <f>$AB$7</f>
        <v>0.25</v>
      </c>
      <c r="AC310" s="701"/>
      <c r="AD310" s="424" t="s">
        <v>1300</v>
      </c>
      <c r="AE310" s="422"/>
      <c r="AF310" s="722"/>
      <c r="AG310" s="723"/>
      <c r="AH310" s="681"/>
      <c r="AI310" s="681"/>
      <c r="AJ310" s="681"/>
      <c r="AK310" s="681"/>
      <c r="AL310" s="681"/>
      <c r="AM310" s="681"/>
      <c r="AN310" s="681"/>
      <c r="AO310" s="682"/>
      <c r="AP310" s="459">
        <f>ROUND(ROUND((F272-ROUND(F272*R303,0))*(1+AB310),0)+AJ311,0)</f>
        <v>1550</v>
      </c>
      <c r="AQ310" s="429"/>
    </row>
    <row r="311" spans="1:43" ht="17.25" customHeight="1" x14ac:dyDescent="0.15">
      <c r="A311" s="436">
        <v>63</v>
      </c>
      <c r="B311" s="433" t="s">
        <v>5304</v>
      </c>
      <c r="C311" s="441" t="s">
        <v>4500</v>
      </c>
      <c r="D311" s="649"/>
      <c r="E311" s="510"/>
      <c r="F311" s="511"/>
      <c r="G311" s="511"/>
      <c r="H311" s="511"/>
      <c r="I311" s="513"/>
      <c r="J311" s="510"/>
      <c r="K311" s="511"/>
      <c r="L311" s="418"/>
      <c r="M311" s="419"/>
      <c r="N311" s="421"/>
      <c r="O311" s="418"/>
      <c r="P311" s="418"/>
      <c r="Q311" s="419"/>
      <c r="R311" s="418"/>
      <c r="S311" s="418"/>
      <c r="T311" s="418"/>
      <c r="U311" s="419"/>
      <c r="V311" s="423" t="s">
        <v>208</v>
      </c>
      <c r="W311" s="422"/>
      <c r="X311" s="422"/>
      <c r="Y311" s="422"/>
      <c r="Z311" s="422"/>
      <c r="AA311" s="422"/>
      <c r="AB311" s="701">
        <f>$AB$8</f>
        <v>0.5</v>
      </c>
      <c r="AC311" s="701"/>
      <c r="AD311" s="424" t="s">
        <v>1300</v>
      </c>
      <c r="AE311" s="422"/>
      <c r="AF311" s="722"/>
      <c r="AG311" s="723"/>
      <c r="AH311" s="576"/>
      <c r="AI311" s="524" t="s">
        <v>33</v>
      </c>
      <c r="AJ311" s="699">
        <f>$AJ$14</f>
        <v>201</v>
      </c>
      <c r="AK311" s="699"/>
      <c r="AL311" s="426" t="s">
        <v>207</v>
      </c>
      <c r="AM311" s="181"/>
      <c r="AN311" s="426"/>
      <c r="AO311" s="189"/>
      <c r="AP311" s="459">
        <f>ROUND(ROUND((F272-ROUND(F272*R303,0))*(1+AB311),0)+AJ311,0)</f>
        <v>1820</v>
      </c>
      <c r="AQ311" s="429"/>
    </row>
    <row r="312" spans="1:43" ht="17.25" customHeight="1" x14ac:dyDescent="0.15">
      <c r="A312" s="436">
        <v>63</v>
      </c>
      <c r="B312" s="433" t="s">
        <v>5305</v>
      </c>
      <c r="C312" s="441" t="s">
        <v>4501</v>
      </c>
      <c r="D312" s="538"/>
      <c r="E312" s="421"/>
      <c r="F312" s="418"/>
      <c r="G312" s="418"/>
      <c r="H312" s="418"/>
      <c r="I312" s="67"/>
      <c r="J312" s="66"/>
      <c r="K312" s="418"/>
      <c r="L312" s="418"/>
      <c r="M312" s="419"/>
      <c r="N312" s="421"/>
      <c r="O312" s="418"/>
      <c r="P312" s="418"/>
      <c r="Q312" s="638"/>
      <c r="R312" s="637"/>
      <c r="S312" s="637"/>
      <c r="T312" s="637"/>
      <c r="U312" s="638"/>
      <c r="V312" s="423"/>
      <c r="W312" s="422"/>
      <c r="X312" s="422"/>
      <c r="Y312" s="422"/>
      <c r="Z312" s="422"/>
      <c r="AA312" s="422"/>
      <c r="AB312" s="529"/>
      <c r="AC312" s="530"/>
      <c r="AD312" s="424"/>
      <c r="AE312" s="424"/>
      <c r="AF312" s="722"/>
      <c r="AG312" s="723"/>
      <c r="AH312" s="677" t="s">
        <v>4071</v>
      </c>
      <c r="AI312" s="678"/>
      <c r="AJ312" s="678"/>
      <c r="AK312" s="678"/>
      <c r="AL312" s="678"/>
      <c r="AM312" s="678"/>
      <c r="AN312" s="678"/>
      <c r="AO312" s="679"/>
      <c r="AP312" s="459">
        <f>ROUND((F272-ROUND(F272*R303,0))+AJ314,0)</f>
        <v>1396</v>
      </c>
      <c r="AQ312" s="429"/>
    </row>
    <row r="313" spans="1:43" ht="17.25" customHeight="1" x14ac:dyDescent="0.15">
      <c r="A313" s="436">
        <v>63</v>
      </c>
      <c r="B313" s="433" t="s">
        <v>5306</v>
      </c>
      <c r="C313" s="441" t="s">
        <v>4502</v>
      </c>
      <c r="D313" s="538"/>
      <c r="E313" s="421"/>
      <c r="F313" s="418"/>
      <c r="G313" s="418"/>
      <c r="H313" s="418"/>
      <c r="I313" s="67"/>
      <c r="J313" s="66"/>
      <c r="K313" s="418"/>
      <c r="L313" s="418"/>
      <c r="M313" s="419"/>
      <c r="N313" s="421"/>
      <c r="O313" s="418"/>
      <c r="P313" s="418"/>
      <c r="Q313" s="638"/>
      <c r="R313" s="418"/>
      <c r="S313" s="418"/>
      <c r="T313" s="418"/>
      <c r="U313" s="419"/>
      <c r="V313" s="423" t="s">
        <v>579</v>
      </c>
      <c r="W313" s="422"/>
      <c r="X313" s="422"/>
      <c r="Y313" s="422"/>
      <c r="Z313" s="422"/>
      <c r="AA313" s="422"/>
      <c r="AB313" s="701">
        <f>$AB$7</f>
        <v>0.25</v>
      </c>
      <c r="AC313" s="706"/>
      <c r="AD313" s="424" t="s">
        <v>1300</v>
      </c>
      <c r="AE313" s="424"/>
      <c r="AF313" s="722"/>
      <c r="AG313" s="723"/>
      <c r="AH313" s="680"/>
      <c r="AI313" s="681"/>
      <c r="AJ313" s="681"/>
      <c r="AK313" s="681"/>
      <c r="AL313" s="681"/>
      <c r="AM313" s="681"/>
      <c r="AN313" s="681"/>
      <c r="AO313" s="682"/>
      <c r="AP313" s="459">
        <f>ROUND(ROUND((F272-ROUND(F272*R303,0))*(1+AB313),0)+AJ314,0)</f>
        <v>1666</v>
      </c>
      <c r="AQ313" s="429"/>
    </row>
    <row r="314" spans="1:43" ht="17.25" customHeight="1" x14ac:dyDescent="0.15">
      <c r="A314" s="436">
        <v>63</v>
      </c>
      <c r="B314" s="433" t="s">
        <v>5307</v>
      </c>
      <c r="C314" s="441" t="s">
        <v>4503</v>
      </c>
      <c r="D314" s="538"/>
      <c r="E314" s="421"/>
      <c r="F314" s="418"/>
      <c r="G314" s="418"/>
      <c r="H314" s="418"/>
      <c r="I314" s="67"/>
      <c r="J314" s="66"/>
      <c r="K314" s="418"/>
      <c r="L314" s="418"/>
      <c r="M314" s="419"/>
      <c r="N314" s="421"/>
      <c r="O314" s="418"/>
      <c r="P314" s="418"/>
      <c r="Q314" s="638"/>
      <c r="R314" s="418"/>
      <c r="S314" s="418"/>
      <c r="T314" s="418"/>
      <c r="U314" s="419"/>
      <c r="V314" s="423" t="s">
        <v>208</v>
      </c>
      <c r="W314" s="422"/>
      <c r="X314" s="422"/>
      <c r="Y314" s="422"/>
      <c r="Z314" s="422"/>
      <c r="AA314" s="422"/>
      <c r="AB314" s="701">
        <f>$AB$8</f>
        <v>0.5</v>
      </c>
      <c r="AC314" s="706"/>
      <c r="AD314" s="424" t="s">
        <v>1300</v>
      </c>
      <c r="AE314" s="424"/>
      <c r="AF314" s="724"/>
      <c r="AG314" s="725"/>
      <c r="AH314" s="39"/>
      <c r="AI314" s="524" t="s">
        <v>33</v>
      </c>
      <c r="AJ314" s="699">
        <f>$AJ$164</f>
        <v>317</v>
      </c>
      <c r="AK314" s="699"/>
      <c r="AL314" s="426" t="s">
        <v>207</v>
      </c>
      <c r="AM314" s="607"/>
      <c r="AN314" s="607"/>
      <c r="AO314" s="432"/>
      <c r="AP314" s="459">
        <f>ROUND(ROUND((F272-ROUND(F272*R303,0))*(1+AB314),0)+AJ314,0)</f>
        <v>1936</v>
      </c>
      <c r="AQ314" s="429"/>
    </row>
    <row r="315" spans="1:43" ht="17.25" customHeight="1" x14ac:dyDescent="0.15">
      <c r="A315" s="436">
        <v>63</v>
      </c>
      <c r="B315" s="433" t="s">
        <v>5308</v>
      </c>
      <c r="C315" s="455" t="s">
        <v>4504</v>
      </c>
      <c r="D315" s="538"/>
      <c r="E315" s="442"/>
      <c r="F315" s="637"/>
      <c r="G315" s="637"/>
      <c r="H315" s="637"/>
      <c r="I315" s="638"/>
      <c r="J315" s="442"/>
      <c r="K315" s="637"/>
      <c r="L315" s="637"/>
      <c r="M315" s="638"/>
      <c r="N315" s="442"/>
      <c r="O315" s="637"/>
      <c r="P315" s="637"/>
      <c r="Q315" s="419"/>
      <c r="R315" s="418"/>
      <c r="S315" s="418"/>
      <c r="T315" s="418"/>
      <c r="U315" s="419"/>
      <c r="V315" s="423"/>
      <c r="W315" s="621"/>
      <c r="X315" s="621"/>
      <c r="Y315" s="621"/>
      <c r="Z315" s="621"/>
      <c r="AA315" s="621"/>
      <c r="AB315" s="621"/>
      <c r="AC315" s="621"/>
      <c r="AD315" s="621"/>
      <c r="AE315" s="621"/>
      <c r="AF315" s="621"/>
      <c r="AG315" s="621"/>
      <c r="AH315" s="621"/>
      <c r="AI315" s="621"/>
      <c r="AJ315" s="621"/>
      <c r="AK315" s="621"/>
      <c r="AL315" s="621"/>
      <c r="AM315" s="733" t="s">
        <v>4120</v>
      </c>
      <c r="AN315" s="694"/>
      <c r="AO315" s="695"/>
      <c r="AP315" s="456">
        <f>F272-ROUND(F272*R303,0)+AN319</f>
        <v>1379</v>
      </c>
      <c r="AQ315" s="429"/>
    </row>
    <row r="316" spans="1:43" ht="17.25" customHeight="1" x14ac:dyDescent="0.15">
      <c r="A316" s="436">
        <v>63</v>
      </c>
      <c r="B316" s="433" t="s">
        <v>5309</v>
      </c>
      <c r="C316" s="457" t="s">
        <v>4505</v>
      </c>
      <c r="D316" s="649"/>
      <c r="E316" s="442"/>
      <c r="F316" s="637"/>
      <c r="G316" s="637"/>
      <c r="H316" s="637"/>
      <c r="I316" s="638"/>
      <c r="J316" s="442"/>
      <c r="K316" s="637"/>
      <c r="L316" s="637"/>
      <c r="M316" s="638"/>
      <c r="N316" s="442"/>
      <c r="O316" s="637"/>
      <c r="P316" s="637"/>
      <c r="Q316" s="419"/>
      <c r="R316" s="418"/>
      <c r="S316" s="418"/>
      <c r="T316" s="418"/>
      <c r="U316" s="419"/>
      <c r="V316" s="423" t="s">
        <v>579</v>
      </c>
      <c r="W316" s="422"/>
      <c r="X316" s="422"/>
      <c r="Y316" s="422"/>
      <c r="Z316" s="422"/>
      <c r="AA316" s="422"/>
      <c r="AB316" s="701">
        <v>0.25</v>
      </c>
      <c r="AC316" s="701"/>
      <c r="AD316" s="424" t="s">
        <v>1300</v>
      </c>
      <c r="AE316" s="621"/>
      <c r="AF316" s="621"/>
      <c r="AG316" s="621"/>
      <c r="AH316" s="621"/>
      <c r="AI316" s="621"/>
      <c r="AJ316" s="621"/>
      <c r="AK316" s="621"/>
      <c r="AL316" s="621"/>
      <c r="AM316" s="734"/>
      <c r="AN316" s="735"/>
      <c r="AO316" s="736"/>
      <c r="AP316" s="458">
        <f>ROUND((F272-ROUND(F272*R303,0))*(1+AB316),0)+AN319</f>
        <v>1649</v>
      </c>
      <c r="AQ316" s="429"/>
    </row>
    <row r="317" spans="1:43" ht="17.25" customHeight="1" x14ac:dyDescent="0.15">
      <c r="A317" s="436">
        <v>63</v>
      </c>
      <c r="B317" s="433" t="s">
        <v>5310</v>
      </c>
      <c r="C317" s="457" t="s">
        <v>4506</v>
      </c>
      <c r="D317" s="649"/>
      <c r="E317" s="442"/>
      <c r="F317" s="637"/>
      <c r="G317" s="637"/>
      <c r="H317" s="637"/>
      <c r="I317" s="638"/>
      <c r="J317" s="442"/>
      <c r="K317" s="637"/>
      <c r="L317" s="637"/>
      <c r="M317" s="638"/>
      <c r="N317" s="442"/>
      <c r="O317" s="637"/>
      <c r="P317" s="637"/>
      <c r="Q317" s="419"/>
      <c r="R317" s="418"/>
      <c r="S317" s="418"/>
      <c r="T317" s="418"/>
      <c r="U317" s="419"/>
      <c r="V317" s="423" t="s">
        <v>208</v>
      </c>
      <c r="W317" s="422"/>
      <c r="X317" s="422"/>
      <c r="Y317" s="422"/>
      <c r="Z317" s="422"/>
      <c r="AA317" s="422"/>
      <c r="AB317" s="701">
        <v>0.5</v>
      </c>
      <c r="AC317" s="701"/>
      <c r="AD317" s="424" t="s">
        <v>1300</v>
      </c>
      <c r="AE317" s="621"/>
      <c r="AF317" s="621"/>
      <c r="AG317" s="621"/>
      <c r="AH317" s="621"/>
      <c r="AI317" s="621"/>
      <c r="AJ317" s="621"/>
      <c r="AK317" s="621"/>
      <c r="AL317" s="621"/>
      <c r="AM317" s="734"/>
      <c r="AN317" s="735"/>
      <c r="AO317" s="736"/>
      <c r="AP317" s="458">
        <f>ROUND((F272-ROUND(F272*R303,0))*(1+AB317),0)+AN319</f>
        <v>1919</v>
      </c>
      <c r="AQ317" s="429"/>
    </row>
    <row r="318" spans="1:43" ht="17.25" customHeight="1" x14ac:dyDescent="0.15">
      <c r="A318" s="436">
        <v>63</v>
      </c>
      <c r="B318" s="433" t="s">
        <v>5311</v>
      </c>
      <c r="C318" s="441" t="s">
        <v>4507</v>
      </c>
      <c r="D318" s="649"/>
      <c r="E318" s="442"/>
      <c r="F318" s="637"/>
      <c r="G318" s="637"/>
      <c r="H318" s="637"/>
      <c r="I318" s="638"/>
      <c r="J318" s="442"/>
      <c r="K318" s="637"/>
      <c r="L318" s="637"/>
      <c r="M318" s="638"/>
      <c r="N318" s="442"/>
      <c r="O318" s="637"/>
      <c r="P318" s="637"/>
      <c r="Q318" s="419"/>
      <c r="R318" s="418"/>
      <c r="S318" s="418"/>
      <c r="T318" s="418"/>
      <c r="U318" s="419"/>
      <c r="V318" s="423"/>
      <c r="W318" s="422"/>
      <c r="X318" s="422"/>
      <c r="Y318" s="422"/>
      <c r="Z318" s="422"/>
      <c r="AA318" s="422"/>
      <c r="AB318" s="529"/>
      <c r="AC318" s="529"/>
      <c r="AD318" s="424"/>
      <c r="AE318" s="422"/>
      <c r="AF318" s="703" t="s">
        <v>4070</v>
      </c>
      <c r="AG318" s="704"/>
      <c r="AH318" s="678" t="s">
        <v>828</v>
      </c>
      <c r="AI318" s="678"/>
      <c r="AJ318" s="678"/>
      <c r="AK318" s="678"/>
      <c r="AL318" s="679"/>
      <c r="AM318" s="734"/>
      <c r="AN318" s="735"/>
      <c r="AO318" s="736"/>
      <c r="AP318" s="459">
        <f>ROUND((F272-ROUND(F272*R303,0))+AI320,0)+AN319</f>
        <v>1633</v>
      </c>
      <c r="AQ318" s="407"/>
    </row>
    <row r="319" spans="1:43" ht="17.25" customHeight="1" x14ac:dyDescent="0.15">
      <c r="A319" s="436">
        <v>63</v>
      </c>
      <c r="B319" s="433" t="s">
        <v>5312</v>
      </c>
      <c r="C319" s="441" t="s">
        <v>4508</v>
      </c>
      <c r="D319" s="649"/>
      <c r="E319" s="442"/>
      <c r="F319" s="637"/>
      <c r="G319" s="637"/>
      <c r="H319" s="637"/>
      <c r="I319" s="638"/>
      <c r="J319" s="442"/>
      <c r="K319" s="637"/>
      <c r="L319" s="637"/>
      <c r="M319" s="638"/>
      <c r="N319" s="442"/>
      <c r="O319" s="637"/>
      <c r="P319" s="637"/>
      <c r="Q319" s="419"/>
      <c r="R319" s="418"/>
      <c r="S319" s="418"/>
      <c r="T319" s="418"/>
      <c r="U319" s="419"/>
      <c r="V319" s="423" t="s">
        <v>579</v>
      </c>
      <c r="W319" s="422"/>
      <c r="X319" s="422"/>
      <c r="Y319" s="422"/>
      <c r="Z319" s="422"/>
      <c r="AA319" s="422"/>
      <c r="AB319" s="701">
        <f>$AB$7</f>
        <v>0.25</v>
      </c>
      <c r="AC319" s="701"/>
      <c r="AD319" s="424" t="s">
        <v>1300</v>
      </c>
      <c r="AE319" s="422"/>
      <c r="AF319" s="703"/>
      <c r="AG319" s="704"/>
      <c r="AH319" s="681"/>
      <c r="AI319" s="681"/>
      <c r="AJ319" s="681"/>
      <c r="AK319" s="681"/>
      <c r="AL319" s="682"/>
      <c r="AM319" s="488" t="s">
        <v>33</v>
      </c>
      <c r="AN319" s="707">
        <f>$AN$289</f>
        <v>300</v>
      </c>
      <c r="AO319" s="708"/>
      <c r="AP319" s="459">
        <f>ROUND(ROUND((F272-ROUND(F272*R303,0))*(1+AB319),0)+AI320,0)+AN319</f>
        <v>1903</v>
      </c>
      <c r="AQ319" s="429"/>
    </row>
    <row r="320" spans="1:43" ht="17.25" customHeight="1" x14ac:dyDescent="0.15">
      <c r="A320" s="436">
        <v>63</v>
      </c>
      <c r="B320" s="433" t="s">
        <v>5313</v>
      </c>
      <c r="C320" s="441" t="s">
        <v>4509</v>
      </c>
      <c r="D320" s="649"/>
      <c r="E320" s="510"/>
      <c r="F320" s="511"/>
      <c r="G320" s="511"/>
      <c r="H320" s="511"/>
      <c r="I320" s="513"/>
      <c r="J320" s="510"/>
      <c r="K320" s="511"/>
      <c r="L320" s="637"/>
      <c r="M320" s="638"/>
      <c r="N320" s="442"/>
      <c r="O320" s="637"/>
      <c r="P320" s="637"/>
      <c r="Q320" s="419"/>
      <c r="R320" s="418"/>
      <c r="S320" s="418"/>
      <c r="T320" s="418"/>
      <c r="U320" s="419"/>
      <c r="V320" s="423" t="s">
        <v>208</v>
      </c>
      <c r="W320" s="422"/>
      <c r="X320" s="422"/>
      <c r="Y320" s="422"/>
      <c r="Z320" s="422"/>
      <c r="AA320" s="422"/>
      <c r="AB320" s="701">
        <f>$AB$8</f>
        <v>0.5</v>
      </c>
      <c r="AC320" s="701"/>
      <c r="AD320" s="424" t="s">
        <v>1300</v>
      </c>
      <c r="AE320" s="422"/>
      <c r="AF320" s="703"/>
      <c r="AG320" s="704"/>
      <c r="AH320" s="616" t="s">
        <v>33</v>
      </c>
      <c r="AI320" s="705">
        <f>$AJ$11</f>
        <v>254</v>
      </c>
      <c r="AJ320" s="705"/>
      <c r="AK320" s="245" t="s">
        <v>207</v>
      </c>
      <c r="AL320" s="426"/>
      <c r="AM320" s="612"/>
      <c r="AN320" s="637"/>
      <c r="AO320" s="467" t="s">
        <v>207</v>
      </c>
      <c r="AP320" s="459">
        <f>ROUND(ROUND((F272-ROUND(F272*R303,0))*(1+AB320),0)+AI320,0)+AN319</f>
        <v>2173</v>
      </c>
      <c r="AQ320" s="429"/>
    </row>
    <row r="321" spans="1:43" ht="17.25" customHeight="1" x14ac:dyDescent="0.15">
      <c r="A321" s="436">
        <v>63</v>
      </c>
      <c r="B321" s="433" t="s">
        <v>5314</v>
      </c>
      <c r="C321" s="441" t="s">
        <v>4510</v>
      </c>
      <c r="D321" s="649"/>
      <c r="E321" s="510"/>
      <c r="F321" s="511"/>
      <c r="G321" s="511"/>
      <c r="H321" s="511"/>
      <c r="I321" s="513"/>
      <c r="J321" s="510"/>
      <c r="K321" s="511"/>
      <c r="L321" s="637"/>
      <c r="M321" s="638"/>
      <c r="N321" s="442"/>
      <c r="O321" s="637"/>
      <c r="P321" s="637"/>
      <c r="Q321" s="638"/>
      <c r="R321" s="637"/>
      <c r="S321" s="637"/>
      <c r="T321" s="637"/>
      <c r="U321" s="638"/>
      <c r="V321" s="423"/>
      <c r="W321" s="422"/>
      <c r="X321" s="422"/>
      <c r="Y321" s="422"/>
      <c r="Z321" s="422"/>
      <c r="AA321" s="422"/>
      <c r="AB321" s="529"/>
      <c r="AC321" s="529"/>
      <c r="AD321" s="424"/>
      <c r="AE321" s="422"/>
      <c r="AF321" s="703"/>
      <c r="AG321" s="704"/>
      <c r="AH321" s="678" t="s">
        <v>1360</v>
      </c>
      <c r="AI321" s="678"/>
      <c r="AJ321" s="678"/>
      <c r="AK321" s="678"/>
      <c r="AL321" s="679"/>
      <c r="AM321" s="442"/>
      <c r="AN321" s="637"/>
      <c r="AO321" s="638"/>
      <c r="AP321" s="459">
        <f>ROUND((F272-ROUND(F272*R303,0))+AI323,0)+AN319</f>
        <v>1781</v>
      </c>
      <c r="AQ321" s="407"/>
    </row>
    <row r="322" spans="1:43" ht="17.25" customHeight="1" x14ac:dyDescent="0.15">
      <c r="A322" s="436">
        <v>63</v>
      </c>
      <c r="B322" s="433" t="s">
        <v>5315</v>
      </c>
      <c r="C322" s="441" t="s">
        <v>4511</v>
      </c>
      <c r="D322" s="649"/>
      <c r="E322" s="510"/>
      <c r="F322" s="511"/>
      <c r="G322" s="511"/>
      <c r="H322" s="511"/>
      <c r="I322" s="513"/>
      <c r="J322" s="510"/>
      <c r="K322" s="511"/>
      <c r="L322" s="637"/>
      <c r="M322" s="638"/>
      <c r="N322" s="442"/>
      <c r="O322" s="637"/>
      <c r="P322" s="637"/>
      <c r="Q322" s="419"/>
      <c r="R322" s="418"/>
      <c r="S322" s="418"/>
      <c r="T322" s="418"/>
      <c r="U322" s="419"/>
      <c r="V322" s="423" t="s">
        <v>579</v>
      </c>
      <c r="W322" s="422"/>
      <c r="X322" s="422"/>
      <c r="Y322" s="422"/>
      <c r="Z322" s="422"/>
      <c r="AA322" s="422"/>
      <c r="AB322" s="701">
        <f>$AB$7</f>
        <v>0.25</v>
      </c>
      <c r="AC322" s="701"/>
      <c r="AD322" s="424" t="s">
        <v>1300</v>
      </c>
      <c r="AE322" s="422"/>
      <c r="AF322" s="703"/>
      <c r="AG322" s="704"/>
      <c r="AH322" s="681"/>
      <c r="AI322" s="681"/>
      <c r="AJ322" s="681"/>
      <c r="AK322" s="681"/>
      <c r="AL322" s="682"/>
      <c r="AM322" s="442"/>
      <c r="AN322" s="637"/>
      <c r="AO322" s="638"/>
      <c r="AP322" s="459">
        <f>ROUND(ROUND((F272-ROUND(F272*R303,0))*(1+AB322),0)+AI323,0)+AN319</f>
        <v>2051</v>
      </c>
      <c r="AQ322" s="429"/>
    </row>
    <row r="323" spans="1:43" ht="17.25" customHeight="1" x14ac:dyDescent="0.15">
      <c r="A323" s="436">
        <v>63</v>
      </c>
      <c r="B323" s="433" t="s">
        <v>5316</v>
      </c>
      <c r="C323" s="441" t="s">
        <v>4512</v>
      </c>
      <c r="D323" s="649"/>
      <c r="E323" s="510"/>
      <c r="F323" s="511"/>
      <c r="G323" s="511"/>
      <c r="H323" s="511"/>
      <c r="I323" s="513"/>
      <c r="J323" s="510"/>
      <c r="K323" s="511"/>
      <c r="L323" s="637"/>
      <c r="M323" s="638"/>
      <c r="N323" s="442"/>
      <c r="O323" s="637"/>
      <c r="P323" s="637"/>
      <c r="Q323" s="419"/>
      <c r="R323" s="418"/>
      <c r="S323" s="418"/>
      <c r="T323" s="418"/>
      <c r="U323" s="419"/>
      <c r="V323" s="423" t="s">
        <v>208</v>
      </c>
      <c r="W323" s="422"/>
      <c r="X323" s="422"/>
      <c r="Y323" s="422"/>
      <c r="Z323" s="422"/>
      <c r="AA323" s="422"/>
      <c r="AB323" s="701">
        <f>$AB$8</f>
        <v>0.5</v>
      </c>
      <c r="AC323" s="701"/>
      <c r="AD323" s="424" t="s">
        <v>1300</v>
      </c>
      <c r="AE323" s="38"/>
      <c r="AF323" s="703"/>
      <c r="AG323" s="704"/>
      <c r="AH323" s="616" t="s">
        <v>33</v>
      </c>
      <c r="AI323" s="705">
        <f>$AJ$158</f>
        <v>402</v>
      </c>
      <c r="AJ323" s="705"/>
      <c r="AK323" s="245" t="s">
        <v>207</v>
      </c>
      <c r="AL323" s="417"/>
      <c r="AM323" s="442"/>
      <c r="AN323" s="637"/>
      <c r="AO323" s="638"/>
      <c r="AP323" s="459">
        <f>ROUND(ROUND((F272-ROUND(F272*R303,0))*(1+AB323),0)+AI323,0)+AN319</f>
        <v>2321</v>
      </c>
      <c r="AQ323" s="429"/>
    </row>
    <row r="324" spans="1:43" ht="17.25" customHeight="1" x14ac:dyDescent="0.15">
      <c r="A324" s="436">
        <v>63</v>
      </c>
      <c r="B324" s="433" t="s">
        <v>5317</v>
      </c>
      <c r="C324" s="441" t="s">
        <v>4513</v>
      </c>
      <c r="D324" s="649"/>
      <c r="E324" s="510"/>
      <c r="F324" s="511"/>
      <c r="G324" s="511"/>
      <c r="H324" s="511"/>
      <c r="I324" s="513"/>
      <c r="J324" s="510"/>
      <c r="K324" s="511"/>
      <c r="L324" s="637"/>
      <c r="M324" s="638"/>
      <c r="N324" s="442"/>
      <c r="O324" s="637"/>
      <c r="P324" s="637"/>
      <c r="Q324" s="419"/>
      <c r="R324" s="637"/>
      <c r="S324" s="418"/>
      <c r="T324" s="637"/>
      <c r="U324" s="638"/>
      <c r="V324" s="423"/>
      <c r="W324" s="422"/>
      <c r="X324" s="422"/>
      <c r="Y324" s="422"/>
      <c r="Z324" s="422"/>
      <c r="AA324" s="422"/>
      <c r="AB324" s="529"/>
      <c r="AC324" s="529"/>
      <c r="AD324" s="424"/>
      <c r="AE324" s="422"/>
      <c r="AF324" s="703" t="s">
        <v>1394</v>
      </c>
      <c r="AG324" s="704"/>
      <c r="AH324" s="678" t="s">
        <v>828</v>
      </c>
      <c r="AI324" s="678"/>
      <c r="AJ324" s="678"/>
      <c r="AK324" s="678"/>
      <c r="AL324" s="679"/>
      <c r="AM324" s="448"/>
      <c r="AN324" s="626"/>
      <c r="AO324" s="627"/>
      <c r="AP324" s="459">
        <f>ROUND((F272-ROUND(F272*R303,0))+AI326,0)+AN319</f>
        <v>1580</v>
      </c>
      <c r="AQ324" s="407"/>
    </row>
    <row r="325" spans="1:43" ht="17.25" customHeight="1" x14ac:dyDescent="0.15">
      <c r="A325" s="436">
        <v>63</v>
      </c>
      <c r="B325" s="433" t="s">
        <v>5318</v>
      </c>
      <c r="C325" s="441" t="s">
        <v>4514</v>
      </c>
      <c r="D325" s="649"/>
      <c r="E325" s="510"/>
      <c r="F325" s="511"/>
      <c r="G325" s="511"/>
      <c r="H325" s="511"/>
      <c r="I325" s="513"/>
      <c r="J325" s="510"/>
      <c r="K325" s="511"/>
      <c r="L325" s="418"/>
      <c r="M325" s="419"/>
      <c r="N325" s="421"/>
      <c r="O325" s="418"/>
      <c r="P325" s="418"/>
      <c r="Q325" s="419"/>
      <c r="R325" s="418"/>
      <c r="S325" s="418"/>
      <c r="T325" s="418"/>
      <c r="U325" s="419"/>
      <c r="V325" s="423" t="s">
        <v>579</v>
      </c>
      <c r="W325" s="422"/>
      <c r="X325" s="422"/>
      <c r="Y325" s="422"/>
      <c r="Z325" s="422"/>
      <c r="AA325" s="422"/>
      <c r="AB325" s="701">
        <f>$AB$7</f>
        <v>0.25</v>
      </c>
      <c r="AC325" s="701"/>
      <c r="AD325" s="424" t="s">
        <v>1300</v>
      </c>
      <c r="AE325" s="422"/>
      <c r="AF325" s="703"/>
      <c r="AG325" s="704"/>
      <c r="AH325" s="681"/>
      <c r="AI325" s="681"/>
      <c r="AJ325" s="681"/>
      <c r="AK325" s="681"/>
      <c r="AL325" s="682"/>
      <c r="AM325" s="448"/>
      <c r="AN325" s="626"/>
      <c r="AO325" s="627"/>
      <c r="AP325" s="459">
        <f>ROUND(ROUND((F272-ROUND(F272*R303,0))*(1+AB325),0)+AI326,0)+AN319</f>
        <v>1850</v>
      </c>
      <c r="AQ325" s="429"/>
    </row>
    <row r="326" spans="1:43" ht="17.25" customHeight="1" x14ac:dyDescent="0.15">
      <c r="A326" s="436">
        <v>63</v>
      </c>
      <c r="B326" s="433" t="s">
        <v>5319</v>
      </c>
      <c r="C326" s="441" t="s">
        <v>4515</v>
      </c>
      <c r="D326" s="649"/>
      <c r="E326" s="510"/>
      <c r="F326" s="511"/>
      <c r="G326" s="511"/>
      <c r="H326" s="511"/>
      <c r="I326" s="513"/>
      <c r="J326" s="510"/>
      <c r="K326" s="511"/>
      <c r="L326" s="418"/>
      <c r="M326" s="419"/>
      <c r="N326" s="421"/>
      <c r="O326" s="418"/>
      <c r="P326" s="418"/>
      <c r="Q326" s="419"/>
      <c r="R326" s="418"/>
      <c r="S326" s="418"/>
      <c r="T326" s="418"/>
      <c r="U326" s="419"/>
      <c r="V326" s="423" t="s">
        <v>208</v>
      </c>
      <c r="W326" s="422"/>
      <c r="X326" s="422"/>
      <c r="Y326" s="422"/>
      <c r="Z326" s="422"/>
      <c r="AA326" s="422"/>
      <c r="AB326" s="701">
        <f>$AB$8</f>
        <v>0.5</v>
      </c>
      <c r="AC326" s="701"/>
      <c r="AD326" s="424" t="s">
        <v>1300</v>
      </c>
      <c r="AE326" s="422"/>
      <c r="AF326" s="703"/>
      <c r="AG326" s="704"/>
      <c r="AH326" s="616" t="s">
        <v>33</v>
      </c>
      <c r="AI326" s="705">
        <f>$AJ$14</f>
        <v>201</v>
      </c>
      <c r="AJ326" s="705"/>
      <c r="AK326" s="245" t="s">
        <v>207</v>
      </c>
      <c r="AL326" s="323"/>
      <c r="AM326" s="442"/>
      <c r="AN326" s="626"/>
      <c r="AO326" s="627"/>
      <c r="AP326" s="459">
        <f>ROUND(ROUND((F272-ROUND(F272*R303,0))*(1+AB326),0)+AI326,0)+AN319</f>
        <v>2120</v>
      </c>
      <c r="AQ326" s="429"/>
    </row>
    <row r="327" spans="1:43" ht="17.25" customHeight="1" x14ac:dyDescent="0.15">
      <c r="A327" s="436">
        <v>63</v>
      </c>
      <c r="B327" s="433" t="s">
        <v>5320</v>
      </c>
      <c r="C327" s="441" t="s">
        <v>4516</v>
      </c>
      <c r="D327" s="538"/>
      <c r="E327" s="421"/>
      <c r="F327" s="418"/>
      <c r="G327" s="418"/>
      <c r="H327" s="418"/>
      <c r="I327" s="67"/>
      <c r="J327" s="66"/>
      <c r="K327" s="418"/>
      <c r="L327" s="418"/>
      <c r="M327" s="419"/>
      <c r="N327" s="421"/>
      <c r="O327" s="418"/>
      <c r="P327" s="418"/>
      <c r="Q327" s="638"/>
      <c r="R327" s="637"/>
      <c r="S327" s="637"/>
      <c r="T327" s="637"/>
      <c r="U327" s="638"/>
      <c r="V327" s="423"/>
      <c r="W327" s="422"/>
      <c r="X327" s="422"/>
      <c r="Y327" s="422"/>
      <c r="Z327" s="422"/>
      <c r="AA327" s="422"/>
      <c r="AB327" s="529"/>
      <c r="AC327" s="530"/>
      <c r="AD327" s="424"/>
      <c r="AE327" s="424"/>
      <c r="AF327" s="703"/>
      <c r="AG327" s="704"/>
      <c r="AH327" s="678" t="s">
        <v>1360</v>
      </c>
      <c r="AI327" s="678"/>
      <c r="AJ327" s="678"/>
      <c r="AK327" s="678"/>
      <c r="AL327" s="679"/>
      <c r="AM327" s="448"/>
      <c r="AN327" s="616"/>
      <c r="AO327" s="617"/>
      <c r="AP327" s="459">
        <f>ROUND((F272-ROUND(F272*R303,0))+AI329,0)+AN319</f>
        <v>1696</v>
      </c>
      <c r="AQ327" s="429"/>
    </row>
    <row r="328" spans="1:43" ht="17.25" customHeight="1" x14ac:dyDescent="0.15">
      <c r="A328" s="436">
        <v>63</v>
      </c>
      <c r="B328" s="433" t="s">
        <v>5321</v>
      </c>
      <c r="C328" s="441" t="s">
        <v>4517</v>
      </c>
      <c r="D328" s="538"/>
      <c r="E328" s="421"/>
      <c r="F328" s="418"/>
      <c r="G328" s="418"/>
      <c r="H328" s="418"/>
      <c r="I328" s="67"/>
      <c r="J328" s="66"/>
      <c r="K328" s="418"/>
      <c r="L328" s="418"/>
      <c r="M328" s="419"/>
      <c r="N328" s="421"/>
      <c r="O328" s="418"/>
      <c r="P328" s="418"/>
      <c r="Q328" s="638"/>
      <c r="R328" s="637"/>
      <c r="S328" s="637"/>
      <c r="T328" s="637"/>
      <c r="U328" s="638"/>
      <c r="V328" s="423" t="s">
        <v>579</v>
      </c>
      <c r="W328" s="422"/>
      <c r="X328" s="422"/>
      <c r="Y328" s="422"/>
      <c r="Z328" s="422"/>
      <c r="AA328" s="422"/>
      <c r="AB328" s="701">
        <f>$AB$7</f>
        <v>0.25</v>
      </c>
      <c r="AC328" s="706"/>
      <c r="AD328" s="424" t="s">
        <v>1300</v>
      </c>
      <c r="AE328" s="424"/>
      <c r="AF328" s="703"/>
      <c r="AG328" s="704"/>
      <c r="AH328" s="681"/>
      <c r="AI328" s="681"/>
      <c r="AJ328" s="681"/>
      <c r="AK328" s="681"/>
      <c r="AL328" s="682"/>
      <c r="AM328" s="448"/>
      <c r="AN328" s="637"/>
      <c r="AO328" s="638"/>
      <c r="AP328" s="459">
        <f>ROUND(ROUND((F272-ROUND(F272*R303,0))*(1+AB328),0)+AI329,0)+AN319</f>
        <v>1966</v>
      </c>
      <c r="AQ328" s="429"/>
    </row>
    <row r="329" spans="1:43" ht="17.25" customHeight="1" x14ac:dyDescent="0.15">
      <c r="A329" s="436">
        <v>63</v>
      </c>
      <c r="B329" s="433" t="s">
        <v>5322</v>
      </c>
      <c r="C329" s="441" t="s">
        <v>4518</v>
      </c>
      <c r="D329" s="585"/>
      <c r="E329" s="39"/>
      <c r="F329" s="417"/>
      <c r="G329" s="417"/>
      <c r="H329" s="417"/>
      <c r="I329" s="43"/>
      <c r="J329" s="78"/>
      <c r="K329" s="417"/>
      <c r="L329" s="417"/>
      <c r="M329" s="420"/>
      <c r="N329" s="39"/>
      <c r="O329" s="417"/>
      <c r="P329" s="417"/>
      <c r="Q329" s="432"/>
      <c r="R329" s="607"/>
      <c r="S329" s="607"/>
      <c r="T329" s="607"/>
      <c r="U329" s="432"/>
      <c r="V329" s="423" t="s">
        <v>208</v>
      </c>
      <c r="W329" s="422"/>
      <c r="X329" s="422"/>
      <c r="Y329" s="422"/>
      <c r="Z329" s="422"/>
      <c r="AA329" s="422"/>
      <c r="AB329" s="701">
        <f>$AB$8</f>
        <v>0.5</v>
      </c>
      <c r="AC329" s="706"/>
      <c r="AD329" s="424" t="s">
        <v>1300</v>
      </c>
      <c r="AE329" s="424"/>
      <c r="AF329" s="703"/>
      <c r="AG329" s="704"/>
      <c r="AH329" s="524" t="s">
        <v>33</v>
      </c>
      <c r="AI329" s="699">
        <f>$AJ$164</f>
        <v>317</v>
      </c>
      <c r="AJ329" s="699"/>
      <c r="AK329" s="426" t="s">
        <v>207</v>
      </c>
      <c r="AL329" s="323"/>
      <c r="AM329" s="446"/>
      <c r="AN329" s="426"/>
      <c r="AO329" s="58"/>
      <c r="AP329" s="458">
        <f>ROUND(ROUND((F272-ROUND(F272*R303,0))*(1+AB329),0)+AI329,0)+AN319</f>
        <v>2236</v>
      </c>
      <c r="AQ329" s="188"/>
    </row>
    <row r="330" spans="1:43" ht="17.25" customHeight="1" x14ac:dyDescent="0.15">
      <c r="A330" s="436">
        <v>63</v>
      </c>
      <c r="B330" s="433">
        <v>1471</v>
      </c>
      <c r="C330" s="441" t="s">
        <v>4104</v>
      </c>
      <c r="D330" s="710" t="s">
        <v>1356</v>
      </c>
      <c r="E330" s="726" t="s">
        <v>4488</v>
      </c>
      <c r="F330" s="727"/>
      <c r="G330" s="727"/>
      <c r="H330" s="727"/>
      <c r="I330" s="728"/>
      <c r="J330" s="427"/>
      <c r="K330" s="416"/>
      <c r="L330" s="416"/>
      <c r="M330" s="36"/>
      <c r="N330" s="677" t="s">
        <v>3284</v>
      </c>
      <c r="O330" s="678"/>
      <c r="P330" s="678"/>
      <c r="Q330" s="679"/>
      <c r="R330" s="508"/>
      <c r="S330" s="509"/>
      <c r="T330" s="509"/>
      <c r="U330" s="512"/>
      <c r="V330" s="423"/>
      <c r="W330" s="422"/>
      <c r="X330" s="621"/>
      <c r="Y330" s="621"/>
      <c r="Z330" s="621"/>
      <c r="AA330" s="621"/>
      <c r="AB330" s="422"/>
      <c r="AC330" s="422"/>
      <c r="AD330" s="422"/>
      <c r="AE330" s="422"/>
      <c r="AF330" s="422"/>
      <c r="AG330" s="422"/>
      <c r="AH330" s="422"/>
      <c r="AI330" s="422"/>
      <c r="AJ330" s="422"/>
      <c r="AK330" s="422"/>
      <c r="AL330" s="422"/>
      <c r="AM330" s="422"/>
      <c r="AN330" s="422"/>
      <c r="AO330" s="38"/>
      <c r="AP330" s="459">
        <f>F272-ROUND(F272*N333,0)</f>
        <v>1079</v>
      </c>
      <c r="AQ330" s="435" t="s">
        <v>1357</v>
      </c>
    </row>
    <row r="331" spans="1:43" ht="17.25" customHeight="1" x14ac:dyDescent="0.15">
      <c r="A331" s="436">
        <v>63</v>
      </c>
      <c r="B331" s="433">
        <v>1472</v>
      </c>
      <c r="C331" s="441" t="s">
        <v>4105</v>
      </c>
      <c r="D331" s="711"/>
      <c r="E331" s="729"/>
      <c r="F331" s="730"/>
      <c r="G331" s="730"/>
      <c r="H331" s="730"/>
      <c r="I331" s="731"/>
      <c r="J331" s="421"/>
      <c r="K331" s="418"/>
      <c r="L331" s="418"/>
      <c r="M331" s="419"/>
      <c r="N331" s="680"/>
      <c r="O331" s="681"/>
      <c r="P331" s="681"/>
      <c r="Q331" s="682"/>
      <c r="R331" s="510"/>
      <c r="S331" s="511"/>
      <c r="T331" s="511"/>
      <c r="U331" s="513"/>
      <c r="V331" s="423" t="s">
        <v>579</v>
      </c>
      <c r="W331" s="422"/>
      <c r="X331" s="621"/>
      <c r="Y331" s="621"/>
      <c r="Z331" s="621"/>
      <c r="AA331" s="621"/>
      <c r="AB331" s="701">
        <f>$AB$7</f>
        <v>0.25</v>
      </c>
      <c r="AC331" s="706"/>
      <c r="AD331" s="424" t="s">
        <v>1300</v>
      </c>
      <c r="AE331" s="424"/>
      <c r="AF331" s="422"/>
      <c r="AG331" s="422"/>
      <c r="AH331" s="422"/>
      <c r="AI331" s="422"/>
      <c r="AJ331" s="422"/>
      <c r="AK331" s="422"/>
      <c r="AL331" s="422"/>
      <c r="AM331" s="422"/>
      <c r="AN331" s="422"/>
      <c r="AO331" s="38"/>
      <c r="AP331" s="458">
        <f>ROUND((F272-ROUND(F272*N333,0))*(1+AB331),0)</f>
        <v>1349</v>
      </c>
      <c r="AQ331" s="429"/>
    </row>
    <row r="332" spans="1:43" ht="17.25" customHeight="1" x14ac:dyDescent="0.15">
      <c r="A332" s="436">
        <v>63</v>
      </c>
      <c r="B332" s="433">
        <v>1473</v>
      </c>
      <c r="C332" s="441" t="s">
        <v>4106</v>
      </c>
      <c r="D332" s="711"/>
      <c r="E332" s="421"/>
      <c r="F332" s="688">
        <f>$F$272</f>
        <v>1090</v>
      </c>
      <c r="G332" s="688"/>
      <c r="H332" s="418" t="s">
        <v>578</v>
      </c>
      <c r="I332" s="638"/>
      <c r="J332" s="421"/>
      <c r="K332" s="418"/>
      <c r="L332" s="418"/>
      <c r="M332" s="419"/>
      <c r="N332" s="421"/>
      <c r="O332" s="418"/>
      <c r="P332" s="418"/>
      <c r="Q332" s="513"/>
      <c r="R332" s="510"/>
      <c r="S332" s="511"/>
      <c r="T332" s="511"/>
      <c r="U332" s="513"/>
      <c r="V332" s="423" t="s">
        <v>208</v>
      </c>
      <c r="W332" s="422"/>
      <c r="X332" s="621"/>
      <c r="Y332" s="621"/>
      <c r="Z332" s="621"/>
      <c r="AA332" s="621"/>
      <c r="AB332" s="701">
        <f>$AB$8</f>
        <v>0.5</v>
      </c>
      <c r="AC332" s="706"/>
      <c r="AD332" s="424" t="s">
        <v>1300</v>
      </c>
      <c r="AE332" s="424"/>
      <c r="AF332" s="422"/>
      <c r="AG332" s="422"/>
      <c r="AH332" s="422"/>
      <c r="AI332" s="422"/>
      <c r="AJ332" s="422"/>
      <c r="AK332" s="422"/>
      <c r="AL332" s="422"/>
      <c r="AM332" s="422"/>
      <c r="AN332" s="422"/>
      <c r="AO332" s="38"/>
      <c r="AP332" s="458">
        <f>ROUND((F272-ROUND(F272*N333,0))*(1+AB332),0)</f>
        <v>1619</v>
      </c>
      <c r="AQ332" s="429"/>
    </row>
    <row r="333" spans="1:43" ht="17.25" customHeight="1" x14ac:dyDescent="0.15">
      <c r="A333" s="436">
        <v>63</v>
      </c>
      <c r="B333" s="433">
        <v>1474</v>
      </c>
      <c r="C333" s="441" t="s">
        <v>4107</v>
      </c>
      <c r="D333" s="711"/>
      <c r="E333" s="421"/>
      <c r="F333" s="637"/>
      <c r="G333" s="637"/>
      <c r="H333" s="637"/>
      <c r="I333" s="67"/>
      <c r="J333" s="421"/>
      <c r="K333" s="418"/>
      <c r="L333" s="418"/>
      <c r="M333" s="419"/>
      <c r="N333" s="709">
        <f>$N$27</f>
        <v>0.01</v>
      </c>
      <c r="O333" s="683"/>
      <c r="P333" s="45" t="s">
        <v>4036</v>
      </c>
      <c r="Q333" s="419"/>
      <c r="R333" s="442"/>
      <c r="S333" s="637"/>
      <c r="T333" s="637"/>
      <c r="U333" s="419"/>
      <c r="V333" s="423"/>
      <c r="W333" s="422"/>
      <c r="X333" s="621"/>
      <c r="Y333" s="621"/>
      <c r="Z333" s="621"/>
      <c r="AA333" s="621"/>
      <c r="AB333" s="529"/>
      <c r="AC333" s="530"/>
      <c r="AD333" s="424"/>
      <c r="AE333" s="621"/>
      <c r="AF333" s="732" t="s">
        <v>4070</v>
      </c>
      <c r="AG333" s="732"/>
      <c r="AH333" s="677" t="s">
        <v>4030</v>
      </c>
      <c r="AI333" s="678"/>
      <c r="AJ333" s="678"/>
      <c r="AK333" s="678"/>
      <c r="AL333" s="678"/>
      <c r="AM333" s="678"/>
      <c r="AN333" s="678"/>
      <c r="AO333" s="679"/>
      <c r="AP333" s="459">
        <f>ROUND((F272-ROUND(F272*N333,0))+AJ335,0)</f>
        <v>1333</v>
      </c>
      <c r="AQ333" s="429"/>
    </row>
    <row r="334" spans="1:43" ht="17.25" customHeight="1" x14ac:dyDescent="0.15">
      <c r="A334" s="436">
        <v>63</v>
      </c>
      <c r="B334" s="433">
        <v>1475</v>
      </c>
      <c r="C334" s="441" t="s">
        <v>4108</v>
      </c>
      <c r="D334" s="711"/>
      <c r="E334" s="421"/>
      <c r="F334" s="418"/>
      <c r="G334" s="418"/>
      <c r="H334" s="418"/>
      <c r="I334" s="67"/>
      <c r="J334" s="421"/>
      <c r="K334" s="418"/>
      <c r="L334" s="418"/>
      <c r="M334" s="419"/>
      <c r="N334" s="421"/>
      <c r="O334" s="418"/>
      <c r="P334" s="418"/>
      <c r="Q334" s="419"/>
      <c r="R334" s="442"/>
      <c r="S334" s="637"/>
      <c r="T334" s="637"/>
      <c r="U334" s="638"/>
      <c r="V334" s="423" t="s">
        <v>579</v>
      </c>
      <c r="W334" s="422"/>
      <c r="X334" s="621"/>
      <c r="Y334" s="621"/>
      <c r="Z334" s="621"/>
      <c r="AA334" s="621"/>
      <c r="AB334" s="701">
        <f>$AB$7</f>
        <v>0.25</v>
      </c>
      <c r="AC334" s="706"/>
      <c r="AD334" s="424" t="s">
        <v>1300</v>
      </c>
      <c r="AE334" s="621"/>
      <c r="AF334" s="700"/>
      <c r="AG334" s="700"/>
      <c r="AH334" s="680"/>
      <c r="AI334" s="681"/>
      <c r="AJ334" s="681"/>
      <c r="AK334" s="681"/>
      <c r="AL334" s="681"/>
      <c r="AM334" s="681"/>
      <c r="AN334" s="681"/>
      <c r="AO334" s="682"/>
      <c r="AP334" s="459">
        <f>ROUND(ROUND((F272-ROUND(F272*N333,0))*(1+AB334),0)+AJ335,0)</f>
        <v>1603</v>
      </c>
      <c r="AQ334" s="429"/>
    </row>
    <row r="335" spans="1:43" ht="17.25" customHeight="1" x14ac:dyDescent="0.15">
      <c r="A335" s="436">
        <v>63</v>
      </c>
      <c r="B335" s="433">
        <v>1476</v>
      </c>
      <c r="C335" s="441" t="s">
        <v>4109</v>
      </c>
      <c r="D335" s="711"/>
      <c r="E335" s="421"/>
      <c r="F335" s="418"/>
      <c r="G335" s="418"/>
      <c r="H335" s="418"/>
      <c r="I335" s="67"/>
      <c r="J335" s="421"/>
      <c r="K335" s="418"/>
      <c r="L335" s="418"/>
      <c r="M335" s="419"/>
      <c r="N335" s="421"/>
      <c r="O335" s="418"/>
      <c r="P335" s="418"/>
      <c r="Q335" s="419"/>
      <c r="R335" s="442"/>
      <c r="S335" s="637"/>
      <c r="T335" s="637"/>
      <c r="U335" s="638"/>
      <c r="V335" s="423" t="s">
        <v>208</v>
      </c>
      <c r="W335" s="422"/>
      <c r="X335" s="621"/>
      <c r="Y335" s="621"/>
      <c r="Z335" s="621"/>
      <c r="AA335" s="621"/>
      <c r="AB335" s="701">
        <f>$AB$8</f>
        <v>0.5</v>
      </c>
      <c r="AC335" s="706"/>
      <c r="AD335" s="424" t="s">
        <v>1300</v>
      </c>
      <c r="AE335" s="621"/>
      <c r="AF335" s="700"/>
      <c r="AG335" s="700"/>
      <c r="AH335" s="57"/>
      <c r="AI335" s="524" t="s">
        <v>33</v>
      </c>
      <c r="AJ335" s="699">
        <f>$AJ$11</f>
        <v>254</v>
      </c>
      <c r="AK335" s="699"/>
      <c r="AL335" s="426" t="s">
        <v>207</v>
      </c>
      <c r="AM335" s="607"/>
      <c r="AN335" s="607"/>
      <c r="AO335" s="432"/>
      <c r="AP335" s="459">
        <f>ROUND(ROUND((F272-ROUND(F272*N333,0))*(1+AB335),0)+AJ335,0)</f>
        <v>1873</v>
      </c>
      <c r="AQ335" s="429"/>
    </row>
    <row r="336" spans="1:43" ht="17.25" customHeight="1" x14ac:dyDescent="0.15">
      <c r="A336" s="436">
        <v>63</v>
      </c>
      <c r="B336" s="433">
        <v>1477</v>
      </c>
      <c r="C336" s="441" t="s">
        <v>4110</v>
      </c>
      <c r="D336" s="711"/>
      <c r="E336" s="421"/>
      <c r="F336" s="418"/>
      <c r="G336" s="418"/>
      <c r="H336" s="418"/>
      <c r="I336" s="67"/>
      <c r="J336" s="421"/>
      <c r="K336" s="418"/>
      <c r="L336" s="418"/>
      <c r="M336" s="419"/>
      <c r="N336" s="442"/>
      <c r="O336" s="637"/>
      <c r="P336" s="637"/>
      <c r="Q336" s="419"/>
      <c r="R336" s="442"/>
      <c r="S336" s="637"/>
      <c r="T336" s="637"/>
      <c r="U336" s="638"/>
      <c r="V336" s="423"/>
      <c r="W336" s="422"/>
      <c r="X336" s="621"/>
      <c r="Y336" s="621"/>
      <c r="Z336" s="621"/>
      <c r="AA336" s="621"/>
      <c r="AB336" s="529"/>
      <c r="AC336" s="530"/>
      <c r="AD336" s="424"/>
      <c r="AE336" s="621"/>
      <c r="AF336" s="700"/>
      <c r="AG336" s="700"/>
      <c r="AH336" s="677" t="s">
        <v>4071</v>
      </c>
      <c r="AI336" s="678"/>
      <c r="AJ336" s="678"/>
      <c r="AK336" s="678"/>
      <c r="AL336" s="678"/>
      <c r="AM336" s="678"/>
      <c r="AN336" s="678"/>
      <c r="AO336" s="679"/>
      <c r="AP336" s="459">
        <f>ROUND((F272-ROUND(F272*N333,0))+AJ338,0)</f>
        <v>1481</v>
      </c>
      <c r="AQ336" s="429"/>
    </row>
    <row r="337" spans="1:43" ht="16.5" customHeight="1" x14ac:dyDescent="0.15">
      <c r="A337" s="436">
        <v>63</v>
      </c>
      <c r="B337" s="433">
        <v>1478</v>
      </c>
      <c r="C337" s="441" t="s">
        <v>4111</v>
      </c>
      <c r="D337" s="711"/>
      <c r="E337" s="421"/>
      <c r="F337" s="418"/>
      <c r="G337" s="418"/>
      <c r="H337" s="418"/>
      <c r="I337" s="67"/>
      <c r="J337" s="421"/>
      <c r="K337" s="418"/>
      <c r="L337" s="418"/>
      <c r="M337" s="419"/>
      <c r="N337" s="421"/>
      <c r="O337" s="418"/>
      <c r="P337" s="418"/>
      <c r="Q337" s="419"/>
      <c r="R337" s="442"/>
      <c r="S337" s="637"/>
      <c r="T337" s="637"/>
      <c r="U337" s="638"/>
      <c r="V337" s="423" t="s">
        <v>579</v>
      </c>
      <c r="W337" s="422"/>
      <c r="X337" s="621"/>
      <c r="Y337" s="621"/>
      <c r="Z337" s="621"/>
      <c r="AA337" s="621"/>
      <c r="AB337" s="701">
        <f>$AB$7</f>
        <v>0.25</v>
      </c>
      <c r="AC337" s="706"/>
      <c r="AD337" s="424" t="s">
        <v>1300</v>
      </c>
      <c r="AE337" s="621"/>
      <c r="AF337" s="700"/>
      <c r="AG337" s="700"/>
      <c r="AH337" s="680"/>
      <c r="AI337" s="681"/>
      <c r="AJ337" s="681"/>
      <c r="AK337" s="681"/>
      <c r="AL337" s="681"/>
      <c r="AM337" s="681"/>
      <c r="AN337" s="681"/>
      <c r="AO337" s="682"/>
      <c r="AP337" s="459">
        <f>ROUND(ROUND((F272-ROUND(F272*N333,0))*(1+AB337),0)+AJ338,0)</f>
        <v>1751</v>
      </c>
      <c r="AQ337" s="429"/>
    </row>
    <row r="338" spans="1:43" ht="17.25" customHeight="1" x14ac:dyDescent="0.15">
      <c r="A338" s="436">
        <v>63</v>
      </c>
      <c r="B338" s="433">
        <v>1479</v>
      </c>
      <c r="C338" s="441" t="s">
        <v>4112</v>
      </c>
      <c r="D338" s="711"/>
      <c r="E338" s="421"/>
      <c r="F338" s="418"/>
      <c r="G338" s="418"/>
      <c r="H338" s="418"/>
      <c r="I338" s="67"/>
      <c r="J338" s="421"/>
      <c r="K338" s="418"/>
      <c r="L338" s="418"/>
      <c r="M338" s="419"/>
      <c r="N338" s="421"/>
      <c r="O338" s="418"/>
      <c r="P338" s="418"/>
      <c r="Q338" s="419"/>
      <c r="R338" s="442"/>
      <c r="S338" s="637"/>
      <c r="T338" s="637"/>
      <c r="U338" s="638"/>
      <c r="V338" s="423" t="s">
        <v>208</v>
      </c>
      <c r="W338" s="422"/>
      <c r="X338" s="621"/>
      <c r="Y338" s="621"/>
      <c r="Z338" s="621"/>
      <c r="AA338" s="621"/>
      <c r="AB338" s="701">
        <f>$AB$8</f>
        <v>0.5</v>
      </c>
      <c r="AC338" s="706"/>
      <c r="AD338" s="424" t="s">
        <v>1300</v>
      </c>
      <c r="AE338" s="621"/>
      <c r="AF338" s="700"/>
      <c r="AG338" s="700"/>
      <c r="AH338" s="39"/>
      <c r="AI338" s="524" t="s">
        <v>33</v>
      </c>
      <c r="AJ338" s="699">
        <f>$AJ$158</f>
        <v>402</v>
      </c>
      <c r="AK338" s="699"/>
      <c r="AL338" s="426" t="s">
        <v>207</v>
      </c>
      <c r="AM338" s="417"/>
      <c r="AN338" s="417"/>
      <c r="AO338" s="584"/>
      <c r="AP338" s="459">
        <f>ROUND(ROUND((F272-ROUND(F272*N333,0))*(1+AB338),0)+AJ338,0)</f>
        <v>2021</v>
      </c>
      <c r="AQ338" s="429"/>
    </row>
    <row r="339" spans="1:43" ht="17.25" customHeight="1" x14ac:dyDescent="0.15">
      <c r="A339" s="436">
        <v>63</v>
      </c>
      <c r="B339" s="433">
        <v>1480</v>
      </c>
      <c r="C339" s="441" t="s">
        <v>4113</v>
      </c>
      <c r="D339" s="711"/>
      <c r="E339" s="421"/>
      <c r="F339" s="418"/>
      <c r="G339" s="418"/>
      <c r="H339" s="418"/>
      <c r="I339" s="67"/>
      <c r="J339" s="421"/>
      <c r="K339" s="418"/>
      <c r="L339" s="418"/>
      <c r="M339" s="419"/>
      <c r="N339" s="442"/>
      <c r="O339" s="637"/>
      <c r="P339" s="637"/>
      <c r="Q339" s="419"/>
      <c r="R339" s="442"/>
      <c r="S339" s="637"/>
      <c r="T339" s="637"/>
      <c r="U339" s="638"/>
      <c r="V339" s="423"/>
      <c r="W339" s="422"/>
      <c r="X339" s="621"/>
      <c r="Y339" s="621"/>
      <c r="Z339" s="621"/>
      <c r="AA339" s="621"/>
      <c r="AB339" s="529"/>
      <c r="AC339" s="530"/>
      <c r="AD339" s="424"/>
      <c r="AE339" s="621"/>
      <c r="AF339" s="720" t="s">
        <v>4072</v>
      </c>
      <c r="AG339" s="721"/>
      <c r="AH339" s="677" t="s">
        <v>4030</v>
      </c>
      <c r="AI339" s="678"/>
      <c r="AJ339" s="678"/>
      <c r="AK339" s="678"/>
      <c r="AL339" s="678"/>
      <c r="AM339" s="678"/>
      <c r="AN339" s="678"/>
      <c r="AO339" s="679"/>
      <c r="AP339" s="357">
        <f>ROUND((F272-ROUND(F272*N333,0))+AJ341,0)</f>
        <v>1280</v>
      </c>
      <c r="AQ339" s="429"/>
    </row>
    <row r="340" spans="1:43" ht="17.25" customHeight="1" x14ac:dyDescent="0.15">
      <c r="A340" s="436">
        <v>63</v>
      </c>
      <c r="B340" s="433">
        <v>1481</v>
      </c>
      <c r="C340" s="441" t="s">
        <v>4114</v>
      </c>
      <c r="D340" s="711"/>
      <c r="E340" s="421"/>
      <c r="F340" s="418"/>
      <c r="G340" s="418"/>
      <c r="H340" s="418"/>
      <c r="I340" s="67"/>
      <c r="J340" s="421"/>
      <c r="K340" s="418"/>
      <c r="L340" s="418"/>
      <c r="M340" s="419"/>
      <c r="N340" s="442"/>
      <c r="O340" s="637"/>
      <c r="P340" s="637"/>
      <c r="Q340" s="419"/>
      <c r="R340" s="442"/>
      <c r="S340" s="637"/>
      <c r="T340" s="637"/>
      <c r="U340" s="638"/>
      <c r="V340" s="423" t="s">
        <v>579</v>
      </c>
      <c r="W340" s="422"/>
      <c r="X340" s="621"/>
      <c r="Y340" s="621"/>
      <c r="Z340" s="621"/>
      <c r="AA340" s="621"/>
      <c r="AB340" s="701">
        <f>$AB$7</f>
        <v>0.25</v>
      </c>
      <c r="AC340" s="706"/>
      <c r="AD340" s="424" t="s">
        <v>1300</v>
      </c>
      <c r="AE340" s="621"/>
      <c r="AF340" s="722"/>
      <c r="AG340" s="723"/>
      <c r="AH340" s="680"/>
      <c r="AI340" s="681"/>
      <c r="AJ340" s="681"/>
      <c r="AK340" s="681"/>
      <c r="AL340" s="681"/>
      <c r="AM340" s="681"/>
      <c r="AN340" s="681"/>
      <c r="AO340" s="682"/>
      <c r="AP340" s="357">
        <f>ROUND(ROUND((F272-ROUND(F272*N333,0))*(1+AB340),0)+AJ341,0)</f>
        <v>1550</v>
      </c>
      <c r="AQ340" s="429"/>
    </row>
    <row r="341" spans="1:43" ht="17.25" customHeight="1" x14ac:dyDescent="0.15">
      <c r="A341" s="436">
        <v>63</v>
      </c>
      <c r="B341" s="433">
        <v>1482</v>
      </c>
      <c r="C341" s="441" t="s">
        <v>4115</v>
      </c>
      <c r="D341" s="711"/>
      <c r="E341" s="421"/>
      <c r="F341" s="418"/>
      <c r="G341" s="418"/>
      <c r="H341" s="418"/>
      <c r="I341" s="67"/>
      <c r="J341" s="421"/>
      <c r="K341" s="418"/>
      <c r="L341" s="418"/>
      <c r="M341" s="419"/>
      <c r="N341" s="442"/>
      <c r="O341" s="637"/>
      <c r="P341" s="637"/>
      <c r="Q341" s="419"/>
      <c r="R341" s="442"/>
      <c r="S341" s="637"/>
      <c r="T341" s="637"/>
      <c r="U341" s="638"/>
      <c r="V341" s="423" t="s">
        <v>208</v>
      </c>
      <c r="W341" s="422"/>
      <c r="X341" s="621"/>
      <c r="Y341" s="621"/>
      <c r="Z341" s="621"/>
      <c r="AA341" s="621"/>
      <c r="AB341" s="701">
        <f>$AB$8</f>
        <v>0.5</v>
      </c>
      <c r="AC341" s="706"/>
      <c r="AD341" s="424" t="s">
        <v>1300</v>
      </c>
      <c r="AE341" s="621"/>
      <c r="AF341" s="722"/>
      <c r="AG341" s="723"/>
      <c r="AH341" s="39"/>
      <c r="AI341" s="524" t="s">
        <v>33</v>
      </c>
      <c r="AJ341" s="699">
        <f>$AJ$14</f>
        <v>201</v>
      </c>
      <c r="AK341" s="699"/>
      <c r="AL341" s="426" t="s">
        <v>207</v>
      </c>
      <c r="AM341" s="607"/>
      <c r="AN341" s="607"/>
      <c r="AO341" s="432"/>
      <c r="AP341" s="357">
        <f>ROUND(ROUND((F272-ROUND(F272*N333,0))*(1+AB341),0)+AJ341,0)</f>
        <v>1820</v>
      </c>
      <c r="AQ341" s="429"/>
    </row>
    <row r="342" spans="1:43" ht="17.25" customHeight="1" x14ac:dyDescent="0.15">
      <c r="A342" s="436">
        <v>63</v>
      </c>
      <c r="B342" s="433">
        <v>1483</v>
      </c>
      <c r="C342" s="441" t="s">
        <v>4116</v>
      </c>
      <c r="D342" s="711"/>
      <c r="E342" s="421"/>
      <c r="F342" s="418"/>
      <c r="G342" s="418"/>
      <c r="H342" s="418"/>
      <c r="I342" s="67"/>
      <c r="J342" s="421"/>
      <c r="K342" s="418"/>
      <c r="L342" s="418"/>
      <c r="M342" s="419"/>
      <c r="N342" s="442"/>
      <c r="O342" s="637"/>
      <c r="P342" s="637"/>
      <c r="Q342" s="419"/>
      <c r="R342" s="442"/>
      <c r="S342" s="637"/>
      <c r="T342" s="637"/>
      <c r="U342" s="638"/>
      <c r="V342" s="423"/>
      <c r="W342" s="422"/>
      <c r="X342" s="621"/>
      <c r="Y342" s="621"/>
      <c r="Z342" s="621"/>
      <c r="AA342" s="621"/>
      <c r="AB342" s="529"/>
      <c r="AC342" s="530"/>
      <c r="AD342" s="424"/>
      <c r="AE342" s="621"/>
      <c r="AF342" s="722"/>
      <c r="AG342" s="723"/>
      <c r="AH342" s="677" t="s">
        <v>4071</v>
      </c>
      <c r="AI342" s="678"/>
      <c r="AJ342" s="678"/>
      <c r="AK342" s="678"/>
      <c r="AL342" s="678"/>
      <c r="AM342" s="678"/>
      <c r="AN342" s="678"/>
      <c r="AO342" s="679"/>
      <c r="AP342" s="357">
        <f>ROUND((F272-ROUND(F272*N333,0))+AJ344,0)</f>
        <v>1396</v>
      </c>
      <c r="AQ342" s="429"/>
    </row>
    <row r="343" spans="1:43" ht="16.5" customHeight="1" x14ac:dyDescent="0.15">
      <c r="A343" s="436">
        <v>63</v>
      </c>
      <c r="B343" s="433">
        <v>1484</v>
      </c>
      <c r="C343" s="441" t="s">
        <v>4117</v>
      </c>
      <c r="D343" s="711"/>
      <c r="E343" s="421"/>
      <c r="F343" s="418"/>
      <c r="G343" s="418"/>
      <c r="H343" s="418"/>
      <c r="I343" s="67"/>
      <c r="J343" s="421"/>
      <c r="K343" s="418"/>
      <c r="L343" s="418"/>
      <c r="M343" s="419"/>
      <c r="N343" s="442"/>
      <c r="O343" s="637"/>
      <c r="P343" s="637"/>
      <c r="Q343" s="419"/>
      <c r="R343" s="442"/>
      <c r="S343" s="637"/>
      <c r="T343" s="637"/>
      <c r="U343" s="638"/>
      <c r="V343" s="423" t="s">
        <v>579</v>
      </c>
      <c r="W343" s="422"/>
      <c r="X343" s="621"/>
      <c r="Y343" s="621"/>
      <c r="Z343" s="621"/>
      <c r="AA343" s="621"/>
      <c r="AB343" s="701">
        <f>$AB$7</f>
        <v>0.25</v>
      </c>
      <c r="AC343" s="706"/>
      <c r="AD343" s="424" t="s">
        <v>1300</v>
      </c>
      <c r="AE343" s="621"/>
      <c r="AF343" s="722"/>
      <c r="AG343" s="723"/>
      <c r="AH343" s="680"/>
      <c r="AI343" s="681"/>
      <c r="AJ343" s="681"/>
      <c r="AK343" s="681"/>
      <c r="AL343" s="681"/>
      <c r="AM343" s="681"/>
      <c r="AN343" s="681"/>
      <c r="AO343" s="682"/>
      <c r="AP343" s="357">
        <f>ROUND(ROUND((F272-ROUND(F272*N333,0))*(1+AB343),0)+AJ344,0)</f>
        <v>1666</v>
      </c>
      <c r="AQ343" s="429"/>
    </row>
    <row r="344" spans="1:43" ht="17.25" customHeight="1" x14ac:dyDescent="0.15">
      <c r="A344" s="436">
        <v>63</v>
      </c>
      <c r="B344" s="433">
        <v>1485</v>
      </c>
      <c r="C344" s="441" t="s">
        <v>4118</v>
      </c>
      <c r="D344" s="711"/>
      <c r="E344" s="421"/>
      <c r="F344" s="418"/>
      <c r="G344" s="418"/>
      <c r="H344" s="418"/>
      <c r="I344" s="67"/>
      <c r="J344" s="421"/>
      <c r="K344" s="418"/>
      <c r="L344" s="418"/>
      <c r="M344" s="419"/>
      <c r="N344" s="442"/>
      <c r="O344" s="637"/>
      <c r="P344" s="637"/>
      <c r="Q344" s="419"/>
      <c r="R344" s="421"/>
      <c r="S344" s="418"/>
      <c r="T344" s="418"/>
      <c r="U344" s="419"/>
      <c r="V344" s="423" t="s">
        <v>208</v>
      </c>
      <c r="W344" s="422"/>
      <c r="X344" s="621"/>
      <c r="Y344" s="621"/>
      <c r="Z344" s="621"/>
      <c r="AA344" s="621"/>
      <c r="AB344" s="701">
        <f>$AB$8</f>
        <v>0.5</v>
      </c>
      <c r="AC344" s="706"/>
      <c r="AD344" s="424" t="s">
        <v>1300</v>
      </c>
      <c r="AE344" s="621"/>
      <c r="AF344" s="724"/>
      <c r="AG344" s="725"/>
      <c r="AH344" s="417"/>
      <c r="AI344" s="524" t="s">
        <v>33</v>
      </c>
      <c r="AJ344" s="699">
        <f>$AJ$164</f>
        <v>317</v>
      </c>
      <c r="AK344" s="699"/>
      <c r="AL344" s="426" t="s">
        <v>207</v>
      </c>
      <c r="AM344" s="607"/>
      <c r="AN344" s="607"/>
      <c r="AO344" s="432"/>
      <c r="AP344" s="357">
        <f>ROUND(ROUND((F272-ROUND(F272*N333,0))*(1+AB344),0)+AJ344,0)</f>
        <v>1936</v>
      </c>
      <c r="AQ344" s="429"/>
    </row>
    <row r="345" spans="1:43" ht="17.25" customHeight="1" x14ac:dyDescent="0.15">
      <c r="A345" s="436">
        <v>63</v>
      </c>
      <c r="B345" s="433">
        <v>1486</v>
      </c>
      <c r="C345" s="441" t="s">
        <v>4119</v>
      </c>
      <c r="D345" s="711"/>
      <c r="E345" s="421"/>
      <c r="F345" s="418"/>
      <c r="G345" s="418"/>
      <c r="H345" s="418"/>
      <c r="I345" s="67"/>
      <c r="J345" s="421"/>
      <c r="K345" s="418"/>
      <c r="L345" s="418"/>
      <c r="M345" s="419"/>
      <c r="N345" s="442"/>
      <c r="O345" s="637"/>
      <c r="P345" s="418"/>
      <c r="Q345" s="638"/>
      <c r="R345" s="421"/>
      <c r="S345" s="418"/>
      <c r="T345" s="637"/>
      <c r="U345" s="144"/>
      <c r="V345" s="423"/>
      <c r="W345" s="530"/>
      <c r="X345" s="424"/>
      <c r="Y345" s="424"/>
      <c r="Z345" s="621"/>
      <c r="AA345" s="621"/>
      <c r="AB345" s="424"/>
      <c r="AC345" s="422"/>
      <c r="AD345" s="519"/>
      <c r="AE345" s="422"/>
      <c r="AF345" s="422"/>
      <c r="AG345" s="422"/>
      <c r="AH345" s="422"/>
      <c r="AI345" s="422"/>
      <c r="AJ345" s="422"/>
      <c r="AK345" s="422"/>
      <c r="AL345" s="422"/>
      <c r="AM345" s="733" t="s">
        <v>4120</v>
      </c>
      <c r="AN345" s="694"/>
      <c r="AO345" s="695"/>
      <c r="AP345" s="459">
        <f>ROUND((F272-ROUND(F272*N333,0))+AN349,0)</f>
        <v>1379</v>
      </c>
      <c r="AQ345" s="429"/>
    </row>
    <row r="346" spans="1:43" ht="17.25" customHeight="1" x14ac:dyDescent="0.15">
      <c r="A346" s="436">
        <v>63</v>
      </c>
      <c r="B346" s="433">
        <v>1487</v>
      </c>
      <c r="C346" s="441" t="s">
        <v>4121</v>
      </c>
      <c r="D346" s="711"/>
      <c r="E346" s="421"/>
      <c r="F346" s="418"/>
      <c r="G346" s="418"/>
      <c r="H346" s="418"/>
      <c r="I346" s="67"/>
      <c r="J346" s="421"/>
      <c r="K346" s="418"/>
      <c r="L346" s="418"/>
      <c r="M346" s="419"/>
      <c r="N346" s="442"/>
      <c r="O346" s="637"/>
      <c r="P346" s="418"/>
      <c r="Q346" s="638"/>
      <c r="R346" s="442"/>
      <c r="S346" s="418"/>
      <c r="T346" s="637"/>
      <c r="U346" s="419"/>
      <c r="V346" s="423" t="s">
        <v>579</v>
      </c>
      <c r="W346" s="621"/>
      <c r="X346" s="621"/>
      <c r="Y346" s="621"/>
      <c r="Z346" s="621"/>
      <c r="AA346" s="621"/>
      <c r="AB346" s="701">
        <f>$AB$7</f>
        <v>0.25</v>
      </c>
      <c r="AC346" s="706"/>
      <c r="AD346" s="424" t="s">
        <v>1300</v>
      </c>
      <c r="AE346" s="422"/>
      <c r="AF346" s="422"/>
      <c r="AG346" s="422"/>
      <c r="AH346" s="422"/>
      <c r="AI346" s="422"/>
      <c r="AJ346" s="422"/>
      <c r="AK346" s="422"/>
      <c r="AL346" s="422"/>
      <c r="AM346" s="734"/>
      <c r="AN346" s="735"/>
      <c r="AO346" s="736"/>
      <c r="AP346" s="459">
        <f>ROUND(ROUND((F272-ROUND(F272*N333,0))*(1+AB346),0)+AN349,0)</f>
        <v>1649</v>
      </c>
      <c r="AQ346" s="429"/>
    </row>
    <row r="347" spans="1:43" ht="17.25" customHeight="1" x14ac:dyDescent="0.15">
      <c r="A347" s="436">
        <v>63</v>
      </c>
      <c r="B347" s="433">
        <v>1488</v>
      </c>
      <c r="C347" s="441" t="s">
        <v>4122</v>
      </c>
      <c r="D347" s="711"/>
      <c r="E347" s="421"/>
      <c r="F347" s="418"/>
      <c r="G347" s="418"/>
      <c r="H347" s="418"/>
      <c r="I347" s="67"/>
      <c r="J347" s="421"/>
      <c r="K347" s="418"/>
      <c r="L347" s="418"/>
      <c r="M347" s="419"/>
      <c r="N347" s="442"/>
      <c r="O347" s="637"/>
      <c r="P347" s="418"/>
      <c r="Q347" s="638"/>
      <c r="R347" s="442"/>
      <c r="S347" s="418"/>
      <c r="T347" s="637"/>
      <c r="U347" s="419"/>
      <c r="V347" s="423" t="s">
        <v>208</v>
      </c>
      <c r="W347" s="621"/>
      <c r="X347" s="621"/>
      <c r="Y347" s="621"/>
      <c r="Z347" s="621"/>
      <c r="AA347" s="621"/>
      <c r="AB347" s="701">
        <f>$AB$8</f>
        <v>0.5</v>
      </c>
      <c r="AC347" s="706"/>
      <c r="AD347" s="424" t="s">
        <v>1300</v>
      </c>
      <c r="AE347" s="422"/>
      <c r="AF347" s="422"/>
      <c r="AG347" s="422"/>
      <c r="AH347" s="422"/>
      <c r="AI347" s="422"/>
      <c r="AJ347" s="422"/>
      <c r="AK347" s="422"/>
      <c r="AL347" s="422"/>
      <c r="AM347" s="734"/>
      <c r="AN347" s="735"/>
      <c r="AO347" s="736"/>
      <c r="AP347" s="459">
        <f>ROUND(ROUND((F272-ROUND(F272*N333,0))*(1+AB347),0)+AN349,0)</f>
        <v>1919</v>
      </c>
      <c r="AQ347" s="429"/>
    </row>
    <row r="348" spans="1:43" ht="17.25" customHeight="1" x14ac:dyDescent="0.15">
      <c r="A348" s="436">
        <v>63</v>
      </c>
      <c r="B348" s="433">
        <v>1489</v>
      </c>
      <c r="C348" s="441" t="s">
        <v>4123</v>
      </c>
      <c r="D348" s="711"/>
      <c r="E348" s="421"/>
      <c r="F348" s="418"/>
      <c r="G348" s="418"/>
      <c r="H348" s="418"/>
      <c r="I348" s="67"/>
      <c r="J348" s="421"/>
      <c r="K348" s="418"/>
      <c r="L348" s="418"/>
      <c r="M348" s="419"/>
      <c r="N348" s="442"/>
      <c r="O348" s="637"/>
      <c r="P348" s="418"/>
      <c r="Q348" s="638"/>
      <c r="R348" s="442"/>
      <c r="S348" s="418"/>
      <c r="T348" s="637"/>
      <c r="U348" s="419"/>
      <c r="V348" s="423"/>
      <c r="W348" s="621"/>
      <c r="X348" s="621"/>
      <c r="Y348" s="621"/>
      <c r="Z348" s="621"/>
      <c r="AA348" s="621"/>
      <c r="AB348" s="529"/>
      <c r="AC348" s="530"/>
      <c r="AD348" s="424"/>
      <c r="AE348" s="621"/>
      <c r="AF348" s="703" t="s">
        <v>4070</v>
      </c>
      <c r="AG348" s="704"/>
      <c r="AH348" s="678" t="s">
        <v>828</v>
      </c>
      <c r="AI348" s="678"/>
      <c r="AJ348" s="678"/>
      <c r="AK348" s="678"/>
      <c r="AL348" s="679"/>
      <c r="AM348" s="734"/>
      <c r="AN348" s="735"/>
      <c r="AO348" s="736"/>
      <c r="AP348" s="459">
        <f>ROUND(ROUND((F272-ROUND(F272*N333,0))+AI350,0)+AN349,0)</f>
        <v>1633</v>
      </c>
      <c r="AQ348" s="429"/>
    </row>
    <row r="349" spans="1:43" ht="17.25" customHeight="1" x14ac:dyDescent="0.15">
      <c r="A349" s="436">
        <v>63</v>
      </c>
      <c r="B349" s="433">
        <v>1490</v>
      </c>
      <c r="C349" s="441" t="s">
        <v>4124</v>
      </c>
      <c r="D349" s="711"/>
      <c r="E349" s="421"/>
      <c r="F349" s="418"/>
      <c r="G349" s="418"/>
      <c r="H349" s="418"/>
      <c r="I349" s="67"/>
      <c r="J349" s="421"/>
      <c r="K349" s="418"/>
      <c r="L349" s="418"/>
      <c r="M349" s="419"/>
      <c r="N349" s="442"/>
      <c r="O349" s="637"/>
      <c r="P349" s="418"/>
      <c r="Q349" s="638"/>
      <c r="R349" s="442"/>
      <c r="S349" s="418"/>
      <c r="T349" s="637"/>
      <c r="U349" s="419"/>
      <c r="V349" s="423" t="s">
        <v>579</v>
      </c>
      <c r="W349" s="621"/>
      <c r="X349" s="621"/>
      <c r="Y349" s="621"/>
      <c r="Z349" s="621"/>
      <c r="AA349" s="621"/>
      <c r="AB349" s="701">
        <f>$AB$7</f>
        <v>0.25</v>
      </c>
      <c r="AC349" s="706"/>
      <c r="AD349" s="424" t="s">
        <v>1300</v>
      </c>
      <c r="AE349" s="621"/>
      <c r="AF349" s="703"/>
      <c r="AG349" s="704"/>
      <c r="AH349" s="681"/>
      <c r="AI349" s="681"/>
      <c r="AJ349" s="681"/>
      <c r="AK349" s="681"/>
      <c r="AL349" s="682"/>
      <c r="AM349" s="465" t="s">
        <v>33</v>
      </c>
      <c r="AN349" s="707">
        <f>$AN$289</f>
        <v>300</v>
      </c>
      <c r="AO349" s="708"/>
      <c r="AP349" s="459">
        <f>ROUND(ROUND(ROUND((F272-ROUND(F272*N333,0))*(1+AB349),0)+AI350,0)+AN349,0)</f>
        <v>1903</v>
      </c>
      <c r="AQ349" s="429"/>
    </row>
    <row r="350" spans="1:43" ht="17.25" customHeight="1" x14ac:dyDescent="0.15">
      <c r="A350" s="436">
        <v>63</v>
      </c>
      <c r="B350" s="433">
        <v>1491</v>
      </c>
      <c r="C350" s="441" t="s">
        <v>4125</v>
      </c>
      <c r="D350" s="711"/>
      <c r="E350" s="421"/>
      <c r="F350" s="418"/>
      <c r="G350" s="418"/>
      <c r="H350" s="418"/>
      <c r="I350" s="67"/>
      <c r="J350" s="421"/>
      <c r="K350" s="418"/>
      <c r="L350" s="418"/>
      <c r="M350" s="419"/>
      <c r="N350" s="442"/>
      <c r="O350" s="637"/>
      <c r="P350" s="418"/>
      <c r="Q350" s="638"/>
      <c r="R350" s="442"/>
      <c r="S350" s="418"/>
      <c r="T350" s="637"/>
      <c r="U350" s="419"/>
      <c r="V350" s="423" t="s">
        <v>208</v>
      </c>
      <c r="W350" s="621"/>
      <c r="X350" s="621"/>
      <c r="Y350" s="621"/>
      <c r="Z350" s="621"/>
      <c r="AA350" s="621"/>
      <c r="AB350" s="701">
        <f>$AB$8</f>
        <v>0.5</v>
      </c>
      <c r="AC350" s="706"/>
      <c r="AD350" s="424" t="s">
        <v>1300</v>
      </c>
      <c r="AE350" s="621"/>
      <c r="AF350" s="703"/>
      <c r="AG350" s="704"/>
      <c r="AH350" s="616" t="s">
        <v>33</v>
      </c>
      <c r="AI350" s="705">
        <f>$AJ$11</f>
        <v>254</v>
      </c>
      <c r="AJ350" s="705"/>
      <c r="AK350" s="245" t="s">
        <v>207</v>
      </c>
      <c r="AL350" s="426"/>
      <c r="AM350" s="448"/>
      <c r="AN350" s="449"/>
      <c r="AO350" s="467" t="s">
        <v>207</v>
      </c>
      <c r="AP350" s="459">
        <f>ROUND(ROUND(ROUND((F272-ROUND(F272*N333,0))*(1+AB350),0)+AI350,0)+AN349,0)</f>
        <v>2173</v>
      </c>
      <c r="AQ350" s="429"/>
    </row>
    <row r="351" spans="1:43" ht="17.25" customHeight="1" x14ac:dyDescent="0.15">
      <c r="A351" s="436">
        <v>63</v>
      </c>
      <c r="B351" s="433">
        <v>1492</v>
      </c>
      <c r="C351" s="441" t="s">
        <v>4126</v>
      </c>
      <c r="D351" s="711"/>
      <c r="E351" s="421"/>
      <c r="F351" s="418"/>
      <c r="G351" s="418"/>
      <c r="H351" s="418"/>
      <c r="I351" s="67"/>
      <c r="J351" s="421"/>
      <c r="K351" s="418"/>
      <c r="L351" s="418"/>
      <c r="M351" s="419"/>
      <c r="N351" s="442"/>
      <c r="O351" s="637"/>
      <c r="P351" s="418"/>
      <c r="Q351" s="638"/>
      <c r="R351" s="442"/>
      <c r="S351" s="418"/>
      <c r="T351" s="637"/>
      <c r="U351" s="419"/>
      <c r="V351" s="423"/>
      <c r="W351" s="621"/>
      <c r="X351" s="621"/>
      <c r="Y351" s="621"/>
      <c r="Z351" s="621"/>
      <c r="AA351" s="621"/>
      <c r="AB351" s="529"/>
      <c r="AC351" s="530"/>
      <c r="AD351" s="424"/>
      <c r="AE351" s="621"/>
      <c r="AF351" s="703"/>
      <c r="AG351" s="704"/>
      <c r="AH351" s="678" t="s">
        <v>1360</v>
      </c>
      <c r="AI351" s="678"/>
      <c r="AJ351" s="678"/>
      <c r="AK351" s="678"/>
      <c r="AL351" s="679"/>
      <c r="AM351" s="448"/>
      <c r="AN351" s="449"/>
      <c r="AO351" s="450"/>
      <c r="AP351" s="458">
        <f>ROUND(ROUND((F272-ROUND(F272*N333,0))+AI353,0)+AN349,0)</f>
        <v>1781</v>
      </c>
      <c r="AQ351" s="429"/>
    </row>
    <row r="352" spans="1:43" ht="17.25" customHeight="1" x14ac:dyDescent="0.15">
      <c r="A352" s="436">
        <v>63</v>
      </c>
      <c r="B352" s="433">
        <v>1493</v>
      </c>
      <c r="C352" s="441" t="s">
        <v>4127</v>
      </c>
      <c r="D352" s="711"/>
      <c r="E352" s="421"/>
      <c r="F352" s="418"/>
      <c r="G352" s="418"/>
      <c r="H352" s="418"/>
      <c r="I352" s="67"/>
      <c r="J352" s="421"/>
      <c r="K352" s="418"/>
      <c r="L352" s="418"/>
      <c r="M352" s="419"/>
      <c r="N352" s="442"/>
      <c r="O352" s="637"/>
      <c r="P352" s="418"/>
      <c r="Q352" s="638"/>
      <c r="R352" s="442"/>
      <c r="S352" s="418"/>
      <c r="T352" s="637"/>
      <c r="U352" s="419"/>
      <c r="V352" s="423" t="s">
        <v>579</v>
      </c>
      <c r="W352" s="621"/>
      <c r="X352" s="621"/>
      <c r="Y352" s="621"/>
      <c r="Z352" s="621"/>
      <c r="AA352" s="621"/>
      <c r="AB352" s="701">
        <f>$AB$7</f>
        <v>0.25</v>
      </c>
      <c r="AC352" s="706"/>
      <c r="AD352" s="424" t="s">
        <v>1300</v>
      </c>
      <c r="AE352" s="621"/>
      <c r="AF352" s="703"/>
      <c r="AG352" s="704"/>
      <c r="AH352" s="681"/>
      <c r="AI352" s="681"/>
      <c r="AJ352" s="681"/>
      <c r="AK352" s="681"/>
      <c r="AL352" s="682"/>
      <c r="AM352" s="442"/>
      <c r="AN352" s="637"/>
      <c r="AO352" s="638"/>
      <c r="AP352" s="459">
        <f>ROUND(ROUND(ROUND((F272-ROUND(F272*N333,0))*(1+AB352),0)+AI353,0)+AN349,0)</f>
        <v>2051</v>
      </c>
      <c r="AQ352" s="429"/>
    </row>
    <row r="353" spans="1:43" ht="17.25" customHeight="1" x14ac:dyDescent="0.15">
      <c r="A353" s="436">
        <v>63</v>
      </c>
      <c r="B353" s="433">
        <v>1494</v>
      </c>
      <c r="C353" s="441" t="s">
        <v>4128</v>
      </c>
      <c r="D353" s="711"/>
      <c r="E353" s="421"/>
      <c r="F353" s="418"/>
      <c r="G353" s="418"/>
      <c r="H353" s="418"/>
      <c r="I353" s="67"/>
      <c r="J353" s="421"/>
      <c r="K353" s="418"/>
      <c r="L353" s="418"/>
      <c r="M353" s="419"/>
      <c r="N353" s="442"/>
      <c r="O353" s="637"/>
      <c r="P353" s="418"/>
      <c r="Q353" s="638"/>
      <c r="R353" s="442"/>
      <c r="S353" s="418"/>
      <c r="T353" s="637"/>
      <c r="U353" s="419"/>
      <c r="V353" s="423" t="s">
        <v>208</v>
      </c>
      <c r="W353" s="621"/>
      <c r="X353" s="621"/>
      <c r="Y353" s="621"/>
      <c r="Z353" s="621"/>
      <c r="AA353" s="621"/>
      <c r="AB353" s="701">
        <f>$AB$8</f>
        <v>0.5</v>
      </c>
      <c r="AC353" s="706"/>
      <c r="AD353" s="424" t="s">
        <v>1300</v>
      </c>
      <c r="AE353" s="621"/>
      <c r="AF353" s="703"/>
      <c r="AG353" s="704"/>
      <c r="AH353" s="616" t="s">
        <v>33</v>
      </c>
      <c r="AI353" s="705">
        <f>$AJ$158</f>
        <v>402</v>
      </c>
      <c r="AJ353" s="705"/>
      <c r="AK353" s="245" t="s">
        <v>207</v>
      </c>
      <c r="AL353" s="417"/>
      <c r="AM353" s="442"/>
      <c r="AN353" s="637"/>
      <c r="AO353" s="638"/>
      <c r="AP353" s="459">
        <f>ROUND(ROUND(ROUND((F272-ROUND(F272*N333,0))*(1+AB353),0)+AI353,0)+AN349,0)</f>
        <v>2321</v>
      </c>
      <c r="AQ353" s="429"/>
    </row>
    <row r="354" spans="1:43" ht="17.25" customHeight="1" x14ac:dyDescent="0.15">
      <c r="A354" s="436">
        <v>63</v>
      </c>
      <c r="B354" s="433">
        <v>1495</v>
      </c>
      <c r="C354" s="441" t="s">
        <v>4129</v>
      </c>
      <c r="D354" s="538"/>
      <c r="E354" s="421"/>
      <c r="F354" s="418"/>
      <c r="G354" s="418"/>
      <c r="H354" s="418"/>
      <c r="I354" s="67"/>
      <c r="J354" s="421"/>
      <c r="K354" s="418"/>
      <c r="L354" s="418"/>
      <c r="M354" s="419"/>
      <c r="N354" s="442"/>
      <c r="O354" s="637"/>
      <c r="P354" s="418"/>
      <c r="Q354" s="638"/>
      <c r="R354" s="442"/>
      <c r="S354" s="418"/>
      <c r="T354" s="637"/>
      <c r="U354" s="419"/>
      <c r="V354" s="423"/>
      <c r="W354" s="621"/>
      <c r="X354" s="621"/>
      <c r="Y354" s="621"/>
      <c r="Z354" s="621"/>
      <c r="AA354" s="621"/>
      <c r="AB354" s="529"/>
      <c r="AC354" s="530"/>
      <c r="AD354" s="424"/>
      <c r="AE354" s="621"/>
      <c r="AF354" s="703" t="s">
        <v>1394</v>
      </c>
      <c r="AG354" s="704"/>
      <c r="AH354" s="678" t="s">
        <v>828</v>
      </c>
      <c r="AI354" s="678"/>
      <c r="AJ354" s="678"/>
      <c r="AK354" s="678"/>
      <c r="AL354" s="679"/>
      <c r="AM354" s="448"/>
      <c r="AN354" s="449"/>
      <c r="AO354" s="450"/>
      <c r="AP354" s="459">
        <f>ROUND(ROUND((F272-ROUND(F272*N333,0))+AI356,0)+AN349,0)</f>
        <v>1580</v>
      </c>
      <c r="AQ354" s="429"/>
    </row>
    <row r="355" spans="1:43" ht="17.25" customHeight="1" x14ac:dyDescent="0.15">
      <c r="A355" s="436">
        <v>63</v>
      </c>
      <c r="B355" s="433">
        <v>1496</v>
      </c>
      <c r="C355" s="441" t="s">
        <v>4130</v>
      </c>
      <c r="D355" s="538"/>
      <c r="E355" s="421"/>
      <c r="F355" s="418"/>
      <c r="G355" s="418"/>
      <c r="H355" s="418"/>
      <c r="I355" s="67"/>
      <c r="J355" s="421"/>
      <c r="K355" s="418"/>
      <c r="L355" s="418"/>
      <c r="M355" s="419"/>
      <c r="N355" s="442"/>
      <c r="O355" s="637"/>
      <c r="P355" s="418"/>
      <c r="Q355" s="638"/>
      <c r="R355" s="442"/>
      <c r="S355" s="418"/>
      <c r="T355" s="637"/>
      <c r="U355" s="419"/>
      <c r="V355" s="423" t="s">
        <v>579</v>
      </c>
      <c r="W355" s="621"/>
      <c r="X355" s="621"/>
      <c r="Y355" s="621"/>
      <c r="Z355" s="621"/>
      <c r="AA355" s="621"/>
      <c r="AB355" s="701">
        <f>$AB$7</f>
        <v>0.25</v>
      </c>
      <c r="AC355" s="706"/>
      <c r="AD355" s="424" t="s">
        <v>1300</v>
      </c>
      <c r="AE355" s="621"/>
      <c r="AF355" s="703"/>
      <c r="AG355" s="704"/>
      <c r="AH355" s="681"/>
      <c r="AI355" s="681"/>
      <c r="AJ355" s="681"/>
      <c r="AK355" s="681"/>
      <c r="AL355" s="682"/>
      <c r="AM355" s="448"/>
      <c r="AN355" s="449"/>
      <c r="AO355" s="450"/>
      <c r="AP355" s="459">
        <f>ROUND(ROUND(ROUND((F272-ROUND(F272*N333,0))*(1+AB355),0)+AI356,0)+AN349,0)</f>
        <v>1850</v>
      </c>
      <c r="AQ355" s="429"/>
    </row>
    <row r="356" spans="1:43" ht="17.25" customHeight="1" x14ac:dyDescent="0.15">
      <c r="A356" s="436">
        <v>63</v>
      </c>
      <c r="B356" s="433">
        <v>1497</v>
      </c>
      <c r="C356" s="441" t="s">
        <v>4131</v>
      </c>
      <c r="D356" s="538"/>
      <c r="E356" s="421"/>
      <c r="F356" s="418"/>
      <c r="G356" s="418"/>
      <c r="H356" s="418"/>
      <c r="I356" s="67"/>
      <c r="J356" s="421"/>
      <c r="K356" s="418"/>
      <c r="L356" s="418"/>
      <c r="M356" s="419"/>
      <c r="N356" s="442"/>
      <c r="O356" s="637"/>
      <c r="P356" s="418"/>
      <c r="Q356" s="638"/>
      <c r="R356" s="442"/>
      <c r="S356" s="418"/>
      <c r="T356" s="637"/>
      <c r="U356" s="419"/>
      <c r="V356" s="423" t="s">
        <v>208</v>
      </c>
      <c r="W356" s="621"/>
      <c r="X356" s="621"/>
      <c r="Y356" s="621"/>
      <c r="Z356" s="621"/>
      <c r="AA356" s="621"/>
      <c r="AB356" s="701">
        <f>$AB$8</f>
        <v>0.5</v>
      </c>
      <c r="AC356" s="706"/>
      <c r="AD356" s="424" t="s">
        <v>1300</v>
      </c>
      <c r="AE356" s="621"/>
      <c r="AF356" s="703"/>
      <c r="AG356" s="704"/>
      <c r="AH356" s="616" t="s">
        <v>33</v>
      </c>
      <c r="AI356" s="705">
        <f>$AJ$14</f>
        <v>201</v>
      </c>
      <c r="AJ356" s="705"/>
      <c r="AK356" s="245" t="s">
        <v>207</v>
      </c>
      <c r="AL356" s="323"/>
      <c r="AM356" s="448"/>
      <c r="AN356" s="449"/>
      <c r="AO356" s="450"/>
      <c r="AP356" s="459">
        <f>ROUND(ROUND(ROUND((F272-ROUND(F272*N333,0))*(1+AB356),0)+AI356,0)+AN349,0)</f>
        <v>2120</v>
      </c>
      <c r="AQ356" s="429"/>
    </row>
    <row r="357" spans="1:43" ht="17.25" customHeight="1" x14ac:dyDescent="0.15">
      <c r="A357" s="436">
        <v>63</v>
      </c>
      <c r="B357" s="433">
        <v>1498</v>
      </c>
      <c r="C357" s="441" t="s">
        <v>4132</v>
      </c>
      <c r="D357" s="538"/>
      <c r="E357" s="421"/>
      <c r="F357" s="418"/>
      <c r="G357" s="418"/>
      <c r="H357" s="418"/>
      <c r="I357" s="67"/>
      <c r="J357" s="421"/>
      <c r="K357" s="418"/>
      <c r="L357" s="418"/>
      <c r="M357" s="419"/>
      <c r="N357" s="442"/>
      <c r="O357" s="637"/>
      <c r="P357" s="418"/>
      <c r="Q357" s="638"/>
      <c r="R357" s="442"/>
      <c r="S357" s="418"/>
      <c r="T357" s="637"/>
      <c r="U357" s="419"/>
      <c r="V357" s="423"/>
      <c r="W357" s="621"/>
      <c r="X357" s="621"/>
      <c r="Y357" s="621"/>
      <c r="Z357" s="621"/>
      <c r="AA357" s="621"/>
      <c r="AB357" s="529"/>
      <c r="AC357" s="530"/>
      <c r="AD357" s="424"/>
      <c r="AE357" s="621"/>
      <c r="AF357" s="703"/>
      <c r="AG357" s="704"/>
      <c r="AH357" s="678" t="s">
        <v>1360</v>
      </c>
      <c r="AI357" s="678"/>
      <c r="AJ357" s="678"/>
      <c r="AK357" s="678"/>
      <c r="AL357" s="679"/>
      <c r="AM357" s="448"/>
      <c r="AN357" s="449"/>
      <c r="AO357" s="450"/>
      <c r="AP357" s="458">
        <f>ROUND(ROUND(ROUND((F272-ROUND(F272*N333,0))+AI359,0)+N333,0)+AN349,0)</f>
        <v>1696</v>
      </c>
      <c r="AQ357" s="429"/>
    </row>
    <row r="358" spans="1:43" ht="17.25" customHeight="1" x14ac:dyDescent="0.15">
      <c r="A358" s="436">
        <v>63</v>
      </c>
      <c r="B358" s="433">
        <v>1499</v>
      </c>
      <c r="C358" s="441" t="s">
        <v>4133</v>
      </c>
      <c r="D358" s="538"/>
      <c r="E358" s="421"/>
      <c r="F358" s="418"/>
      <c r="G358" s="418"/>
      <c r="H358" s="418"/>
      <c r="I358" s="67"/>
      <c r="J358" s="421"/>
      <c r="K358" s="418"/>
      <c r="L358" s="418"/>
      <c r="M358" s="419"/>
      <c r="N358" s="442"/>
      <c r="O358" s="637"/>
      <c r="P358" s="418"/>
      <c r="Q358" s="419"/>
      <c r="R358" s="442"/>
      <c r="S358" s="418"/>
      <c r="T358" s="637"/>
      <c r="U358" s="419"/>
      <c r="V358" s="423" t="s">
        <v>579</v>
      </c>
      <c r="W358" s="621"/>
      <c r="X358" s="621"/>
      <c r="Y358" s="621"/>
      <c r="Z358" s="621"/>
      <c r="AA358" s="621"/>
      <c r="AB358" s="701">
        <f>$AB$7</f>
        <v>0.25</v>
      </c>
      <c r="AC358" s="706"/>
      <c r="AD358" s="424" t="s">
        <v>1300</v>
      </c>
      <c r="AE358" s="621"/>
      <c r="AF358" s="703"/>
      <c r="AG358" s="704"/>
      <c r="AH358" s="681"/>
      <c r="AI358" s="681"/>
      <c r="AJ358" s="681"/>
      <c r="AK358" s="681"/>
      <c r="AL358" s="682"/>
      <c r="AM358" s="448"/>
      <c r="AN358" s="449"/>
      <c r="AO358" s="450"/>
      <c r="AP358" s="459">
        <f>ROUND(ROUND(ROUND((F272-ROUND(F272*N333,0))*(1+AB358),0)+AI359,0)+AN349,0)</f>
        <v>1966</v>
      </c>
      <c r="AQ358" s="429"/>
    </row>
    <row r="359" spans="1:43" ht="17.25" customHeight="1" x14ac:dyDescent="0.15">
      <c r="A359" s="436">
        <v>63</v>
      </c>
      <c r="B359" s="433">
        <v>1500</v>
      </c>
      <c r="C359" s="441" t="s">
        <v>4134</v>
      </c>
      <c r="D359" s="538"/>
      <c r="E359" s="421"/>
      <c r="F359" s="418"/>
      <c r="G359" s="418"/>
      <c r="H359" s="418"/>
      <c r="I359" s="67"/>
      <c r="J359" s="421"/>
      <c r="K359" s="418"/>
      <c r="L359" s="418"/>
      <c r="M359" s="419"/>
      <c r="N359" s="442"/>
      <c r="O359" s="637"/>
      <c r="P359" s="418"/>
      <c r="Q359" s="419"/>
      <c r="R359" s="446"/>
      <c r="S359" s="417"/>
      <c r="T359" s="607"/>
      <c r="U359" s="420"/>
      <c r="V359" s="423" t="s">
        <v>208</v>
      </c>
      <c r="W359" s="621"/>
      <c r="X359" s="621"/>
      <c r="Y359" s="621"/>
      <c r="Z359" s="621"/>
      <c r="AA359" s="621"/>
      <c r="AB359" s="701">
        <f>$AB$8</f>
        <v>0.5</v>
      </c>
      <c r="AC359" s="706"/>
      <c r="AD359" s="424" t="s">
        <v>1300</v>
      </c>
      <c r="AE359" s="621"/>
      <c r="AF359" s="703"/>
      <c r="AG359" s="704"/>
      <c r="AH359" s="524" t="s">
        <v>33</v>
      </c>
      <c r="AI359" s="699">
        <f>$AJ$164</f>
        <v>317</v>
      </c>
      <c r="AJ359" s="699"/>
      <c r="AK359" s="426" t="s">
        <v>207</v>
      </c>
      <c r="AL359" s="323"/>
      <c r="AM359" s="576"/>
      <c r="AN359" s="577"/>
      <c r="AO359" s="578"/>
      <c r="AP359" s="357">
        <f>ROUND(ROUND(ROUND((F272-ROUND(F272*N333,0))*(1+AB359),0)+AI359,0)+AN349,0)</f>
        <v>2236</v>
      </c>
      <c r="AQ359" s="429"/>
    </row>
    <row r="360" spans="1:43" ht="17.25" customHeight="1" x14ac:dyDescent="0.15">
      <c r="A360" s="436">
        <v>63</v>
      </c>
      <c r="B360" s="433" t="s">
        <v>5323</v>
      </c>
      <c r="C360" s="455" t="s">
        <v>4519</v>
      </c>
      <c r="D360" s="538"/>
      <c r="E360" s="442"/>
      <c r="F360" s="637"/>
      <c r="G360" s="637"/>
      <c r="H360" s="637"/>
      <c r="I360" s="638"/>
      <c r="J360" s="442"/>
      <c r="K360" s="637"/>
      <c r="L360" s="637"/>
      <c r="M360" s="638"/>
      <c r="N360" s="442"/>
      <c r="O360" s="637"/>
      <c r="P360" s="637"/>
      <c r="Q360" s="419"/>
      <c r="R360" s="677" t="s">
        <v>4346</v>
      </c>
      <c r="S360" s="678"/>
      <c r="T360" s="678"/>
      <c r="U360" s="679"/>
      <c r="V360" s="423"/>
      <c r="W360" s="621"/>
      <c r="X360" s="621"/>
      <c r="Y360" s="621"/>
      <c r="Z360" s="621"/>
      <c r="AA360" s="621"/>
      <c r="AB360" s="621"/>
      <c r="AC360" s="621"/>
      <c r="AD360" s="621"/>
      <c r="AE360" s="621"/>
      <c r="AF360" s="621"/>
      <c r="AG360" s="621"/>
      <c r="AH360" s="621"/>
      <c r="AI360" s="621"/>
      <c r="AJ360" s="621"/>
      <c r="AK360" s="621"/>
      <c r="AL360" s="621"/>
      <c r="AM360" s="621"/>
      <c r="AN360" s="621"/>
      <c r="AO360" s="622"/>
      <c r="AP360" s="456">
        <f>F332-ROUND(F332*N333,0)-ROUND(F332*R363,0)</f>
        <v>1068</v>
      </c>
      <c r="AQ360" s="429"/>
    </row>
    <row r="361" spans="1:43" ht="17.25" customHeight="1" x14ac:dyDescent="0.15">
      <c r="A361" s="436">
        <v>63</v>
      </c>
      <c r="B361" s="433" t="s">
        <v>5324</v>
      </c>
      <c r="C361" s="457" t="s">
        <v>4520</v>
      </c>
      <c r="D361" s="649"/>
      <c r="E361" s="442"/>
      <c r="F361" s="637"/>
      <c r="G361" s="637"/>
      <c r="H361" s="637"/>
      <c r="I361" s="638"/>
      <c r="J361" s="442"/>
      <c r="K361" s="637"/>
      <c r="L361" s="637"/>
      <c r="M361" s="638"/>
      <c r="N361" s="442"/>
      <c r="O361" s="637"/>
      <c r="P361" s="637"/>
      <c r="Q361" s="419"/>
      <c r="R361" s="680"/>
      <c r="S361" s="681"/>
      <c r="T361" s="681"/>
      <c r="U361" s="682"/>
      <c r="V361" s="423" t="s">
        <v>579</v>
      </c>
      <c r="W361" s="422"/>
      <c r="X361" s="422"/>
      <c r="Y361" s="422"/>
      <c r="Z361" s="422"/>
      <c r="AA361" s="422"/>
      <c r="AB361" s="701">
        <v>0.25</v>
      </c>
      <c r="AC361" s="701"/>
      <c r="AD361" s="424" t="s">
        <v>1300</v>
      </c>
      <c r="AE361" s="621"/>
      <c r="AF361" s="621"/>
      <c r="AG361" s="621"/>
      <c r="AH361" s="621"/>
      <c r="AI361" s="621"/>
      <c r="AJ361" s="621"/>
      <c r="AK361" s="621"/>
      <c r="AL361" s="621"/>
      <c r="AM361" s="621"/>
      <c r="AN361" s="621"/>
      <c r="AO361" s="622"/>
      <c r="AP361" s="458">
        <f>ROUND((F332-ROUND(F332*N333,0)-ROUND(F332*R363,0))*(1+AB361),0)</f>
        <v>1335</v>
      </c>
      <c r="AQ361" s="429"/>
    </row>
    <row r="362" spans="1:43" ht="17.25" customHeight="1" x14ac:dyDescent="0.15">
      <c r="A362" s="436">
        <v>63</v>
      </c>
      <c r="B362" s="433" t="s">
        <v>5325</v>
      </c>
      <c r="C362" s="457" t="s">
        <v>4521</v>
      </c>
      <c r="D362" s="649"/>
      <c r="E362" s="442"/>
      <c r="F362" s="637"/>
      <c r="G362" s="637"/>
      <c r="H362" s="637"/>
      <c r="I362" s="638"/>
      <c r="J362" s="442"/>
      <c r="K362" s="637"/>
      <c r="L362" s="637"/>
      <c r="M362" s="638"/>
      <c r="N362" s="442"/>
      <c r="O362" s="637"/>
      <c r="P362" s="637"/>
      <c r="Q362" s="419"/>
      <c r="R362" s="511"/>
      <c r="S362" s="511"/>
      <c r="T362" s="511"/>
      <c r="U362" s="513"/>
      <c r="V362" s="423" t="s">
        <v>208</v>
      </c>
      <c r="W362" s="422"/>
      <c r="X362" s="422"/>
      <c r="Y362" s="422"/>
      <c r="Z362" s="422"/>
      <c r="AA362" s="422"/>
      <c r="AB362" s="701">
        <v>0.5</v>
      </c>
      <c r="AC362" s="701"/>
      <c r="AD362" s="424" t="s">
        <v>1300</v>
      </c>
      <c r="AE362" s="621"/>
      <c r="AF362" s="621"/>
      <c r="AG362" s="621"/>
      <c r="AH362" s="621"/>
      <c r="AI362" s="621"/>
      <c r="AJ362" s="621"/>
      <c r="AK362" s="621"/>
      <c r="AL362" s="621"/>
      <c r="AM362" s="621"/>
      <c r="AN362" s="621"/>
      <c r="AO362" s="622"/>
      <c r="AP362" s="458">
        <f>ROUND((F332-ROUND(F332*N333,0)-ROUND(F332*R363,0))*(1+AB362),0)</f>
        <v>1602</v>
      </c>
      <c r="AQ362" s="429"/>
    </row>
    <row r="363" spans="1:43" ht="17.25" customHeight="1" x14ac:dyDescent="0.15">
      <c r="A363" s="436">
        <v>63</v>
      </c>
      <c r="B363" s="433" t="s">
        <v>5326</v>
      </c>
      <c r="C363" s="441" t="s">
        <v>4522</v>
      </c>
      <c r="D363" s="649"/>
      <c r="E363" s="442"/>
      <c r="F363" s="637"/>
      <c r="G363" s="637"/>
      <c r="H363" s="637"/>
      <c r="I363" s="638"/>
      <c r="J363" s="442"/>
      <c r="K363" s="637"/>
      <c r="L363" s="637"/>
      <c r="M363" s="638"/>
      <c r="N363" s="442"/>
      <c r="O363" s="637"/>
      <c r="P363" s="637"/>
      <c r="Q363" s="419"/>
      <c r="R363" s="709">
        <f>$R$18</f>
        <v>0.01</v>
      </c>
      <c r="S363" s="683"/>
      <c r="T363" s="45" t="s">
        <v>4036</v>
      </c>
      <c r="U363" s="419"/>
      <c r="V363" s="423"/>
      <c r="W363" s="422"/>
      <c r="X363" s="422"/>
      <c r="Y363" s="422"/>
      <c r="Z363" s="422"/>
      <c r="AA363" s="422"/>
      <c r="AB363" s="529"/>
      <c r="AC363" s="529"/>
      <c r="AD363" s="424"/>
      <c r="AE363" s="422"/>
      <c r="AF363" s="700" t="s">
        <v>4070</v>
      </c>
      <c r="AG363" s="700"/>
      <c r="AH363" s="678" t="s">
        <v>4030</v>
      </c>
      <c r="AI363" s="678"/>
      <c r="AJ363" s="678"/>
      <c r="AK363" s="678"/>
      <c r="AL363" s="678"/>
      <c r="AM363" s="678"/>
      <c r="AN363" s="678"/>
      <c r="AO363" s="679"/>
      <c r="AP363" s="459">
        <f>ROUND((F332-ROUND(F332*N333,0)-ROUND(F332*R363,0))+AJ365,0)</f>
        <v>1322</v>
      </c>
      <c r="AQ363" s="407"/>
    </row>
    <row r="364" spans="1:43" ht="17.25" customHeight="1" x14ac:dyDescent="0.15">
      <c r="A364" s="436">
        <v>63</v>
      </c>
      <c r="B364" s="433" t="s">
        <v>5327</v>
      </c>
      <c r="C364" s="441" t="s">
        <v>4523</v>
      </c>
      <c r="D364" s="649"/>
      <c r="E364" s="442"/>
      <c r="F364" s="637"/>
      <c r="G364" s="637"/>
      <c r="H364" s="637"/>
      <c r="I364" s="638"/>
      <c r="J364" s="442"/>
      <c r="K364" s="637"/>
      <c r="L364" s="637"/>
      <c r="M364" s="638"/>
      <c r="N364" s="442"/>
      <c r="O364" s="637"/>
      <c r="P364" s="637"/>
      <c r="Q364" s="419"/>
      <c r="R364" s="418"/>
      <c r="S364" s="418"/>
      <c r="T364" s="418"/>
      <c r="U364" s="419"/>
      <c r="V364" s="423" t="s">
        <v>579</v>
      </c>
      <c r="W364" s="422"/>
      <c r="X364" s="422"/>
      <c r="Y364" s="422"/>
      <c r="Z364" s="422"/>
      <c r="AA364" s="422"/>
      <c r="AB364" s="701">
        <f>$AB$7</f>
        <v>0.25</v>
      </c>
      <c r="AC364" s="701"/>
      <c r="AD364" s="424" t="s">
        <v>1300</v>
      </c>
      <c r="AE364" s="422"/>
      <c r="AF364" s="700"/>
      <c r="AG364" s="700"/>
      <c r="AH364" s="681"/>
      <c r="AI364" s="681"/>
      <c r="AJ364" s="681"/>
      <c r="AK364" s="681"/>
      <c r="AL364" s="681"/>
      <c r="AM364" s="681"/>
      <c r="AN364" s="681"/>
      <c r="AO364" s="682"/>
      <c r="AP364" s="459">
        <f>ROUND(ROUND((F332-ROUND(F332*N333,0)-ROUND(F332*R363,0))*(1+AB364),0)+AJ365,0)</f>
        <v>1589</v>
      </c>
      <c r="AQ364" s="429"/>
    </row>
    <row r="365" spans="1:43" ht="17.25" customHeight="1" x14ac:dyDescent="0.15">
      <c r="A365" s="436">
        <v>63</v>
      </c>
      <c r="B365" s="433" t="s">
        <v>5328</v>
      </c>
      <c r="C365" s="441" t="s">
        <v>4524</v>
      </c>
      <c r="D365" s="649"/>
      <c r="E365" s="510"/>
      <c r="F365" s="511"/>
      <c r="G365" s="511"/>
      <c r="H365" s="511"/>
      <c r="I365" s="513"/>
      <c r="J365" s="510"/>
      <c r="K365" s="511"/>
      <c r="L365" s="637"/>
      <c r="M365" s="638"/>
      <c r="N365" s="442"/>
      <c r="O365" s="637"/>
      <c r="P365" s="637"/>
      <c r="Q365" s="419"/>
      <c r="R365" s="418"/>
      <c r="S365" s="418"/>
      <c r="T365" s="418"/>
      <c r="U365" s="419"/>
      <c r="V365" s="423" t="s">
        <v>208</v>
      </c>
      <c r="W365" s="422"/>
      <c r="X365" s="422"/>
      <c r="Y365" s="422"/>
      <c r="Z365" s="422"/>
      <c r="AA365" s="422"/>
      <c r="AB365" s="701">
        <f>$AB$8</f>
        <v>0.5</v>
      </c>
      <c r="AC365" s="701"/>
      <c r="AD365" s="424" t="s">
        <v>1300</v>
      </c>
      <c r="AE365" s="422"/>
      <c r="AF365" s="700"/>
      <c r="AG365" s="700"/>
      <c r="AH365" s="245"/>
      <c r="AI365" s="616" t="s">
        <v>33</v>
      </c>
      <c r="AJ365" s="702">
        <f>$AJ$11</f>
        <v>254</v>
      </c>
      <c r="AK365" s="702"/>
      <c r="AL365" s="245" t="s">
        <v>207</v>
      </c>
      <c r="AM365" s="607"/>
      <c r="AN365" s="607"/>
      <c r="AO365" s="432"/>
      <c r="AP365" s="459">
        <f>ROUND(ROUND((F332-ROUND(F332*N333,0)-ROUND(F332*R363,0))*(1+AB365),0)+AJ365,0)</f>
        <v>1856</v>
      </c>
      <c r="AQ365" s="429"/>
    </row>
    <row r="366" spans="1:43" ht="17.25" customHeight="1" x14ac:dyDescent="0.15">
      <c r="A366" s="436">
        <v>63</v>
      </c>
      <c r="B366" s="433" t="s">
        <v>5329</v>
      </c>
      <c r="C366" s="441" t="s">
        <v>4525</v>
      </c>
      <c r="D366" s="649"/>
      <c r="E366" s="510"/>
      <c r="F366" s="511"/>
      <c r="G366" s="511"/>
      <c r="H366" s="511"/>
      <c r="I366" s="513"/>
      <c r="J366" s="510"/>
      <c r="K366" s="511"/>
      <c r="L366" s="637"/>
      <c r="M366" s="638"/>
      <c r="N366" s="442"/>
      <c r="O366" s="637"/>
      <c r="P366" s="637"/>
      <c r="Q366" s="638"/>
      <c r="R366" s="637"/>
      <c r="S366" s="637"/>
      <c r="T366" s="637"/>
      <c r="U366" s="638"/>
      <c r="V366" s="423"/>
      <c r="W366" s="422"/>
      <c r="X366" s="422"/>
      <c r="Y366" s="422"/>
      <c r="Z366" s="422"/>
      <c r="AA366" s="422"/>
      <c r="AB366" s="529"/>
      <c r="AC366" s="529"/>
      <c r="AD366" s="424"/>
      <c r="AE366" s="422"/>
      <c r="AF366" s="700"/>
      <c r="AG366" s="700"/>
      <c r="AH366" s="677" t="s">
        <v>4071</v>
      </c>
      <c r="AI366" s="678"/>
      <c r="AJ366" s="678"/>
      <c r="AK366" s="678"/>
      <c r="AL366" s="678"/>
      <c r="AM366" s="678"/>
      <c r="AN366" s="678"/>
      <c r="AO366" s="679"/>
      <c r="AP366" s="459">
        <f>ROUND((F332-ROUND(F332*N333,0)-ROUND(F332*R363,0))+AJ368,0)</f>
        <v>1470</v>
      </c>
      <c r="AQ366" s="407"/>
    </row>
    <row r="367" spans="1:43" ht="17.25" customHeight="1" x14ac:dyDescent="0.15">
      <c r="A367" s="436">
        <v>63</v>
      </c>
      <c r="B367" s="433" t="s">
        <v>5330</v>
      </c>
      <c r="C367" s="441" t="s">
        <v>4526</v>
      </c>
      <c r="D367" s="649"/>
      <c r="E367" s="510"/>
      <c r="F367" s="511"/>
      <c r="G367" s="511"/>
      <c r="H367" s="511"/>
      <c r="I367" s="513"/>
      <c r="J367" s="510"/>
      <c r="K367" s="511"/>
      <c r="L367" s="637"/>
      <c r="M367" s="638"/>
      <c r="N367" s="442"/>
      <c r="O367" s="637"/>
      <c r="P367" s="637"/>
      <c r="Q367" s="419"/>
      <c r="R367" s="418"/>
      <c r="S367" s="418"/>
      <c r="T367" s="418"/>
      <c r="U367" s="419"/>
      <c r="V367" s="423" t="s">
        <v>579</v>
      </c>
      <c r="W367" s="422"/>
      <c r="X367" s="422"/>
      <c r="Y367" s="422"/>
      <c r="Z367" s="422"/>
      <c r="AA367" s="422"/>
      <c r="AB367" s="701">
        <f>$AB$7</f>
        <v>0.25</v>
      </c>
      <c r="AC367" s="701"/>
      <c r="AD367" s="424" t="s">
        <v>1300</v>
      </c>
      <c r="AE367" s="422"/>
      <c r="AF367" s="700"/>
      <c r="AG367" s="700"/>
      <c r="AH367" s="680"/>
      <c r="AI367" s="681"/>
      <c r="AJ367" s="681"/>
      <c r="AK367" s="681"/>
      <c r="AL367" s="681"/>
      <c r="AM367" s="681"/>
      <c r="AN367" s="681"/>
      <c r="AO367" s="682"/>
      <c r="AP367" s="459">
        <f>ROUND(ROUND((F332-ROUND(F332*N333,0)-ROUND(F332*R363,0))*(1+AB367),0)+AJ368,0)</f>
        <v>1737</v>
      </c>
      <c r="AQ367" s="429"/>
    </row>
    <row r="368" spans="1:43" ht="17.25" customHeight="1" x14ac:dyDescent="0.15">
      <c r="A368" s="436">
        <v>63</v>
      </c>
      <c r="B368" s="433" t="s">
        <v>5331</v>
      </c>
      <c r="C368" s="441" t="s">
        <v>4527</v>
      </c>
      <c r="D368" s="649"/>
      <c r="E368" s="510"/>
      <c r="F368" s="511"/>
      <c r="G368" s="511"/>
      <c r="H368" s="511"/>
      <c r="I368" s="513"/>
      <c r="J368" s="510"/>
      <c r="K368" s="511"/>
      <c r="L368" s="637"/>
      <c r="M368" s="638"/>
      <c r="N368" s="442"/>
      <c r="O368" s="637"/>
      <c r="P368" s="637"/>
      <c r="Q368" s="419"/>
      <c r="R368" s="418"/>
      <c r="S368" s="418"/>
      <c r="T368" s="418"/>
      <c r="U368" s="419"/>
      <c r="V368" s="423" t="s">
        <v>208</v>
      </c>
      <c r="W368" s="422"/>
      <c r="X368" s="422"/>
      <c r="Y368" s="422"/>
      <c r="Z368" s="422"/>
      <c r="AA368" s="422"/>
      <c r="AB368" s="701">
        <f>$AB$8</f>
        <v>0.5</v>
      </c>
      <c r="AC368" s="701"/>
      <c r="AD368" s="424" t="s">
        <v>1300</v>
      </c>
      <c r="AE368" s="38"/>
      <c r="AF368" s="700"/>
      <c r="AG368" s="700"/>
      <c r="AH368" s="39"/>
      <c r="AI368" s="524" t="s">
        <v>33</v>
      </c>
      <c r="AJ368" s="699">
        <f>$AJ$158</f>
        <v>402</v>
      </c>
      <c r="AK368" s="699"/>
      <c r="AL368" s="426" t="s">
        <v>207</v>
      </c>
      <c r="AM368" s="417"/>
      <c r="AN368" s="417"/>
      <c r="AO368" s="584"/>
      <c r="AP368" s="459">
        <f>ROUND(ROUND((F332-ROUND(F332*N333,0)-ROUND(F332*R363,0))*(1+AB368),0)+AJ368,0)</f>
        <v>2004</v>
      </c>
      <c r="AQ368" s="429"/>
    </row>
    <row r="369" spans="1:43" ht="17.25" customHeight="1" x14ac:dyDescent="0.15">
      <c r="A369" s="436">
        <v>63</v>
      </c>
      <c r="B369" s="433" t="s">
        <v>5332</v>
      </c>
      <c r="C369" s="441" t="s">
        <v>4528</v>
      </c>
      <c r="D369" s="649"/>
      <c r="E369" s="510"/>
      <c r="F369" s="511"/>
      <c r="G369" s="511"/>
      <c r="H369" s="511"/>
      <c r="I369" s="513"/>
      <c r="J369" s="510"/>
      <c r="K369" s="511"/>
      <c r="L369" s="637"/>
      <c r="M369" s="638"/>
      <c r="N369" s="442"/>
      <c r="O369" s="637"/>
      <c r="P369" s="637"/>
      <c r="Q369" s="419"/>
      <c r="R369" s="637"/>
      <c r="S369" s="418"/>
      <c r="T369" s="637"/>
      <c r="U369" s="638"/>
      <c r="V369" s="423"/>
      <c r="W369" s="422"/>
      <c r="X369" s="422"/>
      <c r="Y369" s="422"/>
      <c r="Z369" s="422"/>
      <c r="AA369" s="422"/>
      <c r="AB369" s="529"/>
      <c r="AC369" s="529"/>
      <c r="AD369" s="424"/>
      <c r="AE369" s="422"/>
      <c r="AF369" s="720" t="s">
        <v>4072</v>
      </c>
      <c r="AG369" s="721"/>
      <c r="AH369" s="678" t="s">
        <v>4030</v>
      </c>
      <c r="AI369" s="678"/>
      <c r="AJ369" s="678"/>
      <c r="AK369" s="678"/>
      <c r="AL369" s="678"/>
      <c r="AM369" s="678"/>
      <c r="AN369" s="678"/>
      <c r="AO369" s="679"/>
      <c r="AP369" s="459">
        <f>ROUND((F332-ROUND(F332*N333,0)-ROUND(F332*R363,0))+AJ371,0)</f>
        <v>1269</v>
      </c>
      <c r="AQ369" s="407"/>
    </row>
    <row r="370" spans="1:43" ht="17.25" customHeight="1" x14ac:dyDescent="0.15">
      <c r="A370" s="436">
        <v>63</v>
      </c>
      <c r="B370" s="433" t="s">
        <v>5333</v>
      </c>
      <c r="C370" s="441" t="s">
        <v>4529</v>
      </c>
      <c r="D370" s="649"/>
      <c r="E370" s="510"/>
      <c r="F370" s="511"/>
      <c r="G370" s="511"/>
      <c r="H370" s="511"/>
      <c r="I370" s="513"/>
      <c r="J370" s="510"/>
      <c r="K370" s="511"/>
      <c r="L370" s="418"/>
      <c r="M370" s="419"/>
      <c r="N370" s="421"/>
      <c r="O370" s="418"/>
      <c r="P370" s="418"/>
      <c r="Q370" s="419"/>
      <c r="R370" s="418"/>
      <c r="S370" s="418"/>
      <c r="T370" s="418"/>
      <c r="U370" s="419"/>
      <c r="V370" s="423" t="s">
        <v>579</v>
      </c>
      <c r="W370" s="422"/>
      <c r="X370" s="422"/>
      <c r="Y370" s="422"/>
      <c r="Z370" s="422"/>
      <c r="AA370" s="422"/>
      <c r="AB370" s="701">
        <f>$AB$7</f>
        <v>0.25</v>
      </c>
      <c r="AC370" s="701"/>
      <c r="AD370" s="424" t="s">
        <v>1300</v>
      </c>
      <c r="AE370" s="422"/>
      <c r="AF370" s="722"/>
      <c r="AG370" s="723"/>
      <c r="AH370" s="681"/>
      <c r="AI370" s="681"/>
      <c r="AJ370" s="681"/>
      <c r="AK370" s="681"/>
      <c r="AL370" s="681"/>
      <c r="AM370" s="681"/>
      <c r="AN370" s="681"/>
      <c r="AO370" s="682"/>
      <c r="AP370" s="459">
        <f>ROUND(ROUND((F332-ROUND(F332*N333,0)-ROUND(F332*R363,0))*(1+AB370),0)+AJ371,0)</f>
        <v>1536</v>
      </c>
      <c r="AQ370" s="429"/>
    </row>
    <row r="371" spans="1:43" ht="17.25" customHeight="1" x14ac:dyDescent="0.15">
      <c r="A371" s="436">
        <v>63</v>
      </c>
      <c r="B371" s="433" t="s">
        <v>5334</v>
      </c>
      <c r="C371" s="441" t="s">
        <v>4530</v>
      </c>
      <c r="D371" s="649"/>
      <c r="E371" s="510"/>
      <c r="F371" s="511"/>
      <c r="G371" s="511"/>
      <c r="H371" s="511"/>
      <c r="I371" s="513"/>
      <c r="J371" s="510"/>
      <c r="K371" s="511"/>
      <c r="L371" s="418"/>
      <c r="M371" s="419"/>
      <c r="N371" s="421"/>
      <c r="O371" s="418"/>
      <c r="P371" s="418"/>
      <c r="Q371" s="419"/>
      <c r="R371" s="418"/>
      <c r="S371" s="418"/>
      <c r="T371" s="418"/>
      <c r="U371" s="419"/>
      <c r="V371" s="423" t="s">
        <v>208</v>
      </c>
      <c r="W371" s="422"/>
      <c r="X371" s="422"/>
      <c r="Y371" s="422"/>
      <c r="Z371" s="422"/>
      <c r="AA371" s="422"/>
      <c r="AB371" s="701">
        <f>$AB$8</f>
        <v>0.5</v>
      </c>
      <c r="AC371" s="701"/>
      <c r="AD371" s="424" t="s">
        <v>1300</v>
      </c>
      <c r="AE371" s="422"/>
      <c r="AF371" s="722"/>
      <c r="AG371" s="723"/>
      <c r="AH371" s="576"/>
      <c r="AI371" s="524" t="s">
        <v>33</v>
      </c>
      <c r="AJ371" s="699">
        <f>$AJ$14</f>
        <v>201</v>
      </c>
      <c r="AK371" s="699"/>
      <c r="AL371" s="426" t="s">
        <v>207</v>
      </c>
      <c r="AM371" s="181"/>
      <c r="AN371" s="426"/>
      <c r="AO371" s="189"/>
      <c r="AP371" s="459">
        <f>ROUND(ROUND((F332-ROUND(F332*N333,0)-ROUND(F332*R363,0))*(1+AB371),0)+AJ371,0)</f>
        <v>1803</v>
      </c>
      <c r="AQ371" s="429"/>
    </row>
    <row r="372" spans="1:43" ht="17.25" customHeight="1" x14ac:dyDescent="0.15">
      <c r="A372" s="436">
        <v>63</v>
      </c>
      <c r="B372" s="433" t="s">
        <v>5335</v>
      </c>
      <c r="C372" s="441" t="s">
        <v>4531</v>
      </c>
      <c r="D372" s="538"/>
      <c r="E372" s="421"/>
      <c r="F372" s="418"/>
      <c r="G372" s="418"/>
      <c r="H372" s="418"/>
      <c r="I372" s="67"/>
      <c r="J372" s="66"/>
      <c r="K372" s="418"/>
      <c r="L372" s="418"/>
      <c r="M372" s="419"/>
      <c r="N372" s="421"/>
      <c r="O372" s="418"/>
      <c r="P372" s="418"/>
      <c r="Q372" s="638"/>
      <c r="R372" s="637"/>
      <c r="S372" s="637"/>
      <c r="T372" s="637"/>
      <c r="U372" s="638"/>
      <c r="V372" s="423"/>
      <c r="W372" s="422"/>
      <c r="X372" s="422"/>
      <c r="Y372" s="422"/>
      <c r="Z372" s="422"/>
      <c r="AA372" s="422"/>
      <c r="AB372" s="529"/>
      <c r="AC372" s="530"/>
      <c r="AD372" s="424"/>
      <c r="AE372" s="424"/>
      <c r="AF372" s="722"/>
      <c r="AG372" s="723"/>
      <c r="AH372" s="677" t="s">
        <v>4071</v>
      </c>
      <c r="AI372" s="678"/>
      <c r="AJ372" s="678"/>
      <c r="AK372" s="678"/>
      <c r="AL372" s="678"/>
      <c r="AM372" s="678"/>
      <c r="AN372" s="678"/>
      <c r="AO372" s="679"/>
      <c r="AP372" s="459">
        <f>ROUND((F332-ROUND(F332*N333,0)-ROUND(F332*R363,0))+AJ374,0)</f>
        <v>1385</v>
      </c>
      <c r="AQ372" s="429"/>
    </row>
    <row r="373" spans="1:43" ht="17.25" customHeight="1" x14ac:dyDescent="0.15">
      <c r="A373" s="436">
        <v>63</v>
      </c>
      <c r="B373" s="433" t="s">
        <v>5336</v>
      </c>
      <c r="C373" s="441" t="s">
        <v>4532</v>
      </c>
      <c r="D373" s="538"/>
      <c r="E373" s="421"/>
      <c r="F373" s="418"/>
      <c r="G373" s="418"/>
      <c r="H373" s="418"/>
      <c r="I373" s="67"/>
      <c r="J373" s="66"/>
      <c r="K373" s="418"/>
      <c r="L373" s="418"/>
      <c r="M373" s="419"/>
      <c r="N373" s="421"/>
      <c r="O373" s="418"/>
      <c r="P373" s="418"/>
      <c r="Q373" s="638"/>
      <c r="R373" s="418"/>
      <c r="S373" s="418"/>
      <c r="T373" s="418"/>
      <c r="U373" s="419"/>
      <c r="V373" s="423" t="s">
        <v>579</v>
      </c>
      <c r="W373" s="422"/>
      <c r="X373" s="422"/>
      <c r="Y373" s="422"/>
      <c r="Z373" s="422"/>
      <c r="AA373" s="422"/>
      <c r="AB373" s="701">
        <f>$AB$7</f>
        <v>0.25</v>
      </c>
      <c r="AC373" s="706"/>
      <c r="AD373" s="424" t="s">
        <v>1300</v>
      </c>
      <c r="AE373" s="424"/>
      <c r="AF373" s="722"/>
      <c r="AG373" s="723"/>
      <c r="AH373" s="680"/>
      <c r="AI373" s="681"/>
      <c r="AJ373" s="681"/>
      <c r="AK373" s="681"/>
      <c r="AL373" s="681"/>
      <c r="AM373" s="681"/>
      <c r="AN373" s="681"/>
      <c r="AO373" s="682"/>
      <c r="AP373" s="459">
        <f>ROUND(ROUND((F332-ROUND(F332*N333,0)-ROUND(F332*R363,0))*(1+AB373),0)+AJ374,0)</f>
        <v>1652</v>
      </c>
      <c r="AQ373" s="429"/>
    </row>
    <row r="374" spans="1:43" ht="17.25" customHeight="1" x14ac:dyDescent="0.15">
      <c r="A374" s="436">
        <v>63</v>
      </c>
      <c r="B374" s="433" t="s">
        <v>5337</v>
      </c>
      <c r="C374" s="441" t="s">
        <v>4533</v>
      </c>
      <c r="D374" s="538"/>
      <c r="E374" s="421"/>
      <c r="F374" s="418"/>
      <c r="G374" s="418"/>
      <c r="H374" s="418"/>
      <c r="I374" s="67"/>
      <c r="J374" s="66"/>
      <c r="K374" s="418"/>
      <c r="L374" s="418"/>
      <c r="M374" s="419"/>
      <c r="N374" s="421"/>
      <c r="O374" s="418"/>
      <c r="P374" s="418"/>
      <c r="Q374" s="638"/>
      <c r="R374" s="418"/>
      <c r="S374" s="418"/>
      <c r="T374" s="418"/>
      <c r="U374" s="419"/>
      <c r="V374" s="423" t="s">
        <v>208</v>
      </c>
      <c r="W374" s="422"/>
      <c r="X374" s="422"/>
      <c r="Y374" s="422"/>
      <c r="Z374" s="422"/>
      <c r="AA374" s="422"/>
      <c r="AB374" s="701">
        <f>$AB$8</f>
        <v>0.5</v>
      </c>
      <c r="AC374" s="706"/>
      <c r="AD374" s="424" t="s">
        <v>1300</v>
      </c>
      <c r="AE374" s="424"/>
      <c r="AF374" s="724"/>
      <c r="AG374" s="725"/>
      <c r="AH374" s="39"/>
      <c r="AI374" s="524" t="s">
        <v>33</v>
      </c>
      <c r="AJ374" s="699">
        <f>$AJ$164</f>
        <v>317</v>
      </c>
      <c r="AK374" s="699"/>
      <c r="AL374" s="426" t="s">
        <v>207</v>
      </c>
      <c r="AM374" s="607"/>
      <c r="AN374" s="607"/>
      <c r="AO374" s="432"/>
      <c r="AP374" s="459">
        <f>ROUND(ROUND((F332-ROUND(F332*N333,0)-ROUND(F332*R363,0))*(1+AB374),0)+AJ374,0)</f>
        <v>1919</v>
      </c>
      <c r="AQ374" s="429"/>
    </row>
    <row r="375" spans="1:43" ht="17.25" customHeight="1" x14ac:dyDescent="0.15">
      <c r="A375" s="436">
        <v>63</v>
      </c>
      <c r="B375" s="433" t="s">
        <v>5338</v>
      </c>
      <c r="C375" s="455" t="s">
        <v>4534</v>
      </c>
      <c r="D375" s="538"/>
      <c r="E375" s="442"/>
      <c r="F375" s="637"/>
      <c r="G375" s="637"/>
      <c r="H375" s="637"/>
      <c r="I375" s="638"/>
      <c r="J375" s="442"/>
      <c r="K375" s="637"/>
      <c r="L375" s="637"/>
      <c r="M375" s="638"/>
      <c r="N375" s="442"/>
      <c r="O375" s="637"/>
      <c r="P375" s="637"/>
      <c r="Q375" s="419"/>
      <c r="R375" s="418"/>
      <c r="S375" s="418"/>
      <c r="T375" s="418"/>
      <c r="U375" s="419"/>
      <c r="V375" s="423"/>
      <c r="W375" s="621"/>
      <c r="X375" s="621"/>
      <c r="Y375" s="621"/>
      <c r="Z375" s="621"/>
      <c r="AA375" s="621"/>
      <c r="AB375" s="621"/>
      <c r="AC375" s="621"/>
      <c r="AD375" s="621"/>
      <c r="AE375" s="621"/>
      <c r="AF375" s="621"/>
      <c r="AG375" s="621"/>
      <c r="AH375" s="621"/>
      <c r="AI375" s="621"/>
      <c r="AJ375" s="621"/>
      <c r="AK375" s="621"/>
      <c r="AL375" s="621"/>
      <c r="AM375" s="733" t="s">
        <v>4120</v>
      </c>
      <c r="AN375" s="694"/>
      <c r="AO375" s="695"/>
      <c r="AP375" s="456">
        <f>F332-ROUND(F332*N333,0)-ROUND(F332*R363,0)+AN379</f>
        <v>1368</v>
      </c>
      <c r="AQ375" s="429"/>
    </row>
    <row r="376" spans="1:43" ht="17.25" customHeight="1" x14ac:dyDescent="0.15">
      <c r="A376" s="436">
        <v>63</v>
      </c>
      <c r="B376" s="433" t="s">
        <v>5339</v>
      </c>
      <c r="C376" s="457" t="s">
        <v>4535</v>
      </c>
      <c r="D376" s="649"/>
      <c r="E376" s="442"/>
      <c r="F376" s="637"/>
      <c r="G376" s="637"/>
      <c r="H376" s="637"/>
      <c r="I376" s="638"/>
      <c r="J376" s="442"/>
      <c r="K376" s="637"/>
      <c r="L376" s="637"/>
      <c r="M376" s="638"/>
      <c r="N376" s="442"/>
      <c r="O376" s="637"/>
      <c r="P376" s="637"/>
      <c r="Q376" s="419"/>
      <c r="R376" s="418"/>
      <c r="S376" s="418"/>
      <c r="T376" s="418"/>
      <c r="U376" s="419"/>
      <c r="V376" s="423" t="s">
        <v>579</v>
      </c>
      <c r="W376" s="422"/>
      <c r="X376" s="422"/>
      <c r="Y376" s="422"/>
      <c r="Z376" s="422"/>
      <c r="AA376" s="422"/>
      <c r="AB376" s="701">
        <v>0.25</v>
      </c>
      <c r="AC376" s="701"/>
      <c r="AD376" s="424" t="s">
        <v>1300</v>
      </c>
      <c r="AE376" s="621"/>
      <c r="AF376" s="621"/>
      <c r="AG376" s="621"/>
      <c r="AH376" s="621"/>
      <c r="AI376" s="621"/>
      <c r="AJ376" s="621"/>
      <c r="AK376" s="621"/>
      <c r="AL376" s="621"/>
      <c r="AM376" s="734"/>
      <c r="AN376" s="735"/>
      <c r="AO376" s="736"/>
      <c r="AP376" s="458">
        <f>ROUND((F332-ROUND(F332*N333,0)-ROUND(F332*R363,0))*(1+AB376),0)+AN379</f>
        <v>1635</v>
      </c>
      <c r="AQ376" s="429"/>
    </row>
    <row r="377" spans="1:43" ht="17.25" customHeight="1" x14ac:dyDescent="0.15">
      <c r="A377" s="436">
        <v>63</v>
      </c>
      <c r="B377" s="433" t="s">
        <v>5340</v>
      </c>
      <c r="C377" s="457" t="s">
        <v>4536</v>
      </c>
      <c r="D377" s="649"/>
      <c r="E377" s="442"/>
      <c r="F377" s="637"/>
      <c r="G377" s="637"/>
      <c r="H377" s="637"/>
      <c r="I377" s="638"/>
      <c r="J377" s="442"/>
      <c r="K377" s="637"/>
      <c r="L377" s="637"/>
      <c r="M377" s="638"/>
      <c r="N377" s="442"/>
      <c r="O377" s="637"/>
      <c r="P377" s="637"/>
      <c r="Q377" s="419"/>
      <c r="R377" s="418"/>
      <c r="S377" s="418"/>
      <c r="T377" s="418"/>
      <c r="U377" s="419"/>
      <c r="V377" s="423" t="s">
        <v>208</v>
      </c>
      <c r="W377" s="422"/>
      <c r="X377" s="422"/>
      <c r="Y377" s="422"/>
      <c r="Z377" s="422"/>
      <c r="AA377" s="422"/>
      <c r="AB377" s="701">
        <v>0.5</v>
      </c>
      <c r="AC377" s="701"/>
      <c r="AD377" s="424" t="s">
        <v>1300</v>
      </c>
      <c r="AE377" s="621"/>
      <c r="AF377" s="621"/>
      <c r="AG377" s="621"/>
      <c r="AH377" s="621"/>
      <c r="AI377" s="621"/>
      <c r="AJ377" s="621"/>
      <c r="AK377" s="621"/>
      <c r="AL377" s="621"/>
      <c r="AM377" s="734"/>
      <c r="AN377" s="735"/>
      <c r="AO377" s="736"/>
      <c r="AP377" s="458">
        <f>ROUND((F332-ROUND(F332*N333,0)-ROUND(F332*R363,0))*(1+AB377),0)+AN379</f>
        <v>1902</v>
      </c>
      <c r="AQ377" s="429"/>
    </row>
    <row r="378" spans="1:43" ht="17.25" customHeight="1" x14ac:dyDescent="0.15">
      <c r="A378" s="436">
        <v>63</v>
      </c>
      <c r="B378" s="433" t="s">
        <v>5341</v>
      </c>
      <c r="C378" s="441" t="s">
        <v>4537</v>
      </c>
      <c r="D378" s="649"/>
      <c r="E378" s="442"/>
      <c r="F378" s="637"/>
      <c r="G378" s="637"/>
      <c r="H378" s="637"/>
      <c r="I378" s="638"/>
      <c r="J378" s="442"/>
      <c r="K378" s="637"/>
      <c r="L378" s="637"/>
      <c r="M378" s="638"/>
      <c r="N378" s="442"/>
      <c r="O378" s="637"/>
      <c r="P378" s="637"/>
      <c r="Q378" s="419"/>
      <c r="R378" s="418"/>
      <c r="S378" s="418"/>
      <c r="T378" s="418"/>
      <c r="U378" s="419"/>
      <c r="V378" s="423"/>
      <c r="W378" s="422"/>
      <c r="X378" s="422"/>
      <c r="Y378" s="422"/>
      <c r="Z378" s="422"/>
      <c r="AA378" s="422"/>
      <c r="AB378" s="529"/>
      <c r="AC378" s="529"/>
      <c r="AD378" s="424"/>
      <c r="AE378" s="422"/>
      <c r="AF378" s="703" t="s">
        <v>4070</v>
      </c>
      <c r="AG378" s="704"/>
      <c r="AH378" s="678" t="s">
        <v>828</v>
      </c>
      <c r="AI378" s="678"/>
      <c r="AJ378" s="678"/>
      <c r="AK378" s="678"/>
      <c r="AL378" s="679"/>
      <c r="AM378" s="734"/>
      <c r="AN378" s="735"/>
      <c r="AO378" s="736"/>
      <c r="AP378" s="459">
        <f>ROUND((F332-ROUND(F332*N333,0)-ROUND(F332*R363,0))+AI380,0)+AN379</f>
        <v>1622</v>
      </c>
      <c r="AQ378" s="407"/>
    </row>
    <row r="379" spans="1:43" ht="17.25" customHeight="1" x14ac:dyDescent="0.15">
      <c r="A379" s="436">
        <v>63</v>
      </c>
      <c r="B379" s="433" t="s">
        <v>5342</v>
      </c>
      <c r="C379" s="441" t="s">
        <v>4538</v>
      </c>
      <c r="D379" s="649"/>
      <c r="E379" s="442"/>
      <c r="F379" s="637"/>
      <c r="G379" s="637"/>
      <c r="H379" s="637"/>
      <c r="I379" s="638"/>
      <c r="J379" s="442"/>
      <c r="K379" s="637"/>
      <c r="L379" s="637"/>
      <c r="M379" s="638"/>
      <c r="N379" s="442"/>
      <c r="O379" s="637"/>
      <c r="P379" s="637"/>
      <c r="Q379" s="419"/>
      <c r="R379" s="418"/>
      <c r="S379" s="418"/>
      <c r="T379" s="418"/>
      <c r="U379" s="419"/>
      <c r="V379" s="423" t="s">
        <v>579</v>
      </c>
      <c r="W379" s="422"/>
      <c r="X379" s="422"/>
      <c r="Y379" s="422"/>
      <c r="Z379" s="422"/>
      <c r="AA379" s="422"/>
      <c r="AB379" s="701">
        <f>$AB$7</f>
        <v>0.25</v>
      </c>
      <c r="AC379" s="701"/>
      <c r="AD379" s="424" t="s">
        <v>1300</v>
      </c>
      <c r="AE379" s="422"/>
      <c r="AF379" s="703"/>
      <c r="AG379" s="704"/>
      <c r="AH379" s="681"/>
      <c r="AI379" s="681"/>
      <c r="AJ379" s="681"/>
      <c r="AK379" s="681"/>
      <c r="AL379" s="682"/>
      <c r="AM379" s="488" t="s">
        <v>33</v>
      </c>
      <c r="AN379" s="707">
        <f>$AN$289</f>
        <v>300</v>
      </c>
      <c r="AO379" s="708"/>
      <c r="AP379" s="459">
        <f>ROUND(ROUND((F332-ROUND(F332*N333,0)-ROUND(F332*R363,0))*(1+AB379),0)+AI380,0)+AN379</f>
        <v>1889</v>
      </c>
      <c r="AQ379" s="429"/>
    </row>
    <row r="380" spans="1:43" ht="17.25" customHeight="1" x14ac:dyDescent="0.15">
      <c r="A380" s="436">
        <v>63</v>
      </c>
      <c r="B380" s="433" t="s">
        <v>5343</v>
      </c>
      <c r="C380" s="441" t="s">
        <v>4539</v>
      </c>
      <c r="D380" s="649"/>
      <c r="E380" s="510"/>
      <c r="F380" s="511"/>
      <c r="G380" s="511"/>
      <c r="H380" s="511"/>
      <c r="I380" s="513"/>
      <c r="J380" s="510"/>
      <c r="K380" s="511"/>
      <c r="L380" s="637"/>
      <c r="M380" s="638"/>
      <c r="N380" s="442"/>
      <c r="O380" s="637"/>
      <c r="P380" s="637"/>
      <c r="Q380" s="419"/>
      <c r="R380" s="418"/>
      <c r="S380" s="418"/>
      <c r="T380" s="418"/>
      <c r="U380" s="419"/>
      <c r="V380" s="423" t="s">
        <v>208</v>
      </c>
      <c r="W380" s="422"/>
      <c r="X380" s="422"/>
      <c r="Y380" s="422"/>
      <c r="Z380" s="422"/>
      <c r="AA380" s="422"/>
      <c r="AB380" s="701">
        <f>$AB$8</f>
        <v>0.5</v>
      </c>
      <c r="AC380" s="701"/>
      <c r="AD380" s="424" t="s">
        <v>1300</v>
      </c>
      <c r="AE380" s="422"/>
      <c r="AF380" s="703"/>
      <c r="AG380" s="704"/>
      <c r="AH380" s="616" t="s">
        <v>33</v>
      </c>
      <c r="AI380" s="705">
        <f>$AJ$11</f>
        <v>254</v>
      </c>
      <c r="AJ380" s="705"/>
      <c r="AK380" s="245" t="s">
        <v>207</v>
      </c>
      <c r="AL380" s="426"/>
      <c r="AM380" s="612"/>
      <c r="AN380" s="637"/>
      <c r="AO380" s="467" t="s">
        <v>207</v>
      </c>
      <c r="AP380" s="459">
        <f>ROUND(ROUND((F332-ROUND(F332*N333,0)-ROUND(F332*R363,0))*(1+AB380),0)+AI380,0)+AN379</f>
        <v>2156</v>
      </c>
      <c r="AQ380" s="429"/>
    </row>
    <row r="381" spans="1:43" ht="17.25" customHeight="1" x14ac:dyDescent="0.15">
      <c r="A381" s="436">
        <v>63</v>
      </c>
      <c r="B381" s="433" t="s">
        <v>5344</v>
      </c>
      <c r="C381" s="441" t="s">
        <v>4540</v>
      </c>
      <c r="D381" s="649"/>
      <c r="E381" s="510"/>
      <c r="F381" s="511"/>
      <c r="G381" s="511"/>
      <c r="H381" s="511"/>
      <c r="I381" s="513"/>
      <c r="J381" s="510"/>
      <c r="K381" s="511"/>
      <c r="L381" s="637"/>
      <c r="M381" s="638"/>
      <c r="N381" s="442"/>
      <c r="O381" s="637"/>
      <c r="P381" s="637"/>
      <c r="Q381" s="638"/>
      <c r="R381" s="637"/>
      <c r="S381" s="637"/>
      <c r="T381" s="637"/>
      <c r="U381" s="638"/>
      <c r="V381" s="423"/>
      <c r="W381" s="422"/>
      <c r="X381" s="422"/>
      <c r="Y381" s="422"/>
      <c r="Z381" s="422"/>
      <c r="AA381" s="422"/>
      <c r="AB381" s="529"/>
      <c r="AC381" s="529"/>
      <c r="AD381" s="424"/>
      <c r="AE381" s="422"/>
      <c r="AF381" s="703"/>
      <c r="AG381" s="704"/>
      <c r="AH381" s="678" t="s">
        <v>1360</v>
      </c>
      <c r="AI381" s="678"/>
      <c r="AJ381" s="678"/>
      <c r="AK381" s="678"/>
      <c r="AL381" s="679"/>
      <c r="AM381" s="442"/>
      <c r="AN381" s="637"/>
      <c r="AO381" s="638"/>
      <c r="AP381" s="459">
        <f>ROUND((F332-ROUND(F332*N333,0)-ROUND(F332*R363,0))+AI383,0)+AN379</f>
        <v>1770</v>
      </c>
      <c r="AQ381" s="407"/>
    </row>
    <row r="382" spans="1:43" ht="17.25" customHeight="1" x14ac:dyDescent="0.15">
      <c r="A382" s="436">
        <v>63</v>
      </c>
      <c r="B382" s="433" t="s">
        <v>5345</v>
      </c>
      <c r="C382" s="441" t="s">
        <v>4541</v>
      </c>
      <c r="D382" s="649"/>
      <c r="E382" s="510"/>
      <c r="F382" s="511"/>
      <c r="G382" s="511"/>
      <c r="H382" s="511"/>
      <c r="I382" s="513"/>
      <c r="J382" s="510"/>
      <c r="K382" s="511"/>
      <c r="L382" s="637"/>
      <c r="M382" s="638"/>
      <c r="N382" s="442"/>
      <c r="O382" s="637"/>
      <c r="P382" s="637"/>
      <c r="Q382" s="419"/>
      <c r="R382" s="418"/>
      <c r="S382" s="418"/>
      <c r="T382" s="418"/>
      <c r="U382" s="419"/>
      <c r="V382" s="423" t="s">
        <v>579</v>
      </c>
      <c r="W382" s="422"/>
      <c r="X382" s="422"/>
      <c r="Y382" s="422"/>
      <c r="Z382" s="422"/>
      <c r="AA382" s="422"/>
      <c r="AB382" s="701">
        <f>$AB$7</f>
        <v>0.25</v>
      </c>
      <c r="AC382" s="701"/>
      <c r="AD382" s="424" t="s">
        <v>1300</v>
      </c>
      <c r="AE382" s="422"/>
      <c r="AF382" s="703"/>
      <c r="AG382" s="704"/>
      <c r="AH382" s="681"/>
      <c r="AI382" s="681"/>
      <c r="AJ382" s="681"/>
      <c r="AK382" s="681"/>
      <c r="AL382" s="682"/>
      <c r="AM382" s="442"/>
      <c r="AN382" s="637"/>
      <c r="AO382" s="638"/>
      <c r="AP382" s="459">
        <f>ROUND(ROUND((F332-ROUND(F332*N333,0)-ROUND(F332*R363,0))*(1+AB382),0)+AI383,0)+AN379</f>
        <v>2037</v>
      </c>
      <c r="AQ382" s="429"/>
    </row>
    <row r="383" spans="1:43" ht="17.25" customHeight="1" x14ac:dyDescent="0.15">
      <c r="A383" s="436">
        <v>63</v>
      </c>
      <c r="B383" s="433" t="s">
        <v>5346</v>
      </c>
      <c r="C383" s="441" t="s">
        <v>4542</v>
      </c>
      <c r="D383" s="649"/>
      <c r="E383" s="510"/>
      <c r="F383" s="511"/>
      <c r="G383" s="511"/>
      <c r="H383" s="511"/>
      <c r="I383" s="513"/>
      <c r="J383" s="510"/>
      <c r="K383" s="511"/>
      <c r="L383" s="637"/>
      <c r="M383" s="638"/>
      <c r="N383" s="442"/>
      <c r="O383" s="637"/>
      <c r="P383" s="637"/>
      <c r="Q383" s="419"/>
      <c r="R383" s="418"/>
      <c r="S383" s="418"/>
      <c r="T383" s="418"/>
      <c r="U383" s="419"/>
      <c r="V383" s="423" t="s">
        <v>208</v>
      </c>
      <c r="W383" s="422"/>
      <c r="X383" s="422"/>
      <c r="Y383" s="422"/>
      <c r="Z383" s="422"/>
      <c r="AA383" s="422"/>
      <c r="AB383" s="701">
        <f>$AB$8</f>
        <v>0.5</v>
      </c>
      <c r="AC383" s="701"/>
      <c r="AD383" s="424" t="s">
        <v>1300</v>
      </c>
      <c r="AE383" s="38"/>
      <c r="AF383" s="703"/>
      <c r="AG383" s="704"/>
      <c r="AH383" s="616" t="s">
        <v>33</v>
      </c>
      <c r="AI383" s="705">
        <f>$AJ$158</f>
        <v>402</v>
      </c>
      <c r="AJ383" s="705"/>
      <c r="AK383" s="245" t="s">
        <v>207</v>
      </c>
      <c r="AL383" s="417"/>
      <c r="AM383" s="442"/>
      <c r="AN383" s="637"/>
      <c r="AO383" s="638"/>
      <c r="AP383" s="459">
        <f>ROUND(ROUND((F332-ROUND(F332*N333,0)-ROUND(F332*R363,0))*(1+AB383),0)+AI383,0)+AN379</f>
        <v>2304</v>
      </c>
      <c r="AQ383" s="429"/>
    </row>
    <row r="384" spans="1:43" ht="17.25" customHeight="1" x14ac:dyDescent="0.15">
      <c r="A384" s="436">
        <v>63</v>
      </c>
      <c r="B384" s="433" t="s">
        <v>5347</v>
      </c>
      <c r="C384" s="441" t="s">
        <v>4543</v>
      </c>
      <c r="D384" s="649"/>
      <c r="E384" s="510"/>
      <c r="F384" s="511"/>
      <c r="G384" s="511"/>
      <c r="H384" s="511"/>
      <c r="I384" s="513"/>
      <c r="J384" s="510"/>
      <c r="K384" s="511"/>
      <c r="L384" s="637"/>
      <c r="M384" s="638"/>
      <c r="N384" s="442"/>
      <c r="O384" s="637"/>
      <c r="P384" s="637"/>
      <c r="Q384" s="419"/>
      <c r="R384" s="637"/>
      <c r="S384" s="418"/>
      <c r="T384" s="637"/>
      <c r="U384" s="638"/>
      <c r="V384" s="423"/>
      <c r="W384" s="422"/>
      <c r="X384" s="422"/>
      <c r="Y384" s="422"/>
      <c r="Z384" s="422"/>
      <c r="AA384" s="422"/>
      <c r="AB384" s="529"/>
      <c r="AC384" s="529"/>
      <c r="AD384" s="424"/>
      <c r="AE384" s="422"/>
      <c r="AF384" s="703" t="s">
        <v>1394</v>
      </c>
      <c r="AG384" s="704"/>
      <c r="AH384" s="678" t="s">
        <v>828</v>
      </c>
      <c r="AI384" s="678"/>
      <c r="AJ384" s="678"/>
      <c r="AK384" s="678"/>
      <c r="AL384" s="679"/>
      <c r="AM384" s="448"/>
      <c r="AN384" s="626"/>
      <c r="AO384" s="627"/>
      <c r="AP384" s="459">
        <f>ROUND((F332-ROUND(F332*N333,0)-ROUND(F332*R363,0))+AI386,0)+AN379</f>
        <v>1569</v>
      </c>
      <c r="AQ384" s="407"/>
    </row>
    <row r="385" spans="1:45" ht="17.25" customHeight="1" x14ac:dyDescent="0.15">
      <c r="A385" s="436">
        <v>63</v>
      </c>
      <c r="B385" s="433" t="s">
        <v>5348</v>
      </c>
      <c r="C385" s="441" t="s">
        <v>4544</v>
      </c>
      <c r="D385" s="649"/>
      <c r="E385" s="510"/>
      <c r="F385" s="511"/>
      <c r="G385" s="511"/>
      <c r="H385" s="511"/>
      <c r="I385" s="513"/>
      <c r="J385" s="510"/>
      <c r="K385" s="511"/>
      <c r="L385" s="418"/>
      <c r="M385" s="419"/>
      <c r="N385" s="421"/>
      <c r="O385" s="418"/>
      <c r="P385" s="418"/>
      <c r="Q385" s="419"/>
      <c r="R385" s="418"/>
      <c r="S385" s="418"/>
      <c r="T385" s="418"/>
      <c r="U385" s="419"/>
      <c r="V385" s="423" t="s">
        <v>579</v>
      </c>
      <c r="W385" s="422"/>
      <c r="X385" s="422"/>
      <c r="Y385" s="422"/>
      <c r="Z385" s="422"/>
      <c r="AA385" s="422"/>
      <c r="AB385" s="701">
        <f>$AB$7</f>
        <v>0.25</v>
      </c>
      <c r="AC385" s="701"/>
      <c r="AD385" s="424" t="s">
        <v>1300</v>
      </c>
      <c r="AE385" s="422"/>
      <c r="AF385" s="703"/>
      <c r="AG385" s="704"/>
      <c r="AH385" s="681"/>
      <c r="AI385" s="681"/>
      <c r="AJ385" s="681"/>
      <c r="AK385" s="681"/>
      <c r="AL385" s="682"/>
      <c r="AM385" s="448"/>
      <c r="AN385" s="626"/>
      <c r="AO385" s="627"/>
      <c r="AP385" s="459">
        <f>ROUND(ROUND((F332-ROUND(F332*N333,0)-ROUND(F332*R363,0))*(1+AB385),0)+AI386,0)+AN379</f>
        <v>1836</v>
      </c>
      <c r="AQ385" s="429"/>
    </row>
    <row r="386" spans="1:45" ht="17.25" customHeight="1" x14ac:dyDescent="0.15">
      <c r="A386" s="436">
        <v>63</v>
      </c>
      <c r="B386" s="433" t="s">
        <v>5349</v>
      </c>
      <c r="C386" s="441" t="s">
        <v>4545</v>
      </c>
      <c r="D386" s="649"/>
      <c r="E386" s="510"/>
      <c r="F386" s="511"/>
      <c r="G386" s="511"/>
      <c r="H386" s="511"/>
      <c r="I386" s="513"/>
      <c r="J386" s="510"/>
      <c r="K386" s="511"/>
      <c r="L386" s="418"/>
      <c r="M386" s="419"/>
      <c r="N386" s="421"/>
      <c r="O386" s="418"/>
      <c r="P386" s="418"/>
      <c r="Q386" s="419"/>
      <c r="R386" s="418"/>
      <c r="S386" s="418"/>
      <c r="T386" s="418"/>
      <c r="U386" s="419"/>
      <c r="V386" s="423" t="s">
        <v>208</v>
      </c>
      <c r="W386" s="422"/>
      <c r="X386" s="422"/>
      <c r="Y386" s="422"/>
      <c r="Z386" s="422"/>
      <c r="AA386" s="422"/>
      <c r="AB386" s="701">
        <f>$AB$8</f>
        <v>0.5</v>
      </c>
      <c r="AC386" s="701"/>
      <c r="AD386" s="424" t="s">
        <v>1300</v>
      </c>
      <c r="AE386" s="422"/>
      <c r="AF386" s="703"/>
      <c r="AG386" s="704"/>
      <c r="AH386" s="616" t="s">
        <v>33</v>
      </c>
      <c r="AI386" s="705">
        <f>$AJ$14</f>
        <v>201</v>
      </c>
      <c r="AJ386" s="705"/>
      <c r="AK386" s="245" t="s">
        <v>207</v>
      </c>
      <c r="AL386" s="323"/>
      <c r="AM386" s="442"/>
      <c r="AN386" s="626"/>
      <c r="AO386" s="627"/>
      <c r="AP386" s="459">
        <f>ROUND(ROUND((F332-ROUND(F332*N333,0)-ROUND(F332*R363,0))*(1+AB386),0)+AI386,0)+AN379</f>
        <v>2103</v>
      </c>
      <c r="AQ386" s="429"/>
    </row>
    <row r="387" spans="1:45" ht="17.25" customHeight="1" x14ac:dyDescent="0.15">
      <c r="A387" s="436">
        <v>63</v>
      </c>
      <c r="B387" s="433" t="s">
        <v>5350</v>
      </c>
      <c r="C387" s="441" t="s">
        <v>4546</v>
      </c>
      <c r="D387" s="538"/>
      <c r="E387" s="421"/>
      <c r="F387" s="418"/>
      <c r="G387" s="418"/>
      <c r="H387" s="418"/>
      <c r="I387" s="67"/>
      <c r="J387" s="66"/>
      <c r="K387" s="418"/>
      <c r="L387" s="418"/>
      <c r="M387" s="419"/>
      <c r="N387" s="421"/>
      <c r="O387" s="418"/>
      <c r="P387" s="418"/>
      <c r="Q387" s="638"/>
      <c r="R387" s="637"/>
      <c r="S387" s="637"/>
      <c r="T387" s="637"/>
      <c r="U387" s="638"/>
      <c r="V387" s="423"/>
      <c r="W387" s="422"/>
      <c r="X387" s="422"/>
      <c r="Y387" s="422"/>
      <c r="Z387" s="422"/>
      <c r="AA387" s="422"/>
      <c r="AB387" s="529"/>
      <c r="AC387" s="530"/>
      <c r="AD387" s="424"/>
      <c r="AE387" s="424"/>
      <c r="AF387" s="703"/>
      <c r="AG387" s="704"/>
      <c r="AH387" s="678" t="s">
        <v>1360</v>
      </c>
      <c r="AI387" s="678"/>
      <c r="AJ387" s="678"/>
      <c r="AK387" s="678"/>
      <c r="AL387" s="679"/>
      <c r="AM387" s="448"/>
      <c r="AN387" s="616"/>
      <c r="AO387" s="617"/>
      <c r="AP387" s="459">
        <f>ROUND((F332-ROUND(F332*N333,0)-ROUND(F332*R363,0))+AI389,0)+AN379</f>
        <v>1685</v>
      </c>
      <c r="AQ387" s="429"/>
    </row>
    <row r="388" spans="1:45" ht="17.25" customHeight="1" x14ac:dyDescent="0.15">
      <c r="A388" s="436">
        <v>63</v>
      </c>
      <c r="B388" s="433" t="s">
        <v>5351</v>
      </c>
      <c r="C388" s="441" t="s">
        <v>4547</v>
      </c>
      <c r="D388" s="538"/>
      <c r="E388" s="421"/>
      <c r="F388" s="418"/>
      <c r="G388" s="418"/>
      <c r="H388" s="418"/>
      <c r="I388" s="67"/>
      <c r="J388" s="66"/>
      <c r="K388" s="418"/>
      <c r="L388" s="418"/>
      <c r="M388" s="419"/>
      <c r="N388" s="421"/>
      <c r="O388" s="418"/>
      <c r="P388" s="418"/>
      <c r="Q388" s="638"/>
      <c r="R388" s="637"/>
      <c r="S388" s="637"/>
      <c r="T388" s="637"/>
      <c r="U388" s="638"/>
      <c r="V388" s="423" t="s">
        <v>579</v>
      </c>
      <c r="W388" s="422"/>
      <c r="X388" s="422"/>
      <c r="Y388" s="422"/>
      <c r="Z388" s="422"/>
      <c r="AA388" s="422"/>
      <c r="AB388" s="701">
        <f>$AB$7</f>
        <v>0.25</v>
      </c>
      <c r="AC388" s="706"/>
      <c r="AD388" s="424" t="s">
        <v>1300</v>
      </c>
      <c r="AE388" s="424"/>
      <c r="AF388" s="703"/>
      <c r="AG388" s="704"/>
      <c r="AH388" s="681"/>
      <c r="AI388" s="681"/>
      <c r="AJ388" s="681"/>
      <c r="AK388" s="681"/>
      <c r="AL388" s="682"/>
      <c r="AM388" s="448"/>
      <c r="AN388" s="637"/>
      <c r="AO388" s="638"/>
      <c r="AP388" s="459">
        <f>ROUND(ROUND((F332-ROUND(F332*N333,0)-ROUND(F332*R363,0))*(1+AB388),0)+AI389,0)+AN379</f>
        <v>1952</v>
      </c>
      <c r="AQ388" s="429"/>
    </row>
    <row r="389" spans="1:45" ht="17.25" customHeight="1" x14ac:dyDescent="0.15">
      <c r="A389" s="436">
        <v>63</v>
      </c>
      <c r="B389" s="433" t="s">
        <v>5352</v>
      </c>
      <c r="C389" s="441" t="s">
        <v>4548</v>
      </c>
      <c r="D389" s="585"/>
      <c r="E389" s="39"/>
      <c r="F389" s="417"/>
      <c r="G389" s="417"/>
      <c r="H389" s="417"/>
      <c r="I389" s="43"/>
      <c r="J389" s="78"/>
      <c r="K389" s="417"/>
      <c r="L389" s="417"/>
      <c r="M389" s="420"/>
      <c r="N389" s="39"/>
      <c r="O389" s="417"/>
      <c r="P389" s="417"/>
      <c r="Q389" s="432"/>
      <c r="R389" s="607"/>
      <c r="S389" s="607"/>
      <c r="T389" s="607"/>
      <c r="U389" s="432"/>
      <c r="V389" s="423" t="s">
        <v>208</v>
      </c>
      <c r="W389" s="422"/>
      <c r="X389" s="422"/>
      <c r="Y389" s="422"/>
      <c r="Z389" s="422"/>
      <c r="AA389" s="422"/>
      <c r="AB389" s="701">
        <f>$AB$8</f>
        <v>0.5</v>
      </c>
      <c r="AC389" s="706"/>
      <c r="AD389" s="424" t="s">
        <v>1300</v>
      </c>
      <c r="AE389" s="424"/>
      <c r="AF389" s="703"/>
      <c r="AG389" s="704"/>
      <c r="AH389" s="524" t="s">
        <v>33</v>
      </c>
      <c r="AI389" s="699">
        <f>$AJ$164</f>
        <v>317</v>
      </c>
      <c r="AJ389" s="699"/>
      <c r="AK389" s="426" t="s">
        <v>207</v>
      </c>
      <c r="AL389" s="323"/>
      <c r="AM389" s="446"/>
      <c r="AN389" s="426"/>
      <c r="AO389" s="58"/>
      <c r="AP389" s="458">
        <f>ROUND(ROUND((F332-ROUND(F332*N333,0)-ROUND(F332*R363,0))*(1+AB389),0)+AI389,0)+AN379</f>
        <v>2219</v>
      </c>
      <c r="AQ389" s="188"/>
    </row>
    <row r="390" spans="1:45" ht="17.25" customHeight="1" x14ac:dyDescent="0.15">
      <c r="A390" s="436">
        <v>63</v>
      </c>
      <c r="B390" s="436">
        <v>1321</v>
      </c>
      <c r="C390" s="158" t="s">
        <v>620</v>
      </c>
      <c r="D390" s="710" t="s">
        <v>1356</v>
      </c>
      <c r="E390" s="726" t="s">
        <v>4488</v>
      </c>
      <c r="F390" s="727"/>
      <c r="G390" s="727"/>
      <c r="H390" s="727"/>
      <c r="I390" s="728"/>
      <c r="J390" s="712" t="s">
        <v>212</v>
      </c>
      <c r="K390" s="713"/>
      <c r="L390" s="713"/>
      <c r="M390" s="714"/>
      <c r="N390" s="508"/>
      <c r="O390" s="509"/>
      <c r="P390" s="509"/>
      <c r="Q390" s="512"/>
      <c r="R390" s="508"/>
      <c r="S390" s="509"/>
      <c r="T390" s="509"/>
      <c r="U390" s="512"/>
      <c r="V390" s="423"/>
      <c r="W390" s="422"/>
      <c r="X390" s="425"/>
      <c r="Y390" s="425"/>
      <c r="Z390" s="621"/>
      <c r="AA390" s="621"/>
      <c r="AB390" s="425"/>
      <c r="AC390" s="422"/>
      <c r="AD390" s="422"/>
      <c r="AE390" s="422"/>
      <c r="AF390" s="422"/>
      <c r="AG390" s="422"/>
      <c r="AH390" s="422"/>
      <c r="AI390" s="422"/>
      <c r="AJ390" s="422"/>
      <c r="AK390" s="422"/>
      <c r="AL390" s="422"/>
      <c r="AM390" s="422"/>
      <c r="AN390" s="422"/>
      <c r="AO390" s="38"/>
      <c r="AP390" s="319">
        <f>ROUND($F$392*$L$392,0)</f>
        <v>981</v>
      </c>
      <c r="AQ390" s="435" t="s">
        <v>1357</v>
      </c>
    </row>
    <row r="391" spans="1:45" ht="17.25" customHeight="1" x14ac:dyDescent="0.15">
      <c r="A391" s="436">
        <v>63</v>
      </c>
      <c r="B391" s="436">
        <v>1322</v>
      </c>
      <c r="C391" s="158" t="s">
        <v>621</v>
      </c>
      <c r="D391" s="711"/>
      <c r="E391" s="729"/>
      <c r="F391" s="730"/>
      <c r="G391" s="730"/>
      <c r="H391" s="730"/>
      <c r="I391" s="731"/>
      <c r="J391" s="715"/>
      <c r="K391" s="716"/>
      <c r="L391" s="716"/>
      <c r="M391" s="717"/>
      <c r="N391" s="510"/>
      <c r="O391" s="511"/>
      <c r="P391" s="511"/>
      <c r="Q391" s="513"/>
      <c r="R391" s="510"/>
      <c r="S391" s="511"/>
      <c r="T391" s="511"/>
      <c r="U391" s="513"/>
      <c r="V391" s="423" t="s">
        <v>579</v>
      </c>
      <c r="W391" s="422"/>
      <c r="X391" s="621"/>
      <c r="Y391" s="621"/>
      <c r="Z391" s="621"/>
      <c r="AA391" s="621"/>
      <c r="AB391" s="701">
        <f>$AB$7</f>
        <v>0.25</v>
      </c>
      <c r="AC391" s="706"/>
      <c r="AD391" s="424" t="s">
        <v>1300</v>
      </c>
      <c r="AE391" s="422"/>
      <c r="AF391" s="422"/>
      <c r="AG391" s="422"/>
      <c r="AH391" s="422"/>
      <c r="AI391" s="422"/>
      <c r="AJ391" s="422"/>
      <c r="AK391" s="422"/>
      <c r="AL391" s="422"/>
      <c r="AM391" s="422"/>
      <c r="AN391" s="422"/>
      <c r="AO391" s="38"/>
      <c r="AP391" s="320">
        <f>ROUND(ROUND($F$392*$L$392,0)*(1+AB391),0)</f>
        <v>1226</v>
      </c>
      <c r="AQ391" s="429"/>
      <c r="AS391" s="318"/>
    </row>
    <row r="392" spans="1:45" ht="17.25" customHeight="1" x14ac:dyDescent="0.15">
      <c r="A392" s="436">
        <v>63</v>
      </c>
      <c r="B392" s="436">
        <v>1323</v>
      </c>
      <c r="C392" s="158" t="s">
        <v>622</v>
      </c>
      <c r="D392" s="711"/>
      <c r="E392" s="421"/>
      <c r="F392" s="688">
        <f>$F$272</f>
        <v>1090</v>
      </c>
      <c r="G392" s="688"/>
      <c r="H392" s="418" t="s">
        <v>578</v>
      </c>
      <c r="I392" s="638"/>
      <c r="J392" s="421"/>
      <c r="K392" s="521" t="s">
        <v>27</v>
      </c>
      <c r="L392" s="718">
        <f>$L$116</f>
        <v>0.9</v>
      </c>
      <c r="M392" s="719"/>
      <c r="N392" s="510"/>
      <c r="O392" s="511"/>
      <c r="P392" s="511"/>
      <c r="Q392" s="513"/>
      <c r="R392" s="510"/>
      <c r="S392" s="511"/>
      <c r="T392" s="511"/>
      <c r="U392" s="513"/>
      <c r="V392" s="423" t="s">
        <v>208</v>
      </c>
      <c r="W392" s="422"/>
      <c r="X392" s="621"/>
      <c r="Y392" s="621"/>
      <c r="Z392" s="621"/>
      <c r="AA392" s="621"/>
      <c r="AB392" s="701">
        <f>$AB$8</f>
        <v>0.5</v>
      </c>
      <c r="AC392" s="706"/>
      <c r="AD392" s="424" t="s">
        <v>1300</v>
      </c>
      <c r="AE392" s="422"/>
      <c r="AF392" s="422"/>
      <c r="AG392" s="422"/>
      <c r="AH392" s="422"/>
      <c r="AI392" s="422"/>
      <c r="AJ392" s="422"/>
      <c r="AK392" s="422"/>
      <c r="AL392" s="422"/>
      <c r="AM392" s="422"/>
      <c r="AN392" s="422"/>
      <c r="AO392" s="38"/>
      <c r="AP392" s="321">
        <f>ROUND(ROUND($F$392*$L$392,0)*(1+AB392),0)</f>
        <v>1472</v>
      </c>
      <c r="AQ392" s="429"/>
      <c r="AS392" s="318"/>
    </row>
    <row r="393" spans="1:45" ht="17.25" customHeight="1" x14ac:dyDescent="0.15">
      <c r="A393" s="436">
        <v>63</v>
      </c>
      <c r="B393" s="436">
        <v>1327</v>
      </c>
      <c r="C393" s="158" t="s">
        <v>1682</v>
      </c>
      <c r="D393" s="711"/>
      <c r="E393" s="421"/>
      <c r="F393" s="637"/>
      <c r="G393" s="637"/>
      <c r="H393" s="418"/>
      <c r="I393" s="67"/>
      <c r="J393" s="66"/>
      <c r="K393" s="418"/>
      <c r="L393" s="418"/>
      <c r="M393" s="419"/>
      <c r="N393" s="442"/>
      <c r="O393" s="637"/>
      <c r="P393" s="637"/>
      <c r="Q393" s="419"/>
      <c r="R393" s="442"/>
      <c r="S393" s="637"/>
      <c r="T393" s="637"/>
      <c r="U393" s="419"/>
      <c r="V393" s="423"/>
      <c r="W393" s="422"/>
      <c r="X393" s="621"/>
      <c r="Y393" s="621"/>
      <c r="Z393" s="621"/>
      <c r="AA393" s="621"/>
      <c r="AB393" s="529"/>
      <c r="AC393" s="530"/>
      <c r="AD393" s="424"/>
      <c r="AE393" s="621"/>
      <c r="AF393" s="700" t="s">
        <v>4070</v>
      </c>
      <c r="AG393" s="700"/>
      <c r="AH393" s="677" t="s">
        <v>4030</v>
      </c>
      <c r="AI393" s="678"/>
      <c r="AJ393" s="678"/>
      <c r="AK393" s="678"/>
      <c r="AL393" s="678"/>
      <c r="AM393" s="678"/>
      <c r="AN393" s="678"/>
      <c r="AO393" s="679"/>
      <c r="AP393" s="319">
        <f>ROUND(ROUND($F$392*$L$392,0)+AJ395,0)</f>
        <v>1235</v>
      </c>
      <c r="AQ393" s="429"/>
      <c r="AS393" s="318"/>
    </row>
    <row r="394" spans="1:45" ht="17.25" customHeight="1" x14ac:dyDescent="0.15">
      <c r="A394" s="436">
        <v>63</v>
      </c>
      <c r="B394" s="436">
        <v>1328</v>
      </c>
      <c r="C394" s="158" t="s">
        <v>1683</v>
      </c>
      <c r="D394" s="711"/>
      <c r="E394" s="421"/>
      <c r="F394" s="418"/>
      <c r="G394" s="418"/>
      <c r="H394" s="418"/>
      <c r="I394" s="67"/>
      <c r="J394" s="66"/>
      <c r="K394" s="418"/>
      <c r="L394" s="637"/>
      <c r="M394" s="638"/>
      <c r="N394" s="442"/>
      <c r="O394" s="637"/>
      <c r="P394" s="637"/>
      <c r="Q394" s="638"/>
      <c r="R394" s="442"/>
      <c r="S394" s="637"/>
      <c r="T394" s="637"/>
      <c r="U394" s="638"/>
      <c r="V394" s="423" t="s">
        <v>579</v>
      </c>
      <c r="W394" s="422"/>
      <c r="X394" s="621"/>
      <c r="Y394" s="621"/>
      <c r="Z394" s="621"/>
      <c r="AA394" s="621"/>
      <c r="AB394" s="701">
        <f>$AB$7</f>
        <v>0.25</v>
      </c>
      <c r="AC394" s="706"/>
      <c r="AD394" s="424" t="s">
        <v>1300</v>
      </c>
      <c r="AE394" s="621"/>
      <c r="AF394" s="700"/>
      <c r="AG394" s="700"/>
      <c r="AH394" s="680"/>
      <c r="AI394" s="681"/>
      <c r="AJ394" s="681"/>
      <c r="AK394" s="681"/>
      <c r="AL394" s="681"/>
      <c r="AM394" s="681"/>
      <c r="AN394" s="681"/>
      <c r="AO394" s="682"/>
      <c r="AP394" s="319">
        <f>ROUND(ROUND(ROUND($F$392*$L$392,0)*(1+AB394),0)+AJ395,0)</f>
        <v>1480</v>
      </c>
      <c r="AQ394" s="429"/>
      <c r="AS394" s="318"/>
    </row>
    <row r="395" spans="1:45" ht="17.25" customHeight="1" x14ac:dyDescent="0.15">
      <c r="A395" s="436">
        <v>63</v>
      </c>
      <c r="B395" s="436">
        <v>1329</v>
      </c>
      <c r="C395" s="158" t="s">
        <v>1684</v>
      </c>
      <c r="D395" s="711"/>
      <c r="E395" s="421"/>
      <c r="F395" s="418"/>
      <c r="G395" s="418"/>
      <c r="H395" s="418"/>
      <c r="I395" s="67"/>
      <c r="J395" s="66"/>
      <c r="K395" s="418"/>
      <c r="L395" s="637"/>
      <c r="M395" s="638"/>
      <c r="N395" s="442"/>
      <c r="O395" s="637"/>
      <c r="P395" s="637"/>
      <c r="Q395" s="638"/>
      <c r="R395" s="442"/>
      <c r="S395" s="637"/>
      <c r="T395" s="637"/>
      <c r="U395" s="638"/>
      <c r="V395" s="423" t="s">
        <v>208</v>
      </c>
      <c r="W395" s="422"/>
      <c r="X395" s="621"/>
      <c r="Y395" s="621"/>
      <c r="Z395" s="621"/>
      <c r="AA395" s="621"/>
      <c r="AB395" s="701">
        <f>$AB$8</f>
        <v>0.5</v>
      </c>
      <c r="AC395" s="706"/>
      <c r="AD395" s="424" t="s">
        <v>1300</v>
      </c>
      <c r="AE395" s="621"/>
      <c r="AF395" s="700"/>
      <c r="AG395" s="700"/>
      <c r="AH395" s="57"/>
      <c r="AI395" s="524" t="s">
        <v>33</v>
      </c>
      <c r="AJ395" s="699">
        <f>$AJ$11</f>
        <v>254</v>
      </c>
      <c r="AK395" s="699"/>
      <c r="AL395" s="426" t="s">
        <v>207</v>
      </c>
      <c r="AM395" s="607"/>
      <c r="AN395" s="607"/>
      <c r="AO395" s="432"/>
      <c r="AP395" s="319">
        <f>ROUND(ROUND(ROUND($F$392*$L$392,0)*(1+AB395),0)+AJ395,0)</f>
        <v>1726</v>
      </c>
      <c r="AQ395" s="429"/>
      <c r="AS395" s="318"/>
    </row>
    <row r="396" spans="1:45" ht="17.25" customHeight="1" x14ac:dyDescent="0.15">
      <c r="A396" s="436">
        <v>63</v>
      </c>
      <c r="B396" s="436">
        <v>1324</v>
      </c>
      <c r="C396" s="158" t="s">
        <v>1736</v>
      </c>
      <c r="D396" s="711"/>
      <c r="E396" s="421"/>
      <c r="F396" s="418"/>
      <c r="G396" s="418"/>
      <c r="H396" s="418"/>
      <c r="I396" s="67"/>
      <c r="J396" s="66"/>
      <c r="K396" s="418"/>
      <c r="L396" s="637"/>
      <c r="M396" s="638"/>
      <c r="N396" s="442"/>
      <c r="O396" s="637"/>
      <c r="P396" s="637"/>
      <c r="Q396" s="638"/>
      <c r="R396" s="442"/>
      <c r="S396" s="637"/>
      <c r="T396" s="637"/>
      <c r="U396" s="638"/>
      <c r="V396" s="423"/>
      <c r="W396" s="422"/>
      <c r="X396" s="621"/>
      <c r="Y396" s="621"/>
      <c r="Z396" s="621"/>
      <c r="AA396" s="621"/>
      <c r="AB396" s="529"/>
      <c r="AC396" s="530"/>
      <c r="AD396" s="424"/>
      <c r="AE396" s="621"/>
      <c r="AF396" s="700"/>
      <c r="AG396" s="700"/>
      <c r="AH396" s="677" t="s">
        <v>4071</v>
      </c>
      <c r="AI396" s="678"/>
      <c r="AJ396" s="678"/>
      <c r="AK396" s="678"/>
      <c r="AL396" s="678"/>
      <c r="AM396" s="678"/>
      <c r="AN396" s="678"/>
      <c r="AO396" s="679"/>
      <c r="AP396" s="319">
        <f>ROUND(ROUND($F$392*$L$392,0)+AJ398,0)</f>
        <v>1383</v>
      </c>
      <c r="AQ396" s="429"/>
      <c r="AS396" s="318"/>
    </row>
    <row r="397" spans="1:45" ht="17.25" customHeight="1" x14ac:dyDescent="0.15">
      <c r="A397" s="436">
        <v>63</v>
      </c>
      <c r="B397" s="436">
        <v>1325</v>
      </c>
      <c r="C397" s="158" t="s">
        <v>1737</v>
      </c>
      <c r="D397" s="711"/>
      <c r="E397" s="421"/>
      <c r="F397" s="418"/>
      <c r="G397" s="418"/>
      <c r="H397" s="418"/>
      <c r="I397" s="67"/>
      <c r="J397" s="66"/>
      <c r="K397" s="418"/>
      <c r="L397" s="418"/>
      <c r="M397" s="419"/>
      <c r="N397" s="442"/>
      <c r="O397" s="637"/>
      <c r="P397" s="637"/>
      <c r="Q397" s="638"/>
      <c r="R397" s="442"/>
      <c r="S397" s="637"/>
      <c r="T397" s="637"/>
      <c r="U397" s="638"/>
      <c r="V397" s="423" t="s">
        <v>579</v>
      </c>
      <c r="W397" s="422"/>
      <c r="X397" s="621"/>
      <c r="Y397" s="621"/>
      <c r="Z397" s="621"/>
      <c r="AA397" s="621"/>
      <c r="AB397" s="701">
        <f>$AB$7</f>
        <v>0.25</v>
      </c>
      <c r="AC397" s="706"/>
      <c r="AD397" s="424" t="s">
        <v>1300</v>
      </c>
      <c r="AE397" s="621"/>
      <c r="AF397" s="700"/>
      <c r="AG397" s="700"/>
      <c r="AH397" s="680"/>
      <c r="AI397" s="681"/>
      <c r="AJ397" s="681"/>
      <c r="AK397" s="681"/>
      <c r="AL397" s="681"/>
      <c r="AM397" s="681"/>
      <c r="AN397" s="681"/>
      <c r="AO397" s="682"/>
      <c r="AP397" s="319">
        <f>ROUND(ROUND(ROUND($F$392*$L$392,0)*(1+AB397),0)+AJ398,0)</f>
        <v>1628</v>
      </c>
      <c r="AQ397" s="429"/>
      <c r="AS397" s="318"/>
    </row>
    <row r="398" spans="1:45" ht="17.25" customHeight="1" x14ac:dyDescent="0.15">
      <c r="A398" s="436">
        <v>63</v>
      </c>
      <c r="B398" s="436">
        <v>1326</v>
      </c>
      <c r="C398" s="158" t="s">
        <v>1738</v>
      </c>
      <c r="D398" s="711"/>
      <c r="E398" s="421"/>
      <c r="F398" s="418"/>
      <c r="G398" s="418"/>
      <c r="H398" s="418"/>
      <c r="I398" s="67"/>
      <c r="J398" s="66"/>
      <c r="K398" s="418"/>
      <c r="L398" s="418"/>
      <c r="M398" s="419"/>
      <c r="N398" s="442"/>
      <c r="O398" s="637"/>
      <c r="P398" s="637"/>
      <c r="Q398" s="638"/>
      <c r="R398" s="442"/>
      <c r="S398" s="637"/>
      <c r="T398" s="637"/>
      <c r="U398" s="638"/>
      <c r="V398" s="423" t="s">
        <v>208</v>
      </c>
      <c r="W398" s="422"/>
      <c r="X398" s="621"/>
      <c r="Y398" s="621"/>
      <c r="Z398" s="621"/>
      <c r="AA398" s="621"/>
      <c r="AB398" s="701">
        <f>$AB$8</f>
        <v>0.5</v>
      </c>
      <c r="AC398" s="706"/>
      <c r="AD398" s="424" t="s">
        <v>1300</v>
      </c>
      <c r="AE398" s="621"/>
      <c r="AF398" s="700"/>
      <c r="AG398" s="700"/>
      <c r="AH398" s="39"/>
      <c r="AI398" s="524" t="s">
        <v>33</v>
      </c>
      <c r="AJ398" s="699">
        <f>$AJ$158</f>
        <v>402</v>
      </c>
      <c r="AK398" s="699"/>
      <c r="AL398" s="426" t="s">
        <v>207</v>
      </c>
      <c r="AM398" s="417"/>
      <c r="AN398" s="417"/>
      <c r="AO398" s="584"/>
      <c r="AP398" s="319">
        <f>ROUND(ROUND(ROUND($F$392*$L$392,0)*(1+AB398),0)+AJ398,0)</f>
        <v>1874</v>
      </c>
      <c r="AQ398" s="429"/>
      <c r="AS398" s="318"/>
    </row>
    <row r="399" spans="1:45" ht="17.25" customHeight="1" x14ac:dyDescent="0.15">
      <c r="A399" s="436">
        <v>63</v>
      </c>
      <c r="B399" s="436">
        <v>1450</v>
      </c>
      <c r="C399" s="158" t="s">
        <v>1891</v>
      </c>
      <c r="D399" s="711"/>
      <c r="E399" s="421"/>
      <c r="F399" s="418"/>
      <c r="G399" s="418"/>
      <c r="H399" s="418"/>
      <c r="I399" s="67"/>
      <c r="J399" s="66"/>
      <c r="K399" s="418"/>
      <c r="L399" s="418"/>
      <c r="M399" s="419"/>
      <c r="N399" s="442"/>
      <c r="O399" s="637"/>
      <c r="P399" s="637"/>
      <c r="Q399" s="638"/>
      <c r="R399" s="442"/>
      <c r="S399" s="637"/>
      <c r="T399" s="637"/>
      <c r="U399" s="638"/>
      <c r="V399" s="423"/>
      <c r="W399" s="422"/>
      <c r="X399" s="621"/>
      <c r="Y399" s="621"/>
      <c r="Z399" s="621"/>
      <c r="AA399" s="621"/>
      <c r="AB399" s="529"/>
      <c r="AC399" s="530"/>
      <c r="AD399" s="424"/>
      <c r="AE399" s="621"/>
      <c r="AF399" s="720" t="s">
        <v>4072</v>
      </c>
      <c r="AG399" s="721"/>
      <c r="AH399" s="677" t="s">
        <v>4030</v>
      </c>
      <c r="AI399" s="678"/>
      <c r="AJ399" s="678"/>
      <c r="AK399" s="678"/>
      <c r="AL399" s="678"/>
      <c r="AM399" s="678"/>
      <c r="AN399" s="678"/>
      <c r="AO399" s="679"/>
      <c r="AP399" s="319">
        <f>ROUND(ROUND($F$392*$L$392,0)+AJ401,0)</f>
        <v>1182</v>
      </c>
      <c r="AQ399" s="429"/>
      <c r="AS399" s="318"/>
    </row>
    <row r="400" spans="1:45" ht="17.25" customHeight="1" x14ac:dyDescent="0.15">
      <c r="A400" s="436">
        <v>63</v>
      </c>
      <c r="B400" s="436">
        <v>1451</v>
      </c>
      <c r="C400" s="158" t="s">
        <v>1892</v>
      </c>
      <c r="D400" s="711"/>
      <c r="E400" s="421"/>
      <c r="F400" s="418"/>
      <c r="G400" s="418"/>
      <c r="H400" s="418"/>
      <c r="I400" s="67"/>
      <c r="J400" s="66"/>
      <c r="K400" s="418"/>
      <c r="L400" s="418"/>
      <c r="M400" s="419"/>
      <c r="N400" s="442"/>
      <c r="O400" s="637"/>
      <c r="P400" s="637"/>
      <c r="Q400" s="638"/>
      <c r="R400" s="442"/>
      <c r="S400" s="637"/>
      <c r="T400" s="637"/>
      <c r="U400" s="638"/>
      <c r="V400" s="423" t="s">
        <v>579</v>
      </c>
      <c r="W400" s="422"/>
      <c r="X400" s="621"/>
      <c r="Y400" s="621"/>
      <c r="Z400" s="621"/>
      <c r="AA400" s="621"/>
      <c r="AB400" s="701">
        <f>$AB$7</f>
        <v>0.25</v>
      </c>
      <c r="AC400" s="706"/>
      <c r="AD400" s="424" t="s">
        <v>1300</v>
      </c>
      <c r="AE400" s="621"/>
      <c r="AF400" s="722"/>
      <c r="AG400" s="723"/>
      <c r="AH400" s="680"/>
      <c r="AI400" s="681"/>
      <c r="AJ400" s="681"/>
      <c r="AK400" s="681"/>
      <c r="AL400" s="681"/>
      <c r="AM400" s="681"/>
      <c r="AN400" s="681"/>
      <c r="AO400" s="682"/>
      <c r="AP400" s="319">
        <f>ROUND(ROUND(ROUND($F$392*$L$392,0)*(1+AB400),0)+AJ401,0)</f>
        <v>1427</v>
      </c>
      <c r="AQ400" s="429"/>
      <c r="AS400" s="318"/>
    </row>
    <row r="401" spans="1:45" ht="17.25" customHeight="1" x14ac:dyDescent="0.15">
      <c r="A401" s="436">
        <v>63</v>
      </c>
      <c r="B401" s="436">
        <v>1452</v>
      </c>
      <c r="C401" s="158" t="s">
        <v>1893</v>
      </c>
      <c r="D401" s="711"/>
      <c r="E401" s="421"/>
      <c r="F401" s="418"/>
      <c r="G401" s="418"/>
      <c r="H401" s="418"/>
      <c r="I401" s="67"/>
      <c r="J401" s="66"/>
      <c r="K401" s="418"/>
      <c r="L401" s="418"/>
      <c r="M401" s="419"/>
      <c r="N401" s="442"/>
      <c r="O401" s="637"/>
      <c r="P401" s="637"/>
      <c r="Q401" s="638"/>
      <c r="R401" s="442"/>
      <c r="S401" s="637"/>
      <c r="T401" s="637"/>
      <c r="U401" s="638"/>
      <c r="V401" s="423" t="s">
        <v>208</v>
      </c>
      <c r="W401" s="422"/>
      <c r="X401" s="621"/>
      <c r="Y401" s="621"/>
      <c r="Z401" s="621"/>
      <c r="AA401" s="621"/>
      <c r="AB401" s="701">
        <f>$AB$8</f>
        <v>0.5</v>
      </c>
      <c r="AC401" s="706"/>
      <c r="AD401" s="424" t="s">
        <v>1300</v>
      </c>
      <c r="AE401" s="621"/>
      <c r="AF401" s="722"/>
      <c r="AG401" s="723"/>
      <c r="AH401" s="39"/>
      <c r="AI401" s="524" t="s">
        <v>33</v>
      </c>
      <c r="AJ401" s="699">
        <f>$AJ$14</f>
        <v>201</v>
      </c>
      <c r="AK401" s="699"/>
      <c r="AL401" s="426" t="s">
        <v>207</v>
      </c>
      <c r="AM401" s="607"/>
      <c r="AN401" s="607"/>
      <c r="AO401" s="432"/>
      <c r="AP401" s="319">
        <f>ROUND(ROUND(ROUND($F$392*$L$392,0)*(1+AB401),0)+AJ401,0)</f>
        <v>1673</v>
      </c>
      <c r="AQ401" s="429"/>
      <c r="AS401" s="318"/>
    </row>
    <row r="402" spans="1:45" ht="17.25" customHeight="1" x14ac:dyDescent="0.15">
      <c r="A402" s="436">
        <v>63</v>
      </c>
      <c r="B402" s="436">
        <v>1453</v>
      </c>
      <c r="C402" s="158" t="s">
        <v>1916</v>
      </c>
      <c r="D402" s="711"/>
      <c r="E402" s="421"/>
      <c r="F402" s="418"/>
      <c r="G402" s="418"/>
      <c r="H402" s="418"/>
      <c r="I402" s="67"/>
      <c r="J402" s="66"/>
      <c r="K402" s="418"/>
      <c r="L402" s="418"/>
      <c r="M402" s="419"/>
      <c r="N402" s="442"/>
      <c r="O402" s="637"/>
      <c r="P402" s="637"/>
      <c r="Q402" s="638"/>
      <c r="R402" s="442"/>
      <c r="S402" s="637"/>
      <c r="T402" s="637"/>
      <c r="U402" s="638"/>
      <c r="V402" s="423"/>
      <c r="W402" s="422"/>
      <c r="X402" s="621"/>
      <c r="Y402" s="621"/>
      <c r="Z402" s="621"/>
      <c r="AA402" s="621"/>
      <c r="AB402" s="529"/>
      <c r="AC402" s="530"/>
      <c r="AD402" s="424"/>
      <c r="AE402" s="621"/>
      <c r="AF402" s="722"/>
      <c r="AG402" s="723"/>
      <c r="AH402" s="677" t="s">
        <v>4071</v>
      </c>
      <c r="AI402" s="678"/>
      <c r="AJ402" s="678"/>
      <c r="AK402" s="678"/>
      <c r="AL402" s="678"/>
      <c r="AM402" s="678"/>
      <c r="AN402" s="678"/>
      <c r="AO402" s="679"/>
      <c r="AP402" s="319">
        <f>ROUND(ROUND($F$392*$L$392,0)+AJ404,0)</f>
        <v>1298</v>
      </c>
      <c r="AQ402" s="429"/>
      <c r="AS402" s="318"/>
    </row>
    <row r="403" spans="1:45" ht="17.25" customHeight="1" x14ac:dyDescent="0.15">
      <c r="A403" s="436">
        <v>63</v>
      </c>
      <c r="B403" s="436">
        <v>1454</v>
      </c>
      <c r="C403" s="158" t="s">
        <v>1917</v>
      </c>
      <c r="D403" s="711"/>
      <c r="E403" s="421"/>
      <c r="F403" s="418"/>
      <c r="G403" s="418"/>
      <c r="H403" s="418"/>
      <c r="I403" s="67"/>
      <c r="J403" s="66"/>
      <c r="K403" s="418"/>
      <c r="L403" s="418"/>
      <c r="M403" s="419"/>
      <c r="N403" s="442"/>
      <c r="O403" s="637"/>
      <c r="P403" s="637"/>
      <c r="Q403" s="638"/>
      <c r="R403" s="442"/>
      <c r="S403" s="637"/>
      <c r="T403" s="637"/>
      <c r="U403" s="638"/>
      <c r="V403" s="423" t="s">
        <v>579</v>
      </c>
      <c r="W403" s="422"/>
      <c r="X403" s="621"/>
      <c r="Y403" s="621"/>
      <c r="Z403" s="621"/>
      <c r="AA403" s="621"/>
      <c r="AB403" s="701">
        <f>$AB$7</f>
        <v>0.25</v>
      </c>
      <c r="AC403" s="706"/>
      <c r="AD403" s="424" t="s">
        <v>1300</v>
      </c>
      <c r="AE403" s="621"/>
      <c r="AF403" s="722"/>
      <c r="AG403" s="723"/>
      <c r="AH403" s="680"/>
      <c r="AI403" s="681"/>
      <c r="AJ403" s="681"/>
      <c r="AK403" s="681"/>
      <c r="AL403" s="681"/>
      <c r="AM403" s="681"/>
      <c r="AN403" s="681"/>
      <c r="AO403" s="682"/>
      <c r="AP403" s="319">
        <f>ROUND(ROUND(ROUND($F$392*$L$392,0)*(1+AB403),0)+AJ404,0)</f>
        <v>1543</v>
      </c>
      <c r="AQ403" s="429"/>
      <c r="AS403" s="318"/>
    </row>
    <row r="404" spans="1:45" ht="17.25" customHeight="1" x14ac:dyDescent="0.15">
      <c r="A404" s="436">
        <v>63</v>
      </c>
      <c r="B404" s="436">
        <v>1455</v>
      </c>
      <c r="C404" s="158" t="s">
        <v>1918</v>
      </c>
      <c r="D404" s="711"/>
      <c r="E404" s="421"/>
      <c r="F404" s="418"/>
      <c r="G404" s="418"/>
      <c r="H404" s="418"/>
      <c r="I404" s="67"/>
      <c r="J404" s="66"/>
      <c r="K404" s="418"/>
      <c r="L404" s="418"/>
      <c r="M404" s="419"/>
      <c r="N404" s="421"/>
      <c r="O404" s="418"/>
      <c r="P404" s="418"/>
      <c r="Q404" s="419"/>
      <c r="R404" s="421"/>
      <c r="S404" s="418"/>
      <c r="T404" s="418"/>
      <c r="U404" s="419"/>
      <c r="V404" s="423" t="s">
        <v>208</v>
      </c>
      <c r="W404" s="422"/>
      <c r="X404" s="621"/>
      <c r="Y404" s="621"/>
      <c r="Z404" s="621"/>
      <c r="AA404" s="621"/>
      <c r="AB404" s="701">
        <f>$AB$8</f>
        <v>0.5</v>
      </c>
      <c r="AC404" s="706"/>
      <c r="AD404" s="424" t="s">
        <v>1300</v>
      </c>
      <c r="AE404" s="621"/>
      <c r="AF404" s="724"/>
      <c r="AG404" s="725"/>
      <c r="AH404" s="417"/>
      <c r="AI404" s="524" t="s">
        <v>33</v>
      </c>
      <c r="AJ404" s="699">
        <f>$AJ$164</f>
        <v>317</v>
      </c>
      <c r="AK404" s="699"/>
      <c r="AL404" s="426" t="s">
        <v>207</v>
      </c>
      <c r="AM404" s="607"/>
      <c r="AN404" s="607"/>
      <c r="AO404" s="432"/>
      <c r="AP404" s="319">
        <f>ROUND(ROUND(ROUND($F$392*$L$392,0)*(1+AB404),0)+AJ404,0)</f>
        <v>1789</v>
      </c>
      <c r="AQ404" s="429"/>
      <c r="AS404" s="318"/>
    </row>
    <row r="405" spans="1:45" ht="17.25" customHeight="1" x14ac:dyDescent="0.15">
      <c r="A405" s="436">
        <v>63</v>
      </c>
      <c r="B405" s="436">
        <v>1341</v>
      </c>
      <c r="C405" s="158" t="s">
        <v>623</v>
      </c>
      <c r="D405" s="711"/>
      <c r="E405" s="421"/>
      <c r="F405" s="418"/>
      <c r="G405" s="418"/>
      <c r="H405" s="418"/>
      <c r="I405" s="67"/>
      <c r="J405" s="66"/>
      <c r="K405" s="418"/>
      <c r="L405" s="418"/>
      <c r="M405" s="419"/>
      <c r="N405" s="421"/>
      <c r="O405" s="418"/>
      <c r="P405" s="637"/>
      <c r="Q405" s="144"/>
      <c r="R405" s="421"/>
      <c r="S405" s="418"/>
      <c r="T405" s="637"/>
      <c r="U405" s="144"/>
      <c r="V405" s="423"/>
      <c r="W405" s="422"/>
      <c r="X405" s="621"/>
      <c r="Y405" s="621"/>
      <c r="Z405" s="621"/>
      <c r="AA405" s="621"/>
      <c r="AB405" s="529"/>
      <c r="AC405" s="530"/>
      <c r="AD405" s="424"/>
      <c r="AE405" s="422"/>
      <c r="AF405" s="422"/>
      <c r="AG405" s="422"/>
      <c r="AH405" s="422"/>
      <c r="AI405" s="422"/>
      <c r="AJ405" s="422"/>
      <c r="AK405" s="422"/>
      <c r="AL405" s="422"/>
      <c r="AM405" s="733" t="s">
        <v>4120</v>
      </c>
      <c r="AN405" s="694"/>
      <c r="AO405" s="695"/>
      <c r="AP405" s="319">
        <f>ROUND(ROUND($F$392*$L$392,0)+$AN$409,0)</f>
        <v>1281</v>
      </c>
      <c r="AQ405" s="429"/>
      <c r="AS405" s="318"/>
    </row>
    <row r="406" spans="1:45" ht="17.25" customHeight="1" x14ac:dyDescent="0.15">
      <c r="A406" s="436">
        <v>63</v>
      </c>
      <c r="B406" s="436">
        <v>1342</v>
      </c>
      <c r="C406" s="158" t="s">
        <v>624</v>
      </c>
      <c r="D406" s="711"/>
      <c r="E406" s="421"/>
      <c r="F406" s="418"/>
      <c r="G406" s="418"/>
      <c r="H406" s="418"/>
      <c r="I406" s="67"/>
      <c r="J406" s="66"/>
      <c r="K406" s="418"/>
      <c r="L406" s="418"/>
      <c r="M406" s="419"/>
      <c r="N406" s="442"/>
      <c r="O406" s="418"/>
      <c r="P406" s="637"/>
      <c r="Q406" s="419"/>
      <c r="R406" s="442"/>
      <c r="S406" s="418"/>
      <c r="T406" s="637"/>
      <c r="U406" s="419"/>
      <c r="V406" s="423" t="s">
        <v>579</v>
      </c>
      <c r="W406" s="422"/>
      <c r="X406" s="621"/>
      <c r="Y406" s="621"/>
      <c r="Z406" s="621"/>
      <c r="AA406" s="621"/>
      <c r="AB406" s="701">
        <f>$AB$7</f>
        <v>0.25</v>
      </c>
      <c r="AC406" s="706"/>
      <c r="AD406" s="424" t="s">
        <v>1300</v>
      </c>
      <c r="AE406" s="422"/>
      <c r="AF406" s="422"/>
      <c r="AG406" s="422"/>
      <c r="AH406" s="422"/>
      <c r="AI406" s="422"/>
      <c r="AJ406" s="422"/>
      <c r="AK406" s="422"/>
      <c r="AL406" s="422"/>
      <c r="AM406" s="734"/>
      <c r="AN406" s="735"/>
      <c r="AO406" s="736"/>
      <c r="AP406" s="319">
        <f>ROUND(ROUND(ROUND($F$392*$L$392,0)*(1+AB406),0)+$AN$409,0)</f>
        <v>1526</v>
      </c>
      <c r="AQ406" s="429"/>
      <c r="AS406" s="318"/>
    </row>
    <row r="407" spans="1:45" ht="17.25" customHeight="1" x14ac:dyDescent="0.15">
      <c r="A407" s="436">
        <v>63</v>
      </c>
      <c r="B407" s="436">
        <v>1343</v>
      </c>
      <c r="C407" s="158" t="s">
        <v>625</v>
      </c>
      <c r="D407" s="711"/>
      <c r="E407" s="421"/>
      <c r="F407" s="418"/>
      <c r="G407" s="418"/>
      <c r="H407" s="418"/>
      <c r="I407" s="67"/>
      <c r="J407" s="66"/>
      <c r="K407" s="418"/>
      <c r="L407" s="418"/>
      <c r="M407" s="419"/>
      <c r="N407" s="442"/>
      <c r="O407" s="418"/>
      <c r="P407" s="637"/>
      <c r="Q407" s="419"/>
      <c r="R407" s="442"/>
      <c r="S407" s="418"/>
      <c r="T407" s="637"/>
      <c r="U407" s="419"/>
      <c r="V407" s="423" t="s">
        <v>208</v>
      </c>
      <c r="W407" s="422"/>
      <c r="X407" s="621"/>
      <c r="Y407" s="621"/>
      <c r="Z407" s="621"/>
      <c r="AA407" s="621"/>
      <c r="AB407" s="701">
        <f>$AB$8</f>
        <v>0.5</v>
      </c>
      <c r="AC407" s="706"/>
      <c r="AD407" s="424" t="s">
        <v>1300</v>
      </c>
      <c r="AE407" s="422"/>
      <c r="AF407" s="422"/>
      <c r="AG407" s="422"/>
      <c r="AH407" s="422"/>
      <c r="AI407" s="422"/>
      <c r="AJ407" s="422"/>
      <c r="AK407" s="422"/>
      <c r="AL407" s="422"/>
      <c r="AM407" s="734"/>
      <c r="AN407" s="735"/>
      <c r="AO407" s="736"/>
      <c r="AP407" s="319">
        <f>ROUND(ROUND(ROUND($F$392*$L$392,0)*(1+AB407),0)+$AN$409,0)</f>
        <v>1772</v>
      </c>
      <c r="AQ407" s="429"/>
      <c r="AS407" s="318"/>
    </row>
    <row r="408" spans="1:45" ht="17.25" customHeight="1" x14ac:dyDescent="0.15">
      <c r="A408" s="436">
        <v>63</v>
      </c>
      <c r="B408" s="436">
        <v>1347</v>
      </c>
      <c r="C408" s="158" t="s">
        <v>1685</v>
      </c>
      <c r="D408" s="711"/>
      <c r="E408" s="421"/>
      <c r="F408" s="418"/>
      <c r="G408" s="418"/>
      <c r="H408" s="418"/>
      <c r="I408" s="67"/>
      <c r="J408" s="66"/>
      <c r="K408" s="418"/>
      <c r="L408" s="418"/>
      <c r="M408" s="419"/>
      <c r="N408" s="442"/>
      <c r="O408" s="418"/>
      <c r="P408" s="637"/>
      <c r="Q408" s="419"/>
      <c r="R408" s="442"/>
      <c r="S408" s="418"/>
      <c r="T408" s="637"/>
      <c r="U408" s="419"/>
      <c r="V408" s="423"/>
      <c r="W408" s="422"/>
      <c r="X408" s="621"/>
      <c r="Y408" s="621"/>
      <c r="Z408" s="621"/>
      <c r="AA408" s="621"/>
      <c r="AB408" s="529"/>
      <c r="AC408" s="530"/>
      <c r="AD408" s="424"/>
      <c r="AE408" s="621"/>
      <c r="AF408" s="703" t="s">
        <v>4070</v>
      </c>
      <c r="AG408" s="704"/>
      <c r="AH408" s="678" t="s">
        <v>828</v>
      </c>
      <c r="AI408" s="678"/>
      <c r="AJ408" s="678"/>
      <c r="AK408" s="678"/>
      <c r="AL408" s="679"/>
      <c r="AM408" s="734"/>
      <c r="AN408" s="735"/>
      <c r="AO408" s="736"/>
      <c r="AP408" s="319">
        <f>ROUND(ROUND(ROUND($F$392*$L$392,0)+AI410,0)+$AN$409,0)</f>
        <v>1535</v>
      </c>
      <c r="AQ408" s="429"/>
      <c r="AS408" s="318"/>
    </row>
    <row r="409" spans="1:45" ht="17.25" customHeight="1" x14ac:dyDescent="0.15">
      <c r="A409" s="436">
        <v>63</v>
      </c>
      <c r="B409" s="436">
        <v>1348</v>
      </c>
      <c r="C409" s="158" t="s">
        <v>1686</v>
      </c>
      <c r="D409" s="711"/>
      <c r="E409" s="421"/>
      <c r="F409" s="418"/>
      <c r="G409" s="418"/>
      <c r="H409" s="418"/>
      <c r="I409" s="67"/>
      <c r="J409" s="66"/>
      <c r="K409" s="418"/>
      <c r="L409" s="418"/>
      <c r="M409" s="419"/>
      <c r="N409" s="442"/>
      <c r="O409" s="418"/>
      <c r="P409" s="637"/>
      <c r="Q409" s="419"/>
      <c r="R409" s="442"/>
      <c r="S409" s="418"/>
      <c r="T409" s="637"/>
      <c r="U409" s="419"/>
      <c r="V409" s="423" t="s">
        <v>579</v>
      </c>
      <c r="W409" s="422"/>
      <c r="X409" s="621"/>
      <c r="Y409" s="621"/>
      <c r="Z409" s="621"/>
      <c r="AA409" s="621"/>
      <c r="AB409" s="701">
        <f>$AB$7</f>
        <v>0.25</v>
      </c>
      <c r="AC409" s="706"/>
      <c r="AD409" s="424" t="s">
        <v>1300</v>
      </c>
      <c r="AE409" s="621"/>
      <c r="AF409" s="703"/>
      <c r="AG409" s="704"/>
      <c r="AH409" s="681"/>
      <c r="AI409" s="681"/>
      <c r="AJ409" s="681"/>
      <c r="AK409" s="681"/>
      <c r="AL409" s="682"/>
      <c r="AM409" s="465" t="s">
        <v>33</v>
      </c>
      <c r="AN409" s="707">
        <f>$AN$289</f>
        <v>300</v>
      </c>
      <c r="AO409" s="708"/>
      <c r="AP409" s="319">
        <f>ROUND(ROUND(ROUND(ROUND($F$392*$L$392,0)*(1+AB409),0)+AI410,0)+$AN$409,0)</f>
        <v>1780</v>
      </c>
      <c r="AQ409" s="429"/>
      <c r="AS409" s="318"/>
    </row>
    <row r="410" spans="1:45" ht="17.25" customHeight="1" x14ac:dyDescent="0.15">
      <c r="A410" s="436">
        <v>63</v>
      </c>
      <c r="B410" s="436">
        <v>1349</v>
      </c>
      <c r="C410" s="158" t="s">
        <v>1687</v>
      </c>
      <c r="D410" s="711"/>
      <c r="E410" s="421"/>
      <c r="F410" s="418"/>
      <c r="G410" s="418"/>
      <c r="H410" s="418"/>
      <c r="I410" s="67"/>
      <c r="J410" s="66"/>
      <c r="K410" s="418"/>
      <c r="L410" s="418"/>
      <c r="M410" s="419"/>
      <c r="N410" s="442"/>
      <c r="O410" s="418"/>
      <c r="P410" s="637"/>
      <c r="Q410" s="419"/>
      <c r="R410" s="442"/>
      <c r="S410" s="418"/>
      <c r="T410" s="637"/>
      <c r="U410" s="419"/>
      <c r="V410" s="423" t="s">
        <v>208</v>
      </c>
      <c r="W410" s="422"/>
      <c r="X410" s="621"/>
      <c r="Y410" s="621"/>
      <c r="Z410" s="621"/>
      <c r="AA410" s="621"/>
      <c r="AB410" s="701">
        <f>$AB$8</f>
        <v>0.5</v>
      </c>
      <c r="AC410" s="706"/>
      <c r="AD410" s="424" t="s">
        <v>1300</v>
      </c>
      <c r="AE410" s="621"/>
      <c r="AF410" s="703"/>
      <c r="AG410" s="704"/>
      <c r="AH410" s="616" t="s">
        <v>33</v>
      </c>
      <c r="AI410" s="705">
        <f>$AJ$11</f>
        <v>254</v>
      </c>
      <c r="AJ410" s="705"/>
      <c r="AK410" s="245" t="s">
        <v>207</v>
      </c>
      <c r="AL410" s="426"/>
      <c r="AM410" s="448"/>
      <c r="AN410" s="449"/>
      <c r="AO410" s="467" t="s">
        <v>207</v>
      </c>
      <c r="AP410" s="320">
        <f>ROUND(ROUND(ROUND(ROUND($F$392*$L$392,0)*(1+AB410),0)+AI410,0)+$AN$409,0)</f>
        <v>2026</v>
      </c>
      <c r="AQ410" s="429"/>
      <c r="AS410" s="318"/>
    </row>
    <row r="411" spans="1:45" ht="17.25" customHeight="1" x14ac:dyDescent="0.15">
      <c r="A411" s="436">
        <v>63</v>
      </c>
      <c r="B411" s="436">
        <v>1344</v>
      </c>
      <c r="C411" s="158" t="s">
        <v>1739</v>
      </c>
      <c r="D411" s="711"/>
      <c r="E411" s="421"/>
      <c r="F411" s="418"/>
      <c r="G411" s="418"/>
      <c r="H411" s="418"/>
      <c r="I411" s="67"/>
      <c r="J411" s="66"/>
      <c r="K411" s="418"/>
      <c r="L411" s="418"/>
      <c r="M411" s="419"/>
      <c r="N411" s="442"/>
      <c r="O411" s="418"/>
      <c r="P411" s="637"/>
      <c r="Q411" s="419"/>
      <c r="R411" s="442"/>
      <c r="S411" s="418"/>
      <c r="T411" s="637"/>
      <c r="U411" s="419"/>
      <c r="V411" s="423"/>
      <c r="W411" s="422"/>
      <c r="X411" s="621"/>
      <c r="Y411" s="621"/>
      <c r="Z411" s="621"/>
      <c r="AA411" s="621"/>
      <c r="AB411" s="529"/>
      <c r="AC411" s="530"/>
      <c r="AD411" s="424"/>
      <c r="AE411" s="621"/>
      <c r="AF411" s="703"/>
      <c r="AG411" s="704"/>
      <c r="AH411" s="678" t="s">
        <v>1360</v>
      </c>
      <c r="AI411" s="678"/>
      <c r="AJ411" s="678"/>
      <c r="AK411" s="678"/>
      <c r="AL411" s="679"/>
      <c r="AM411" s="448"/>
      <c r="AN411" s="449"/>
      <c r="AO411" s="450"/>
      <c r="AP411" s="320">
        <f>ROUND(ROUND(ROUND($F$392*$L$392,0)+AI413,0)+$AN$409,0)</f>
        <v>1683</v>
      </c>
      <c r="AQ411" s="429"/>
      <c r="AS411" s="318"/>
    </row>
    <row r="412" spans="1:45" ht="17.25" customHeight="1" x14ac:dyDescent="0.15">
      <c r="A412" s="436">
        <v>63</v>
      </c>
      <c r="B412" s="436">
        <v>1345</v>
      </c>
      <c r="C412" s="158" t="s">
        <v>1740</v>
      </c>
      <c r="D412" s="711"/>
      <c r="E412" s="421"/>
      <c r="F412" s="418"/>
      <c r="G412" s="418"/>
      <c r="H412" s="418"/>
      <c r="I412" s="67"/>
      <c r="J412" s="66"/>
      <c r="K412" s="418"/>
      <c r="L412" s="418"/>
      <c r="M412" s="419"/>
      <c r="N412" s="442"/>
      <c r="O412" s="418"/>
      <c r="P412" s="637"/>
      <c r="Q412" s="419"/>
      <c r="R412" s="442"/>
      <c r="S412" s="418"/>
      <c r="T412" s="637"/>
      <c r="U412" s="419"/>
      <c r="V412" s="423" t="s">
        <v>579</v>
      </c>
      <c r="W412" s="422"/>
      <c r="X412" s="621"/>
      <c r="Y412" s="621"/>
      <c r="Z412" s="621"/>
      <c r="AA412" s="621"/>
      <c r="AB412" s="701">
        <f>$AB$7</f>
        <v>0.25</v>
      </c>
      <c r="AC412" s="706"/>
      <c r="AD412" s="424" t="s">
        <v>1300</v>
      </c>
      <c r="AE412" s="621"/>
      <c r="AF412" s="703"/>
      <c r="AG412" s="704"/>
      <c r="AH412" s="681"/>
      <c r="AI412" s="681"/>
      <c r="AJ412" s="681"/>
      <c r="AK412" s="681"/>
      <c r="AL412" s="682"/>
      <c r="AM412" s="442"/>
      <c r="AN412" s="637"/>
      <c r="AO412" s="638"/>
      <c r="AP412" s="319">
        <f>ROUND(ROUND(ROUND(ROUND($F$392*$L$392,0)*(1+AB412),0)+AI413,0)+$AN$409,0)</f>
        <v>1928</v>
      </c>
      <c r="AQ412" s="429"/>
      <c r="AS412" s="318"/>
    </row>
    <row r="413" spans="1:45" ht="17.25" customHeight="1" x14ac:dyDescent="0.15">
      <c r="A413" s="436">
        <v>63</v>
      </c>
      <c r="B413" s="436">
        <v>1346</v>
      </c>
      <c r="C413" s="158" t="s">
        <v>1741</v>
      </c>
      <c r="D413" s="711"/>
      <c r="E413" s="421"/>
      <c r="F413" s="418"/>
      <c r="G413" s="418"/>
      <c r="H413" s="418"/>
      <c r="I413" s="67"/>
      <c r="J413" s="66"/>
      <c r="K413" s="418"/>
      <c r="L413" s="418"/>
      <c r="M413" s="419"/>
      <c r="N413" s="442"/>
      <c r="O413" s="418"/>
      <c r="P413" s="637"/>
      <c r="Q413" s="419"/>
      <c r="R413" s="442"/>
      <c r="S413" s="418"/>
      <c r="T413" s="637"/>
      <c r="U413" s="419"/>
      <c r="V413" s="423" t="s">
        <v>208</v>
      </c>
      <c r="W413" s="422"/>
      <c r="X413" s="621"/>
      <c r="Y413" s="621"/>
      <c r="Z413" s="621"/>
      <c r="AA413" s="621"/>
      <c r="AB413" s="701">
        <f>$AB$8</f>
        <v>0.5</v>
      </c>
      <c r="AC413" s="706"/>
      <c r="AD413" s="424" t="s">
        <v>1300</v>
      </c>
      <c r="AE413" s="621"/>
      <c r="AF413" s="703"/>
      <c r="AG413" s="704"/>
      <c r="AH413" s="616" t="s">
        <v>33</v>
      </c>
      <c r="AI413" s="705">
        <f>$AJ$158</f>
        <v>402</v>
      </c>
      <c r="AJ413" s="705"/>
      <c r="AK413" s="245" t="s">
        <v>207</v>
      </c>
      <c r="AL413" s="417"/>
      <c r="AM413" s="442"/>
      <c r="AN413" s="637"/>
      <c r="AO413" s="638"/>
      <c r="AP413" s="320">
        <f>ROUND(ROUND(ROUND(ROUND($F$392*$L$392,0)*(1+AB413),0)+AI413,0)+$AN$409,0)</f>
        <v>2174</v>
      </c>
      <c r="AQ413" s="429"/>
      <c r="AS413" s="318"/>
    </row>
    <row r="414" spans="1:45" ht="17.25" customHeight="1" x14ac:dyDescent="0.15">
      <c r="A414" s="436">
        <v>63</v>
      </c>
      <c r="B414" s="436">
        <v>1460</v>
      </c>
      <c r="C414" s="158" t="s">
        <v>1894</v>
      </c>
      <c r="D414" s="538"/>
      <c r="E414" s="421"/>
      <c r="F414" s="418"/>
      <c r="G414" s="418"/>
      <c r="H414" s="418"/>
      <c r="I414" s="67"/>
      <c r="J414" s="66"/>
      <c r="K414" s="418"/>
      <c r="L414" s="418"/>
      <c r="M414" s="419"/>
      <c r="N414" s="442"/>
      <c r="O414" s="418"/>
      <c r="P414" s="637"/>
      <c r="Q414" s="419"/>
      <c r="R414" s="442"/>
      <c r="S414" s="418"/>
      <c r="T414" s="637"/>
      <c r="U414" s="419"/>
      <c r="V414" s="423"/>
      <c r="W414" s="422"/>
      <c r="X414" s="621"/>
      <c r="Y414" s="621"/>
      <c r="Z414" s="621"/>
      <c r="AA414" s="621"/>
      <c r="AB414" s="529"/>
      <c r="AC414" s="530"/>
      <c r="AD414" s="424"/>
      <c r="AE414" s="621"/>
      <c r="AF414" s="703" t="s">
        <v>1394</v>
      </c>
      <c r="AG414" s="704"/>
      <c r="AH414" s="678" t="s">
        <v>828</v>
      </c>
      <c r="AI414" s="678"/>
      <c r="AJ414" s="678"/>
      <c r="AK414" s="678"/>
      <c r="AL414" s="679"/>
      <c r="AM414" s="448"/>
      <c r="AN414" s="449"/>
      <c r="AO414" s="450"/>
      <c r="AP414" s="319">
        <f>ROUND(ROUND(ROUND($F$392*$L$392,0)+AI416,0)+$AN$409,0)</f>
        <v>1482</v>
      </c>
      <c r="AQ414" s="429"/>
      <c r="AS414" s="318"/>
    </row>
    <row r="415" spans="1:45" ht="17.25" customHeight="1" x14ac:dyDescent="0.15">
      <c r="A415" s="436">
        <v>63</v>
      </c>
      <c r="B415" s="436">
        <v>1461</v>
      </c>
      <c r="C415" s="158" t="s">
        <v>1895</v>
      </c>
      <c r="D415" s="538"/>
      <c r="E415" s="421"/>
      <c r="F415" s="418"/>
      <c r="G415" s="418"/>
      <c r="H415" s="418"/>
      <c r="I415" s="67"/>
      <c r="J415" s="66"/>
      <c r="K415" s="418"/>
      <c r="L415" s="418"/>
      <c r="M415" s="419"/>
      <c r="N415" s="442"/>
      <c r="O415" s="418"/>
      <c r="P415" s="637"/>
      <c r="Q415" s="419"/>
      <c r="R415" s="442"/>
      <c r="S415" s="418"/>
      <c r="T415" s="637"/>
      <c r="U415" s="419"/>
      <c r="V415" s="423" t="s">
        <v>579</v>
      </c>
      <c r="W415" s="422"/>
      <c r="X415" s="621"/>
      <c r="Y415" s="621"/>
      <c r="Z415" s="621"/>
      <c r="AA415" s="621"/>
      <c r="AB415" s="701">
        <f>$AB$7</f>
        <v>0.25</v>
      </c>
      <c r="AC415" s="706"/>
      <c r="AD415" s="424" t="s">
        <v>1300</v>
      </c>
      <c r="AE415" s="621"/>
      <c r="AF415" s="703"/>
      <c r="AG415" s="704"/>
      <c r="AH415" s="681"/>
      <c r="AI415" s="681"/>
      <c r="AJ415" s="681"/>
      <c r="AK415" s="681"/>
      <c r="AL415" s="682"/>
      <c r="AM415" s="448"/>
      <c r="AN415" s="449"/>
      <c r="AO415" s="450"/>
      <c r="AP415" s="319">
        <f>ROUND(ROUND(ROUND(ROUND($F$392*$L$392,0)*(1+AB415),0)+AI416,0)+$AN$409,0)</f>
        <v>1727</v>
      </c>
      <c r="AQ415" s="429"/>
      <c r="AS415" s="318"/>
    </row>
    <row r="416" spans="1:45" ht="17.25" customHeight="1" x14ac:dyDescent="0.15">
      <c r="A416" s="436">
        <v>63</v>
      </c>
      <c r="B416" s="436">
        <v>1462</v>
      </c>
      <c r="C416" s="158" t="s">
        <v>1896</v>
      </c>
      <c r="D416" s="538"/>
      <c r="E416" s="421"/>
      <c r="F416" s="418"/>
      <c r="G416" s="418"/>
      <c r="H416" s="418"/>
      <c r="I416" s="67"/>
      <c r="J416" s="66"/>
      <c r="K416" s="418"/>
      <c r="L416" s="418"/>
      <c r="M416" s="419"/>
      <c r="N416" s="442"/>
      <c r="O416" s="418"/>
      <c r="P416" s="637"/>
      <c r="Q416" s="419"/>
      <c r="R416" s="442"/>
      <c r="S416" s="418"/>
      <c r="T416" s="637"/>
      <c r="U416" s="419"/>
      <c r="V416" s="423" t="s">
        <v>208</v>
      </c>
      <c r="W416" s="422"/>
      <c r="X416" s="621"/>
      <c r="Y416" s="621"/>
      <c r="Z416" s="621"/>
      <c r="AA416" s="621"/>
      <c r="AB416" s="701">
        <f>$AB$8</f>
        <v>0.5</v>
      </c>
      <c r="AC416" s="706"/>
      <c r="AD416" s="424" t="s">
        <v>1300</v>
      </c>
      <c r="AE416" s="621"/>
      <c r="AF416" s="703"/>
      <c r="AG416" s="704"/>
      <c r="AH416" s="616" t="s">
        <v>33</v>
      </c>
      <c r="AI416" s="705">
        <f>$AJ$14</f>
        <v>201</v>
      </c>
      <c r="AJ416" s="705"/>
      <c r="AK416" s="245" t="s">
        <v>207</v>
      </c>
      <c r="AL416" s="323"/>
      <c r="AM416" s="448"/>
      <c r="AN416" s="449"/>
      <c r="AO416" s="450"/>
      <c r="AP416" s="320">
        <f>ROUND(ROUND(ROUND(ROUND($F$392*$L$392,0)*(1+AB416),0)+AI416,0)+$AN$409,0)</f>
        <v>1973</v>
      </c>
      <c r="AQ416" s="429"/>
      <c r="AS416" s="318"/>
    </row>
    <row r="417" spans="1:45" ht="17.25" customHeight="1" x14ac:dyDescent="0.15">
      <c r="A417" s="436">
        <v>63</v>
      </c>
      <c r="B417" s="436">
        <v>1463</v>
      </c>
      <c r="C417" s="158" t="s">
        <v>1919</v>
      </c>
      <c r="D417" s="538"/>
      <c r="E417" s="421"/>
      <c r="F417" s="418"/>
      <c r="G417" s="418"/>
      <c r="H417" s="418"/>
      <c r="I417" s="67"/>
      <c r="J417" s="66"/>
      <c r="K417" s="418"/>
      <c r="L417" s="418"/>
      <c r="M417" s="419"/>
      <c r="N417" s="442"/>
      <c r="O417" s="418"/>
      <c r="P417" s="637"/>
      <c r="Q417" s="419"/>
      <c r="R417" s="442"/>
      <c r="S417" s="418"/>
      <c r="T417" s="637"/>
      <c r="U417" s="419"/>
      <c r="V417" s="423"/>
      <c r="W417" s="422"/>
      <c r="X417" s="621"/>
      <c r="Y417" s="621"/>
      <c r="Z417" s="621"/>
      <c r="AA417" s="621"/>
      <c r="AB417" s="529"/>
      <c r="AC417" s="530"/>
      <c r="AD417" s="424"/>
      <c r="AE417" s="621"/>
      <c r="AF417" s="703"/>
      <c r="AG417" s="704"/>
      <c r="AH417" s="678" t="s">
        <v>1360</v>
      </c>
      <c r="AI417" s="678"/>
      <c r="AJ417" s="678"/>
      <c r="AK417" s="678"/>
      <c r="AL417" s="679"/>
      <c r="AM417" s="448"/>
      <c r="AN417" s="449"/>
      <c r="AO417" s="450"/>
      <c r="AP417" s="320">
        <f>ROUND(ROUND(ROUND($F$392*$L$392,0)+AI419,0)+$AN$409,0)</f>
        <v>1598</v>
      </c>
      <c r="AQ417" s="429"/>
      <c r="AS417" s="318"/>
    </row>
    <row r="418" spans="1:45" ht="17.25" customHeight="1" x14ac:dyDescent="0.15">
      <c r="A418" s="436">
        <v>63</v>
      </c>
      <c r="B418" s="436">
        <v>1464</v>
      </c>
      <c r="C418" s="158" t="s">
        <v>1920</v>
      </c>
      <c r="D418" s="538"/>
      <c r="E418" s="421"/>
      <c r="F418" s="418"/>
      <c r="G418" s="418"/>
      <c r="H418" s="418"/>
      <c r="I418" s="67"/>
      <c r="J418" s="66"/>
      <c r="K418" s="418"/>
      <c r="L418" s="418"/>
      <c r="M418" s="419"/>
      <c r="N418" s="442"/>
      <c r="O418" s="418"/>
      <c r="P418" s="637"/>
      <c r="Q418" s="419"/>
      <c r="R418" s="442"/>
      <c r="S418" s="418"/>
      <c r="T418" s="637"/>
      <c r="U418" s="419"/>
      <c r="V418" s="423" t="s">
        <v>579</v>
      </c>
      <c r="W418" s="422"/>
      <c r="X418" s="621"/>
      <c r="Y418" s="621"/>
      <c r="Z418" s="621"/>
      <c r="AA418" s="621"/>
      <c r="AB418" s="701">
        <f>$AB$7</f>
        <v>0.25</v>
      </c>
      <c r="AC418" s="706"/>
      <c r="AD418" s="424" t="s">
        <v>1300</v>
      </c>
      <c r="AE418" s="621"/>
      <c r="AF418" s="703"/>
      <c r="AG418" s="704"/>
      <c r="AH418" s="681"/>
      <c r="AI418" s="681"/>
      <c r="AJ418" s="681"/>
      <c r="AK418" s="681"/>
      <c r="AL418" s="682"/>
      <c r="AM418" s="448"/>
      <c r="AN418" s="449"/>
      <c r="AO418" s="450"/>
      <c r="AP418" s="319">
        <f>ROUND(ROUND(ROUND(ROUND($F$392*$L$392,0)*(1+AB418),0)+AI419,0)+$AN$409,0)</f>
        <v>1843</v>
      </c>
      <c r="AQ418" s="429"/>
      <c r="AS418" s="318"/>
    </row>
    <row r="419" spans="1:45" ht="17.25" customHeight="1" x14ac:dyDescent="0.15">
      <c r="A419" s="436">
        <v>63</v>
      </c>
      <c r="B419" s="436">
        <v>1465</v>
      </c>
      <c r="C419" s="158" t="s">
        <v>1921</v>
      </c>
      <c r="D419" s="538"/>
      <c r="E419" s="421"/>
      <c r="F419" s="418"/>
      <c r="G419" s="418"/>
      <c r="H419" s="418"/>
      <c r="I419" s="67"/>
      <c r="J419" s="66"/>
      <c r="K419" s="418"/>
      <c r="L419" s="418"/>
      <c r="M419" s="419"/>
      <c r="N419" s="442"/>
      <c r="O419" s="418"/>
      <c r="P419" s="637"/>
      <c r="Q419" s="419"/>
      <c r="R419" s="446"/>
      <c r="S419" s="417"/>
      <c r="T419" s="607"/>
      <c r="U419" s="420"/>
      <c r="V419" s="423" t="s">
        <v>208</v>
      </c>
      <c r="W419" s="422"/>
      <c r="X419" s="621"/>
      <c r="Y419" s="621"/>
      <c r="Z419" s="621"/>
      <c r="AA419" s="621"/>
      <c r="AB419" s="701">
        <f>$AB$8</f>
        <v>0.5</v>
      </c>
      <c r="AC419" s="706"/>
      <c r="AD419" s="424" t="s">
        <v>1300</v>
      </c>
      <c r="AE419" s="621"/>
      <c r="AF419" s="703"/>
      <c r="AG419" s="704"/>
      <c r="AH419" s="524" t="s">
        <v>33</v>
      </c>
      <c r="AI419" s="699">
        <f>$AJ$164</f>
        <v>317</v>
      </c>
      <c r="AJ419" s="699"/>
      <c r="AK419" s="426" t="s">
        <v>207</v>
      </c>
      <c r="AL419" s="323"/>
      <c r="AM419" s="576"/>
      <c r="AN419" s="577"/>
      <c r="AO419" s="578"/>
      <c r="AP419" s="320">
        <f>ROUND(ROUND(ROUND(ROUND($F$392*$L$392,0)*(1+AB419),0)+AI419,0)+$AN$409,0)</f>
        <v>2089</v>
      </c>
      <c r="AQ419" s="429"/>
      <c r="AS419" s="318"/>
    </row>
    <row r="420" spans="1:45" ht="17.25" customHeight="1" x14ac:dyDescent="0.15">
      <c r="A420" s="436">
        <v>63</v>
      </c>
      <c r="B420" s="433" t="s">
        <v>5353</v>
      </c>
      <c r="C420" s="455" t="s">
        <v>4549</v>
      </c>
      <c r="D420" s="538"/>
      <c r="E420" s="442"/>
      <c r="F420" s="637"/>
      <c r="G420" s="637"/>
      <c r="H420" s="637"/>
      <c r="I420" s="638"/>
      <c r="J420" s="442"/>
      <c r="K420" s="637"/>
      <c r="L420" s="637"/>
      <c r="M420" s="638"/>
      <c r="N420" s="442"/>
      <c r="O420" s="637"/>
      <c r="P420" s="637"/>
      <c r="Q420" s="419"/>
      <c r="R420" s="677" t="s">
        <v>4346</v>
      </c>
      <c r="S420" s="678"/>
      <c r="T420" s="678"/>
      <c r="U420" s="679"/>
      <c r="V420" s="423"/>
      <c r="W420" s="621"/>
      <c r="X420" s="621"/>
      <c r="Y420" s="621"/>
      <c r="Z420" s="621"/>
      <c r="AA420" s="621"/>
      <c r="AB420" s="621"/>
      <c r="AC420" s="621"/>
      <c r="AD420" s="621"/>
      <c r="AE420" s="621"/>
      <c r="AF420" s="621"/>
      <c r="AG420" s="621"/>
      <c r="AH420" s="621"/>
      <c r="AI420" s="621"/>
      <c r="AJ420" s="621"/>
      <c r="AK420" s="621"/>
      <c r="AL420" s="621"/>
      <c r="AM420" s="621"/>
      <c r="AN420" s="621"/>
      <c r="AO420" s="622"/>
      <c r="AP420" s="456">
        <f>ROUND(F392*L392,0)-ROUND(F392*R423,0)</f>
        <v>970</v>
      </c>
      <c r="AQ420" s="429"/>
    </row>
    <row r="421" spans="1:45" ht="17.25" customHeight="1" x14ac:dyDescent="0.15">
      <c r="A421" s="436">
        <v>63</v>
      </c>
      <c r="B421" s="433" t="s">
        <v>5354</v>
      </c>
      <c r="C421" s="457" t="s">
        <v>4550</v>
      </c>
      <c r="D421" s="649"/>
      <c r="E421" s="442"/>
      <c r="F421" s="637"/>
      <c r="G421" s="637"/>
      <c r="H421" s="637"/>
      <c r="I421" s="638"/>
      <c r="J421" s="442"/>
      <c r="K421" s="637"/>
      <c r="L421" s="637"/>
      <c r="M421" s="638"/>
      <c r="N421" s="442"/>
      <c r="O421" s="637"/>
      <c r="P421" s="637"/>
      <c r="Q421" s="419"/>
      <c r="R421" s="680"/>
      <c r="S421" s="681"/>
      <c r="T421" s="681"/>
      <c r="U421" s="682"/>
      <c r="V421" s="423" t="s">
        <v>579</v>
      </c>
      <c r="W421" s="422"/>
      <c r="X421" s="422"/>
      <c r="Y421" s="422"/>
      <c r="Z421" s="422"/>
      <c r="AA421" s="422"/>
      <c r="AB421" s="701">
        <v>0.25</v>
      </c>
      <c r="AC421" s="701"/>
      <c r="AD421" s="424" t="s">
        <v>1300</v>
      </c>
      <c r="AE421" s="621"/>
      <c r="AF421" s="621"/>
      <c r="AG421" s="621"/>
      <c r="AH421" s="621"/>
      <c r="AI421" s="621"/>
      <c r="AJ421" s="621"/>
      <c r="AK421" s="621"/>
      <c r="AL421" s="621"/>
      <c r="AM421" s="621"/>
      <c r="AN421" s="621"/>
      <c r="AO421" s="622"/>
      <c r="AP421" s="458">
        <f>ROUND((ROUND(F392*L392,0)-ROUND(F392*R423,0))*(1+AB421),0)</f>
        <v>1213</v>
      </c>
      <c r="AQ421" s="429"/>
    </row>
    <row r="422" spans="1:45" ht="17.25" customHeight="1" x14ac:dyDescent="0.15">
      <c r="A422" s="436">
        <v>63</v>
      </c>
      <c r="B422" s="433" t="s">
        <v>5355</v>
      </c>
      <c r="C422" s="457" t="s">
        <v>4551</v>
      </c>
      <c r="D422" s="649"/>
      <c r="E422" s="442"/>
      <c r="F422" s="637"/>
      <c r="G422" s="637"/>
      <c r="H422" s="637"/>
      <c r="I422" s="638"/>
      <c r="J422" s="442"/>
      <c r="K422" s="637"/>
      <c r="L422" s="637"/>
      <c r="M422" s="638"/>
      <c r="N422" s="442"/>
      <c r="O422" s="637"/>
      <c r="P422" s="637"/>
      <c r="Q422" s="419"/>
      <c r="R422" s="511"/>
      <c r="S422" s="511"/>
      <c r="T422" s="511"/>
      <c r="U422" s="513"/>
      <c r="V422" s="423" t="s">
        <v>208</v>
      </c>
      <c r="W422" s="422"/>
      <c r="X422" s="422"/>
      <c r="Y422" s="422"/>
      <c r="Z422" s="422"/>
      <c r="AA422" s="422"/>
      <c r="AB422" s="701">
        <v>0.5</v>
      </c>
      <c r="AC422" s="701"/>
      <c r="AD422" s="424" t="s">
        <v>1300</v>
      </c>
      <c r="AE422" s="621"/>
      <c r="AF422" s="621"/>
      <c r="AG422" s="621"/>
      <c r="AH422" s="621"/>
      <c r="AI422" s="621"/>
      <c r="AJ422" s="621"/>
      <c r="AK422" s="621"/>
      <c r="AL422" s="621"/>
      <c r="AM422" s="621"/>
      <c r="AN422" s="621"/>
      <c r="AO422" s="622"/>
      <c r="AP422" s="458">
        <f>ROUND((ROUND(F392*L392,0)-ROUND(F392*R423,0))*(1+AB422),0)</f>
        <v>1455</v>
      </c>
      <c r="AQ422" s="429"/>
    </row>
    <row r="423" spans="1:45" ht="17.25" customHeight="1" x14ac:dyDescent="0.15">
      <c r="A423" s="436">
        <v>63</v>
      </c>
      <c r="B423" s="433" t="s">
        <v>5356</v>
      </c>
      <c r="C423" s="441" t="s">
        <v>4552</v>
      </c>
      <c r="D423" s="649"/>
      <c r="E423" s="442"/>
      <c r="F423" s="637"/>
      <c r="G423" s="637"/>
      <c r="H423" s="637"/>
      <c r="I423" s="638"/>
      <c r="J423" s="442"/>
      <c r="K423" s="637"/>
      <c r="L423" s="637"/>
      <c r="M423" s="638"/>
      <c r="N423" s="442"/>
      <c r="O423" s="637"/>
      <c r="P423" s="637"/>
      <c r="Q423" s="419"/>
      <c r="R423" s="709">
        <f>$R$18</f>
        <v>0.01</v>
      </c>
      <c r="S423" s="683"/>
      <c r="T423" s="45" t="s">
        <v>4036</v>
      </c>
      <c r="U423" s="419"/>
      <c r="V423" s="423"/>
      <c r="W423" s="422"/>
      <c r="X423" s="422"/>
      <c r="Y423" s="422"/>
      <c r="Z423" s="422"/>
      <c r="AA423" s="422"/>
      <c r="AB423" s="529"/>
      <c r="AC423" s="529"/>
      <c r="AD423" s="424"/>
      <c r="AE423" s="422"/>
      <c r="AF423" s="700" t="s">
        <v>4070</v>
      </c>
      <c r="AG423" s="700"/>
      <c r="AH423" s="678" t="s">
        <v>4030</v>
      </c>
      <c r="AI423" s="678"/>
      <c r="AJ423" s="678"/>
      <c r="AK423" s="678"/>
      <c r="AL423" s="678"/>
      <c r="AM423" s="678"/>
      <c r="AN423" s="678"/>
      <c r="AO423" s="679"/>
      <c r="AP423" s="459">
        <f>ROUND((ROUND(F392*L392,0)-ROUND(F392*R423,0))+AJ425,0)</f>
        <v>1224</v>
      </c>
      <c r="AQ423" s="407"/>
    </row>
    <row r="424" spans="1:45" ht="17.25" customHeight="1" x14ac:dyDescent="0.15">
      <c r="A424" s="436">
        <v>63</v>
      </c>
      <c r="B424" s="433" t="s">
        <v>5357</v>
      </c>
      <c r="C424" s="441" t="s">
        <v>4553</v>
      </c>
      <c r="D424" s="649"/>
      <c r="E424" s="442"/>
      <c r="F424" s="637"/>
      <c r="G424" s="637"/>
      <c r="H424" s="637"/>
      <c r="I424" s="638"/>
      <c r="J424" s="442"/>
      <c r="K424" s="637"/>
      <c r="L424" s="637"/>
      <c r="M424" s="638"/>
      <c r="N424" s="442"/>
      <c r="O424" s="637"/>
      <c r="P424" s="637"/>
      <c r="Q424" s="419"/>
      <c r="R424" s="418"/>
      <c r="S424" s="418"/>
      <c r="T424" s="418"/>
      <c r="U424" s="419"/>
      <c r="V424" s="423" t="s">
        <v>579</v>
      </c>
      <c r="W424" s="422"/>
      <c r="X424" s="422"/>
      <c r="Y424" s="422"/>
      <c r="Z424" s="422"/>
      <c r="AA424" s="422"/>
      <c r="AB424" s="701">
        <f>$AB$7</f>
        <v>0.25</v>
      </c>
      <c r="AC424" s="701"/>
      <c r="AD424" s="424" t="s">
        <v>1300</v>
      </c>
      <c r="AE424" s="422"/>
      <c r="AF424" s="700"/>
      <c r="AG424" s="700"/>
      <c r="AH424" s="681"/>
      <c r="AI424" s="681"/>
      <c r="AJ424" s="681"/>
      <c r="AK424" s="681"/>
      <c r="AL424" s="681"/>
      <c r="AM424" s="681"/>
      <c r="AN424" s="681"/>
      <c r="AO424" s="682"/>
      <c r="AP424" s="459">
        <f>ROUND(ROUND((ROUND(F392*L392,0)-ROUND(F392*R423,0))*(1+AB424),0)+AJ425,0)</f>
        <v>1467</v>
      </c>
      <c r="AQ424" s="429"/>
    </row>
    <row r="425" spans="1:45" ht="17.25" customHeight="1" x14ac:dyDescent="0.15">
      <c r="A425" s="436">
        <v>63</v>
      </c>
      <c r="B425" s="433" t="s">
        <v>5358</v>
      </c>
      <c r="C425" s="441" t="s">
        <v>4554</v>
      </c>
      <c r="D425" s="649"/>
      <c r="E425" s="510"/>
      <c r="F425" s="511"/>
      <c r="G425" s="511"/>
      <c r="H425" s="511"/>
      <c r="I425" s="513"/>
      <c r="J425" s="510"/>
      <c r="K425" s="511"/>
      <c r="L425" s="637"/>
      <c r="M425" s="638"/>
      <c r="N425" s="442"/>
      <c r="O425" s="637"/>
      <c r="P425" s="637"/>
      <c r="Q425" s="419"/>
      <c r="R425" s="418"/>
      <c r="S425" s="418"/>
      <c r="T425" s="418"/>
      <c r="U425" s="419"/>
      <c r="V425" s="423" t="s">
        <v>208</v>
      </c>
      <c r="W425" s="422"/>
      <c r="X425" s="422"/>
      <c r="Y425" s="422"/>
      <c r="Z425" s="422"/>
      <c r="AA425" s="422"/>
      <c r="AB425" s="701">
        <f>$AB$8</f>
        <v>0.5</v>
      </c>
      <c r="AC425" s="701"/>
      <c r="AD425" s="424" t="s">
        <v>1300</v>
      </c>
      <c r="AE425" s="422"/>
      <c r="AF425" s="700"/>
      <c r="AG425" s="700"/>
      <c r="AH425" s="245"/>
      <c r="AI425" s="616" t="s">
        <v>33</v>
      </c>
      <c r="AJ425" s="702">
        <f>$AJ$11</f>
        <v>254</v>
      </c>
      <c r="AK425" s="702"/>
      <c r="AL425" s="245" t="s">
        <v>207</v>
      </c>
      <c r="AM425" s="607"/>
      <c r="AN425" s="607"/>
      <c r="AO425" s="432"/>
      <c r="AP425" s="459">
        <f>ROUND(ROUND((ROUND(F392*L392,0)-ROUND(F392*R423,0))*(1+AB425),0)+AJ425,0)</f>
        <v>1709</v>
      </c>
      <c r="AQ425" s="429"/>
    </row>
    <row r="426" spans="1:45" ht="17.25" customHeight="1" x14ac:dyDescent="0.15">
      <c r="A426" s="436">
        <v>63</v>
      </c>
      <c r="B426" s="433" t="s">
        <v>5359</v>
      </c>
      <c r="C426" s="441" t="s">
        <v>4555</v>
      </c>
      <c r="D426" s="649"/>
      <c r="E426" s="510"/>
      <c r="F426" s="511"/>
      <c r="G426" s="511"/>
      <c r="H426" s="511"/>
      <c r="I426" s="513"/>
      <c r="J426" s="510"/>
      <c r="K426" s="511"/>
      <c r="L426" s="637"/>
      <c r="M426" s="638"/>
      <c r="N426" s="442"/>
      <c r="O426" s="637"/>
      <c r="P426" s="637"/>
      <c r="Q426" s="638"/>
      <c r="R426" s="637"/>
      <c r="S426" s="637"/>
      <c r="T426" s="637"/>
      <c r="U426" s="638"/>
      <c r="V426" s="423"/>
      <c r="W426" s="422"/>
      <c r="X426" s="422"/>
      <c r="Y426" s="422"/>
      <c r="Z426" s="422"/>
      <c r="AA426" s="422"/>
      <c r="AB426" s="529"/>
      <c r="AC426" s="529"/>
      <c r="AD426" s="424"/>
      <c r="AE426" s="422"/>
      <c r="AF426" s="700"/>
      <c r="AG426" s="700"/>
      <c r="AH426" s="677" t="s">
        <v>4071</v>
      </c>
      <c r="AI426" s="678"/>
      <c r="AJ426" s="678"/>
      <c r="AK426" s="678"/>
      <c r="AL426" s="678"/>
      <c r="AM426" s="678"/>
      <c r="AN426" s="678"/>
      <c r="AO426" s="679"/>
      <c r="AP426" s="459">
        <f>ROUND((ROUND(F392*L392,0)-ROUND(F392*R423,0))+AJ428,0)</f>
        <v>1372</v>
      </c>
      <c r="AQ426" s="407"/>
    </row>
    <row r="427" spans="1:45" ht="17.25" customHeight="1" x14ac:dyDescent="0.15">
      <c r="A427" s="436">
        <v>63</v>
      </c>
      <c r="B427" s="433" t="s">
        <v>5360</v>
      </c>
      <c r="C427" s="441" t="s">
        <v>4556</v>
      </c>
      <c r="D427" s="649"/>
      <c r="E427" s="510"/>
      <c r="F427" s="511"/>
      <c r="G427" s="511"/>
      <c r="H427" s="511"/>
      <c r="I427" s="513"/>
      <c r="J427" s="510"/>
      <c r="K427" s="511"/>
      <c r="L427" s="637"/>
      <c r="M427" s="638"/>
      <c r="N427" s="442"/>
      <c r="O427" s="637"/>
      <c r="P427" s="637"/>
      <c r="Q427" s="419"/>
      <c r="R427" s="418"/>
      <c r="S427" s="418"/>
      <c r="T427" s="418"/>
      <c r="U427" s="419"/>
      <c r="V427" s="423" t="s">
        <v>579</v>
      </c>
      <c r="W427" s="422"/>
      <c r="X427" s="422"/>
      <c r="Y427" s="422"/>
      <c r="Z427" s="422"/>
      <c r="AA427" s="422"/>
      <c r="AB427" s="701">
        <f>$AB$7</f>
        <v>0.25</v>
      </c>
      <c r="AC427" s="701"/>
      <c r="AD427" s="424" t="s">
        <v>1300</v>
      </c>
      <c r="AE427" s="422"/>
      <c r="AF427" s="700"/>
      <c r="AG427" s="700"/>
      <c r="AH427" s="680"/>
      <c r="AI427" s="681"/>
      <c r="AJ427" s="681"/>
      <c r="AK427" s="681"/>
      <c r="AL427" s="681"/>
      <c r="AM427" s="681"/>
      <c r="AN427" s="681"/>
      <c r="AO427" s="682"/>
      <c r="AP427" s="459">
        <f>ROUND(ROUND((ROUND(F392*L392,0)-ROUND(F392*R423,0))*(1+AB427),0)+AJ428,0)</f>
        <v>1615</v>
      </c>
      <c r="AQ427" s="429"/>
    </row>
    <row r="428" spans="1:45" ht="17.25" customHeight="1" x14ac:dyDescent="0.15">
      <c r="A428" s="436">
        <v>63</v>
      </c>
      <c r="B428" s="433" t="s">
        <v>5361</v>
      </c>
      <c r="C428" s="441" t="s">
        <v>4557</v>
      </c>
      <c r="D428" s="649"/>
      <c r="E428" s="510"/>
      <c r="F428" s="511"/>
      <c r="G428" s="511"/>
      <c r="H428" s="511"/>
      <c r="I428" s="513"/>
      <c r="J428" s="510"/>
      <c r="K428" s="511"/>
      <c r="L428" s="637"/>
      <c r="M428" s="638"/>
      <c r="N428" s="442"/>
      <c r="O428" s="637"/>
      <c r="P428" s="637"/>
      <c r="Q428" s="419"/>
      <c r="R428" s="418"/>
      <c r="S428" s="418"/>
      <c r="T428" s="418"/>
      <c r="U428" s="419"/>
      <c r="V428" s="423" t="s">
        <v>208</v>
      </c>
      <c r="W428" s="422"/>
      <c r="X428" s="422"/>
      <c r="Y428" s="422"/>
      <c r="Z428" s="422"/>
      <c r="AA428" s="422"/>
      <c r="AB428" s="701">
        <f>$AB$8</f>
        <v>0.5</v>
      </c>
      <c r="AC428" s="701"/>
      <c r="AD428" s="424" t="s">
        <v>1300</v>
      </c>
      <c r="AE428" s="38"/>
      <c r="AF428" s="700"/>
      <c r="AG428" s="700"/>
      <c r="AH428" s="39"/>
      <c r="AI428" s="524" t="s">
        <v>33</v>
      </c>
      <c r="AJ428" s="699">
        <f>$AJ$158</f>
        <v>402</v>
      </c>
      <c r="AK428" s="699"/>
      <c r="AL428" s="426" t="s">
        <v>207</v>
      </c>
      <c r="AM428" s="417"/>
      <c r="AN428" s="417"/>
      <c r="AO428" s="584"/>
      <c r="AP428" s="459">
        <f>ROUND(ROUND((ROUND(F392*L392,0)-ROUND(F392*R423,0))*(1+AB428),0)+AJ428,0)</f>
        <v>1857</v>
      </c>
      <c r="AQ428" s="429"/>
    </row>
    <row r="429" spans="1:45" ht="17.25" customHeight="1" x14ac:dyDescent="0.15">
      <c r="A429" s="436">
        <v>63</v>
      </c>
      <c r="B429" s="433" t="s">
        <v>5362</v>
      </c>
      <c r="C429" s="441" t="s">
        <v>4558</v>
      </c>
      <c r="D429" s="649"/>
      <c r="E429" s="510"/>
      <c r="F429" s="511"/>
      <c r="G429" s="511"/>
      <c r="H429" s="511"/>
      <c r="I429" s="513"/>
      <c r="J429" s="510"/>
      <c r="K429" s="511"/>
      <c r="L429" s="637"/>
      <c r="M429" s="638"/>
      <c r="N429" s="442"/>
      <c r="O429" s="637"/>
      <c r="P429" s="637"/>
      <c r="Q429" s="419"/>
      <c r="R429" s="637"/>
      <c r="S429" s="418"/>
      <c r="T429" s="637"/>
      <c r="U429" s="638"/>
      <c r="V429" s="423"/>
      <c r="W429" s="422"/>
      <c r="X429" s="422"/>
      <c r="Y429" s="422"/>
      <c r="Z429" s="422"/>
      <c r="AA429" s="422"/>
      <c r="AB429" s="529"/>
      <c r="AC429" s="529"/>
      <c r="AD429" s="424"/>
      <c r="AE429" s="422"/>
      <c r="AF429" s="720" t="s">
        <v>4072</v>
      </c>
      <c r="AG429" s="721"/>
      <c r="AH429" s="678" t="s">
        <v>4030</v>
      </c>
      <c r="AI429" s="678"/>
      <c r="AJ429" s="678"/>
      <c r="AK429" s="678"/>
      <c r="AL429" s="678"/>
      <c r="AM429" s="678"/>
      <c r="AN429" s="678"/>
      <c r="AO429" s="679"/>
      <c r="AP429" s="459">
        <f>ROUND((ROUND(F392*L392,0)-ROUND(F392*R423,0))+AJ431,0)</f>
        <v>1171</v>
      </c>
      <c r="AQ429" s="407"/>
    </row>
    <row r="430" spans="1:45" ht="17.25" customHeight="1" x14ac:dyDescent="0.15">
      <c r="A430" s="436">
        <v>63</v>
      </c>
      <c r="B430" s="433" t="s">
        <v>5363</v>
      </c>
      <c r="C430" s="441" t="s">
        <v>4559</v>
      </c>
      <c r="D430" s="649"/>
      <c r="E430" s="510"/>
      <c r="F430" s="511"/>
      <c r="G430" s="511"/>
      <c r="H430" s="511"/>
      <c r="I430" s="513"/>
      <c r="J430" s="510"/>
      <c r="K430" s="511"/>
      <c r="L430" s="418"/>
      <c r="M430" s="419"/>
      <c r="N430" s="421"/>
      <c r="O430" s="418"/>
      <c r="P430" s="418"/>
      <c r="Q430" s="419"/>
      <c r="R430" s="418"/>
      <c r="S430" s="418"/>
      <c r="T430" s="418"/>
      <c r="U430" s="419"/>
      <c r="V430" s="423" t="s">
        <v>579</v>
      </c>
      <c r="W430" s="422"/>
      <c r="X430" s="422"/>
      <c r="Y430" s="422"/>
      <c r="Z430" s="422"/>
      <c r="AA430" s="422"/>
      <c r="AB430" s="701">
        <f>$AB$7</f>
        <v>0.25</v>
      </c>
      <c r="AC430" s="701"/>
      <c r="AD430" s="424" t="s">
        <v>1300</v>
      </c>
      <c r="AE430" s="422"/>
      <c r="AF430" s="722"/>
      <c r="AG430" s="723"/>
      <c r="AH430" s="681"/>
      <c r="AI430" s="681"/>
      <c r="AJ430" s="681"/>
      <c r="AK430" s="681"/>
      <c r="AL430" s="681"/>
      <c r="AM430" s="681"/>
      <c r="AN430" s="681"/>
      <c r="AO430" s="682"/>
      <c r="AP430" s="459">
        <f>ROUND(ROUND((ROUND(F392*L392,0)-ROUND(F392*R423,0))*(1+AB430),0)+AJ431,0)</f>
        <v>1414</v>
      </c>
      <c r="AQ430" s="429"/>
    </row>
    <row r="431" spans="1:45" ht="17.25" customHeight="1" x14ac:dyDescent="0.15">
      <c r="A431" s="436">
        <v>63</v>
      </c>
      <c r="B431" s="433" t="s">
        <v>5364</v>
      </c>
      <c r="C431" s="441" t="s">
        <v>4560</v>
      </c>
      <c r="D431" s="649"/>
      <c r="E431" s="510"/>
      <c r="F431" s="511"/>
      <c r="G431" s="511"/>
      <c r="H431" s="511"/>
      <c r="I431" s="513"/>
      <c r="J431" s="510"/>
      <c r="K431" s="511"/>
      <c r="L431" s="418"/>
      <c r="M431" s="419"/>
      <c r="N431" s="421"/>
      <c r="O431" s="418"/>
      <c r="P431" s="418"/>
      <c r="Q431" s="419"/>
      <c r="R431" s="418"/>
      <c r="S431" s="418"/>
      <c r="T431" s="418"/>
      <c r="U431" s="419"/>
      <c r="V431" s="423" t="s">
        <v>208</v>
      </c>
      <c r="W431" s="422"/>
      <c r="X431" s="422"/>
      <c r="Y431" s="422"/>
      <c r="Z431" s="422"/>
      <c r="AA431" s="422"/>
      <c r="AB431" s="701">
        <f>$AB$8</f>
        <v>0.5</v>
      </c>
      <c r="AC431" s="701"/>
      <c r="AD431" s="424" t="s">
        <v>1300</v>
      </c>
      <c r="AE431" s="422"/>
      <c r="AF431" s="722"/>
      <c r="AG431" s="723"/>
      <c r="AH431" s="576"/>
      <c r="AI431" s="524" t="s">
        <v>33</v>
      </c>
      <c r="AJ431" s="699">
        <f>$AJ$14</f>
        <v>201</v>
      </c>
      <c r="AK431" s="699"/>
      <c r="AL431" s="426" t="s">
        <v>207</v>
      </c>
      <c r="AM431" s="181"/>
      <c r="AN431" s="426"/>
      <c r="AO431" s="189"/>
      <c r="AP431" s="459">
        <f>ROUND(ROUND((ROUND(F392*L392,0)-ROUND(F392*R423,0))*(1+AB431),0)+AJ431,0)</f>
        <v>1656</v>
      </c>
      <c r="AQ431" s="429"/>
    </row>
    <row r="432" spans="1:45" ht="17.25" customHeight="1" x14ac:dyDescent="0.15">
      <c r="A432" s="436">
        <v>63</v>
      </c>
      <c r="B432" s="433" t="s">
        <v>5365</v>
      </c>
      <c r="C432" s="441" t="s">
        <v>4561</v>
      </c>
      <c r="D432" s="538"/>
      <c r="E432" s="421"/>
      <c r="F432" s="418"/>
      <c r="G432" s="418"/>
      <c r="H432" s="418"/>
      <c r="I432" s="67"/>
      <c r="J432" s="66"/>
      <c r="K432" s="418"/>
      <c r="L432" s="418"/>
      <c r="M432" s="419"/>
      <c r="N432" s="421"/>
      <c r="O432" s="418"/>
      <c r="P432" s="418"/>
      <c r="Q432" s="638"/>
      <c r="R432" s="637"/>
      <c r="S432" s="637"/>
      <c r="T432" s="637"/>
      <c r="U432" s="638"/>
      <c r="V432" s="423"/>
      <c r="W432" s="422"/>
      <c r="X432" s="422"/>
      <c r="Y432" s="422"/>
      <c r="Z432" s="422"/>
      <c r="AA432" s="422"/>
      <c r="AB432" s="529"/>
      <c r="AC432" s="530"/>
      <c r="AD432" s="424"/>
      <c r="AE432" s="424"/>
      <c r="AF432" s="722"/>
      <c r="AG432" s="723"/>
      <c r="AH432" s="677" t="s">
        <v>4071</v>
      </c>
      <c r="AI432" s="678"/>
      <c r="AJ432" s="678"/>
      <c r="AK432" s="678"/>
      <c r="AL432" s="678"/>
      <c r="AM432" s="678"/>
      <c r="AN432" s="678"/>
      <c r="AO432" s="679"/>
      <c r="AP432" s="459">
        <f>ROUND((ROUND(F392*L392,0)-ROUND(F392*R423,0))+AJ434,0)</f>
        <v>1287</v>
      </c>
      <c r="AQ432" s="429"/>
    </row>
    <row r="433" spans="1:43" ht="17.25" customHeight="1" x14ac:dyDescent="0.15">
      <c r="A433" s="436">
        <v>63</v>
      </c>
      <c r="B433" s="433" t="s">
        <v>5366</v>
      </c>
      <c r="C433" s="441" t="s">
        <v>4562</v>
      </c>
      <c r="D433" s="538"/>
      <c r="E433" s="421"/>
      <c r="F433" s="418"/>
      <c r="G433" s="418"/>
      <c r="H433" s="418"/>
      <c r="I433" s="67"/>
      <c r="J433" s="66"/>
      <c r="K433" s="418"/>
      <c r="L433" s="418"/>
      <c r="M433" s="419"/>
      <c r="N433" s="421"/>
      <c r="O433" s="418"/>
      <c r="P433" s="418"/>
      <c r="Q433" s="638"/>
      <c r="R433" s="418"/>
      <c r="S433" s="418"/>
      <c r="T433" s="418"/>
      <c r="U433" s="419"/>
      <c r="V433" s="423" t="s">
        <v>579</v>
      </c>
      <c r="W433" s="422"/>
      <c r="X433" s="422"/>
      <c r="Y433" s="422"/>
      <c r="Z433" s="422"/>
      <c r="AA433" s="422"/>
      <c r="AB433" s="701">
        <f>$AB$7</f>
        <v>0.25</v>
      </c>
      <c r="AC433" s="706"/>
      <c r="AD433" s="424" t="s">
        <v>1300</v>
      </c>
      <c r="AE433" s="424"/>
      <c r="AF433" s="722"/>
      <c r="AG433" s="723"/>
      <c r="AH433" s="680"/>
      <c r="AI433" s="681"/>
      <c r="AJ433" s="681"/>
      <c r="AK433" s="681"/>
      <c r="AL433" s="681"/>
      <c r="AM433" s="681"/>
      <c r="AN433" s="681"/>
      <c r="AO433" s="682"/>
      <c r="AP433" s="459">
        <f>ROUND(ROUND((ROUND(F392*L392,0)-ROUND(F392*R423,0))*(1+AB433),0)+AJ434,0)</f>
        <v>1530</v>
      </c>
      <c r="AQ433" s="429"/>
    </row>
    <row r="434" spans="1:43" ht="17.25" customHeight="1" x14ac:dyDescent="0.15">
      <c r="A434" s="436">
        <v>63</v>
      </c>
      <c r="B434" s="433" t="s">
        <v>5367</v>
      </c>
      <c r="C434" s="441" t="s">
        <v>4563</v>
      </c>
      <c r="D434" s="538"/>
      <c r="E434" s="421"/>
      <c r="F434" s="418"/>
      <c r="G434" s="418"/>
      <c r="H434" s="418"/>
      <c r="I434" s="67"/>
      <c r="J434" s="66"/>
      <c r="K434" s="418"/>
      <c r="L434" s="418"/>
      <c r="M434" s="419"/>
      <c r="N434" s="421"/>
      <c r="O434" s="418"/>
      <c r="P434" s="418"/>
      <c r="Q434" s="638"/>
      <c r="R434" s="418"/>
      <c r="S434" s="418"/>
      <c r="T434" s="418"/>
      <c r="U434" s="419"/>
      <c r="V434" s="423" t="s">
        <v>208</v>
      </c>
      <c r="W434" s="422"/>
      <c r="X434" s="422"/>
      <c r="Y434" s="422"/>
      <c r="Z434" s="422"/>
      <c r="AA434" s="422"/>
      <c r="AB434" s="701">
        <f>$AB$8</f>
        <v>0.5</v>
      </c>
      <c r="AC434" s="706"/>
      <c r="AD434" s="424" t="s">
        <v>1300</v>
      </c>
      <c r="AE434" s="424"/>
      <c r="AF434" s="724"/>
      <c r="AG434" s="725"/>
      <c r="AH434" s="39"/>
      <c r="AI434" s="524" t="s">
        <v>33</v>
      </c>
      <c r="AJ434" s="699">
        <f>$AJ$164</f>
        <v>317</v>
      </c>
      <c r="AK434" s="699"/>
      <c r="AL434" s="426" t="s">
        <v>207</v>
      </c>
      <c r="AM434" s="607"/>
      <c r="AN434" s="607"/>
      <c r="AO434" s="432"/>
      <c r="AP434" s="459">
        <f>ROUND(ROUND((ROUND(F392*L392,0)-ROUND(F392*R423,0))*(1+AB434),0)+AJ434,0)</f>
        <v>1772</v>
      </c>
      <c r="AQ434" s="429"/>
    </row>
    <row r="435" spans="1:43" ht="17.25" customHeight="1" x14ac:dyDescent="0.15">
      <c r="A435" s="436">
        <v>63</v>
      </c>
      <c r="B435" s="433" t="s">
        <v>5368</v>
      </c>
      <c r="C435" s="455" t="s">
        <v>4564</v>
      </c>
      <c r="D435" s="538"/>
      <c r="E435" s="442"/>
      <c r="F435" s="637"/>
      <c r="G435" s="637"/>
      <c r="H435" s="637"/>
      <c r="I435" s="638"/>
      <c r="J435" s="442"/>
      <c r="K435" s="637"/>
      <c r="L435" s="637"/>
      <c r="M435" s="638"/>
      <c r="N435" s="442"/>
      <c r="O435" s="637"/>
      <c r="P435" s="637"/>
      <c r="Q435" s="419"/>
      <c r="R435" s="418"/>
      <c r="S435" s="418"/>
      <c r="T435" s="418"/>
      <c r="U435" s="419"/>
      <c r="V435" s="423"/>
      <c r="W435" s="621"/>
      <c r="X435" s="621"/>
      <c r="Y435" s="621"/>
      <c r="Z435" s="621"/>
      <c r="AA435" s="621"/>
      <c r="AB435" s="621"/>
      <c r="AC435" s="621"/>
      <c r="AD435" s="621"/>
      <c r="AE435" s="621"/>
      <c r="AF435" s="621"/>
      <c r="AG435" s="621"/>
      <c r="AH435" s="621"/>
      <c r="AI435" s="621"/>
      <c r="AJ435" s="621"/>
      <c r="AK435" s="621"/>
      <c r="AL435" s="621"/>
      <c r="AM435" s="733" t="s">
        <v>4120</v>
      </c>
      <c r="AN435" s="694"/>
      <c r="AO435" s="695"/>
      <c r="AP435" s="456">
        <f>ROUND(F392*L392,0)-ROUND(F392*R423,0)+AN439</f>
        <v>1270</v>
      </c>
      <c r="AQ435" s="429"/>
    </row>
    <row r="436" spans="1:43" ht="17.25" customHeight="1" x14ac:dyDescent="0.15">
      <c r="A436" s="436">
        <v>63</v>
      </c>
      <c r="B436" s="433" t="s">
        <v>5369</v>
      </c>
      <c r="C436" s="457" t="s">
        <v>4565</v>
      </c>
      <c r="D436" s="649"/>
      <c r="E436" s="442"/>
      <c r="F436" s="637"/>
      <c r="G436" s="637"/>
      <c r="H436" s="637"/>
      <c r="I436" s="638"/>
      <c r="J436" s="442"/>
      <c r="K436" s="637"/>
      <c r="L436" s="637"/>
      <c r="M436" s="638"/>
      <c r="N436" s="442"/>
      <c r="O436" s="637"/>
      <c r="P436" s="637"/>
      <c r="Q436" s="419"/>
      <c r="R436" s="418"/>
      <c r="S436" s="418"/>
      <c r="T436" s="418"/>
      <c r="U436" s="419"/>
      <c r="V436" s="423" t="s">
        <v>579</v>
      </c>
      <c r="W436" s="422"/>
      <c r="X436" s="422"/>
      <c r="Y436" s="422"/>
      <c r="Z436" s="422"/>
      <c r="AA436" s="422"/>
      <c r="AB436" s="701">
        <v>0.25</v>
      </c>
      <c r="AC436" s="701"/>
      <c r="AD436" s="424" t="s">
        <v>1300</v>
      </c>
      <c r="AE436" s="621"/>
      <c r="AF436" s="621"/>
      <c r="AG436" s="621"/>
      <c r="AH436" s="621"/>
      <c r="AI436" s="621"/>
      <c r="AJ436" s="621"/>
      <c r="AK436" s="621"/>
      <c r="AL436" s="621"/>
      <c r="AM436" s="734"/>
      <c r="AN436" s="735"/>
      <c r="AO436" s="736"/>
      <c r="AP436" s="458">
        <f>ROUND((ROUND(F392*L392,0)-ROUND(F392*R423,0))*(1+AB436),0)+AN439</f>
        <v>1513</v>
      </c>
      <c r="AQ436" s="429"/>
    </row>
    <row r="437" spans="1:43" ht="17.25" customHeight="1" x14ac:dyDescent="0.15">
      <c r="A437" s="436">
        <v>63</v>
      </c>
      <c r="B437" s="433" t="s">
        <v>5370</v>
      </c>
      <c r="C437" s="457" t="s">
        <v>4566</v>
      </c>
      <c r="D437" s="649"/>
      <c r="E437" s="442"/>
      <c r="F437" s="637"/>
      <c r="G437" s="637"/>
      <c r="H437" s="637"/>
      <c r="I437" s="638"/>
      <c r="J437" s="442"/>
      <c r="K437" s="637"/>
      <c r="L437" s="637"/>
      <c r="M437" s="638"/>
      <c r="N437" s="442"/>
      <c r="O437" s="637"/>
      <c r="P437" s="637"/>
      <c r="Q437" s="419"/>
      <c r="R437" s="418"/>
      <c r="S437" s="418"/>
      <c r="T437" s="418"/>
      <c r="U437" s="419"/>
      <c r="V437" s="423" t="s">
        <v>208</v>
      </c>
      <c r="W437" s="422"/>
      <c r="X437" s="422"/>
      <c r="Y437" s="422"/>
      <c r="Z437" s="422"/>
      <c r="AA437" s="422"/>
      <c r="AB437" s="701">
        <v>0.5</v>
      </c>
      <c r="AC437" s="701"/>
      <c r="AD437" s="424" t="s">
        <v>1300</v>
      </c>
      <c r="AE437" s="621"/>
      <c r="AF437" s="621"/>
      <c r="AG437" s="621"/>
      <c r="AH437" s="621"/>
      <c r="AI437" s="621"/>
      <c r="AJ437" s="621"/>
      <c r="AK437" s="621"/>
      <c r="AL437" s="621"/>
      <c r="AM437" s="734"/>
      <c r="AN437" s="735"/>
      <c r="AO437" s="736"/>
      <c r="AP437" s="458">
        <f>ROUND((ROUND(F392*L392,0)-ROUND(F392*R423,0))*(1+AB437),0)+AN439</f>
        <v>1755</v>
      </c>
      <c r="AQ437" s="429"/>
    </row>
    <row r="438" spans="1:43" ht="17.25" customHeight="1" x14ac:dyDescent="0.15">
      <c r="A438" s="436">
        <v>63</v>
      </c>
      <c r="B438" s="433" t="s">
        <v>5371</v>
      </c>
      <c r="C438" s="441" t="s">
        <v>4567</v>
      </c>
      <c r="D438" s="649"/>
      <c r="E438" s="442"/>
      <c r="F438" s="637"/>
      <c r="G438" s="637"/>
      <c r="H438" s="637"/>
      <c r="I438" s="638"/>
      <c r="J438" s="442"/>
      <c r="K438" s="637"/>
      <c r="L438" s="637"/>
      <c r="M438" s="638"/>
      <c r="N438" s="442"/>
      <c r="O438" s="637"/>
      <c r="P438" s="637"/>
      <c r="Q438" s="419"/>
      <c r="R438" s="418"/>
      <c r="S438" s="418"/>
      <c r="T438" s="418"/>
      <c r="U438" s="419"/>
      <c r="V438" s="423"/>
      <c r="W438" s="422"/>
      <c r="X438" s="422"/>
      <c r="Y438" s="422"/>
      <c r="Z438" s="422"/>
      <c r="AA438" s="422"/>
      <c r="AB438" s="529"/>
      <c r="AC438" s="529"/>
      <c r="AD438" s="424"/>
      <c r="AE438" s="422"/>
      <c r="AF438" s="703" t="s">
        <v>4070</v>
      </c>
      <c r="AG438" s="704"/>
      <c r="AH438" s="678" t="s">
        <v>828</v>
      </c>
      <c r="AI438" s="678"/>
      <c r="AJ438" s="678"/>
      <c r="AK438" s="678"/>
      <c r="AL438" s="679"/>
      <c r="AM438" s="734"/>
      <c r="AN438" s="735"/>
      <c r="AO438" s="736"/>
      <c r="AP438" s="459">
        <f>ROUND((ROUND(F392*L392,0)-ROUND(F392*R423,0))+AI440,0)+AN439</f>
        <v>1524</v>
      </c>
      <c r="AQ438" s="407"/>
    </row>
    <row r="439" spans="1:43" ht="17.25" customHeight="1" x14ac:dyDescent="0.15">
      <c r="A439" s="436">
        <v>63</v>
      </c>
      <c r="B439" s="433" t="s">
        <v>5372</v>
      </c>
      <c r="C439" s="441" t="s">
        <v>4568</v>
      </c>
      <c r="D439" s="649"/>
      <c r="E439" s="442"/>
      <c r="F439" s="637"/>
      <c r="G439" s="637"/>
      <c r="H439" s="637"/>
      <c r="I439" s="638"/>
      <c r="J439" s="442"/>
      <c r="K439" s="637"/>
      <c r="L439" s="637"/>
      <c r="M439" s="638"/>
      <c r="N439" s="442"/>
      <c r="O439" s="637"/>
      <c r="P439" s="637"/>
      <c r="Q439" s="419"/>
      <c r="R439" s="418"/>
      <c r="S439" s="418"/>
      <c r="T439" s="418"/>
      <c r="U439" s="419"/>
      <c r="V439" s="423" t="s">
        <v>579</v>
      </c>
      <c r="W439" s="422"/>
      <c r="X439" s="422"/>
      <c r="Y439" s="422"/>
      <c r="Z439" s="422"/>
      <c r="AA439" s="422"/>
      <c r="AB439" s="701">
        <f>$AB$7</f>
        <v>0.25</v>
      </c>
      <c r="AC439" s="701"/>
      <c r="AD439" s="424" t="s">
        <v>1300</v>
      </c>
      <c r="AE439" s="422"/>
      <c r="AF439" s="703"/>
      <c r="AG439" s="704"/>
      <c r="AH439" s="681"/>
      <c r="AI439" s="681"/>
      <c r="AJ439" s="681"/>
      <c r="AK439" s="681"/>
      <c r="AL439" s="682"/>
      <c r="AM439" s="488" t="s">
        <v>33</v>
      </c>
      <c r="AN439" s="707">
        <f>$AN$289</f>
        <v>300</v>
      </c>
      <c r="AO439" s="708"/>
      <c r="AP439" s="459">
        <f>ROUND(ROUND((ROUND(F392*L392,0)-ROUND(F392*R423,0))*(1+AB439),0)+AI440,0)+AN439</f>
        <v>1767</v>
      </c>
      <c r="AQ439" s="429"/>
    </row>
    <row r="440" spans="1:43" ht="17.25" customHeight="1" x14ac:dyDescent="0.15">
      <c r="A440" s="436">
        <v>63</v>
      </c>
      <c r="B440" s="433" t="s">
        <v>5373</v>
      </c>
      <c r="C440" s="441" t="s">
        <v>4569</v>
      </c>
      <c r="D440" s="649"/>
      <c r="E440" s="510"/>
      <c r="F440" s="511"/>
      <c r="G440" s="511"/>
      <c r="H440" s="511"/>
      <c r="I440" s="513"/>
      <c r="J440" s="510"/>
      <c r="K440" s="511"/>
      <c r="L440" s="637"/>
      <c r="M440" s="638"/>
      <c r="N440" s="442"/>
      <c r="O440" s="637"/>
      <c r="P440" s="637"/>
      <c r="Q440" s="419"/>
      <c r="R440" s="418"/>
      <c r="S440" s="418"/>
      <c r="T440" s="418"/>
      <c r="U440" s="419"/>
      <c r="V440" s="423" t="s">
        <v>208</v>
      </c>
      <c r="W440" s="422"/>
      <c r="X440" s="422"/>
      <c r="Y440" s="422"/>
      <c r="Z440" s="422"/>
      <c r="AA440" s="422"/>
      <c r="AB440" s="701">
        <f>$AB$8</f>
        <v>0.5</v>
      </c>
      <c r="AC440" s="701"/>
      <c r="AD440" s="424" t="s">
        <v>1300</v>
      </c>
      <c r="AE440" s="422"/>
      <c r="AF440" s="703"/>
      <c r="AG440" s="704"/>
      <c r="AH440" s="616" t="s">
        <v>33</v>
      </c>
      <c r="AI440" s="705">
        <f>$AJ$11</f>
        <v>254</v>
      </c>
      <c r="AJ440" s="705"/>
      <c r="AK440" s="245" t="s">
        <v>207</v>
      </c>
      <c r="AL440" s="426"/>
      <c r="AM440" s="612"/>
      <c r="AN440" s="637"/>
      <c r="AO440" s="467" t="s">
        <v>207</v>
      </c>
      <c r="AP440" s="459">
        <f>ROUND(ROUND((ROUND(F392*L392,0)-ROUND(F392*R423,0))*(1+AB440),0)+AI440,0)+AN439</f>
        <v>2009</v>
      </c>
      <c r="AQ440" s="429"/>
    </row>
    <row r="441" spans="1:43" ht="17.25" customHeight="1" x14ac:dyDescent="0.15">
      <c r="A441" s="436">
        <v>63</v>
      </c>
      <c r="B441" s="433" t="s">
        <v>5374</v>
      </c>
      <c r="C441" s="441" t="s">
        <v>4570</v>
      </c>
      <c r="D441" s="649"/>
      <c r="E441" s="510"/>
      <c r="F441" s="511"/>
      <c r="G441" s="511"/>
      <c r="H441" s="511"/>
      <c r="I441" s="513"/>
      <c r="J441" s="510"/>
      <c r="K441" s="511"/>
      <c r="L441" s="637"/>
      <c r="M441" s="638"/>
      <c r="N441" s="442"/>
      <c r="O441" s="637"/>
      <c r="P441" s="637"/>
      <c r="Q441" s="638"/>
      <c r="R441" s="637"/>
      <c r="S441" s="637"/>
      <c r="T441" s="637"/>
      <c r="U441" s="638"/>
      <c r="V441" s="423"/>
      <c r="W441" s="422"/>
      <c r="X441" s="422"/>
      <c r="Y441" s="422"/>
      <c r="Z441" s="422"/>
      <c r="AA441" s="422"/>
      <c r="AB441" s="529"/>
      <c r="AC441" s="529"/>
      <c r="AD441" s="424"/>
      <c r="AE441" s="422"/>
      <c r="AF441" s="703"/>
      <c r="AG441" s="704"/>
      <c r="AH441" s="678" t="s">
        <v>1360</v>
      </c>
      <c r="AI441" s="678"/>
      <c r="AJ441" s="678"/>
      <c r="AK441" s="678"/>
      <c r="AL441" s="679"/>
      <c r="AM441" s="442"/>
      <c r="AN441" s="637"/>
      <c r="AO441" s="638"/>
      <c r="AP441" s="459">
        <f>ROUND((ROUND(F392*L392,0)-ROUND(F392*R423,0))+AI443,0)+AN439</f>
        <v>1672</v>
      </c>
      <c r="AQ441" s="407"/>
    </row>
    <row r="442" spans="1:43" ht="17.25" customHeight="1" x14ac:dyDescent="0.15">
      <c r="A442" s="436">
        <v>63</v>
      </c>
      <c r="B442" s="433" t="s">
        <v>5375</v>
      </c>
      <c r="C442" s="441" t="s">
        <v>4571</v>
      </c>
      <c r="D442" s="649"/>
      <c r="E442" s="510"/>
      <c r="F442" s="511"/>
      <c r="G442" s="511"/>
      <c r="H442" s="511"/>
      <c r="I442" s="513"/>
      <c r="J442" s="510"/>
      <c r="K442" s="511"/>
      <c r="L442" s="637"/>
      <c r="M442" s="638"/>
      <c r="N442" s="442"/>
      <c r="O442" s="637"/>
      <c r="P442" s="637"/>
      <c r="Q442" s="419"/>
      <c r="R442" s="418"/>
      <c r="S442" s="418"/>
      <c r="T442" s="418"/>
      <c r="U442" s="419"/>
      <c r="V442" s="423" t="s">
        <v>579</v>
      </c>
      <c r="W442" s="422"/>
      <c r="X442" s="422"/>
      <c r="Y442" s="422"/>
      <c r="Z442" s="422"/>
      <c r="AA442" s="422"/>
      <c r="AB442" s="701">
        <f>$AB$7</f>
        <v>0.25</v>
      </c>
      <c r="AC442" s="701"/>
      <c r="AD442" s="424" t="s">
        <v>1300</v>
      </c>
      <c r="AE442" s="422"/>
      <c r="AF442" s="703"/>
      <c r="AG442" s="704"/>
      <c r="AH442" s="681"/>
      <c r="AI442" s="681"/>
      <c r="AJ442" s="681"/>
      <c r="AK442" s="681"/>
      <c r="AL442" s="682"/>
      <c r="AM442" s="442"/>
      <c r="AN442" s="637"/>
      <c r="AO442" s="638"/>
      <c r="AP442" s="459">
        <f>ROUND(ROUND((ROUND(F392*L392,0)-ROUND(F392*R423,0))*(1+AB442),0)+AI443,0)+AN439</f>
        <v>1915</v>
      </c>
      <c r="AQ442" s="429"/>
    </row>
    <row r="443" spans="1:43" ht="17.25" customHeight="1" x14ac:dyDescent="0.15">
      <c r="A443" s="436">
        <v>63</v>
      </c>
      <c r="B443" s="433" t="s">
        <v>5376</v>
      </c>
      <c r="C443" s="441" t="s">
        <v>4572</v>
      </c>
      <c r="D443" s="649"/>
      <c r="E443" s="510"/>
      <c r="F443" s="511"/>
      <c r="G443" s="511"/>
      <c r="H443" s="511"/>
      <c r="I443" s="513"/>
      <c r="J443" s="510"/>
      <c r="K443" s="511"/>
      <c r="L443" s="637"/>
      <c r="M443" s="638"/>
      <c r="N443" s="442"/>
      <c r="O443" s="637"/>
      <c r="P443" s="637"/>
      <c r="Q443" s="419"/>
      <c r="R443" s="418"/>
      <c r="S443" s="418"/>
      <c r="T443" s="418"/>
      <c r="U443" s="419"/>
      <c r="V443" s="423" t="s">
        <v>208</v>
      </c>
      <c r="W443" s="422"/>
      <c r="X443" s="422"/>
      <c r="Y443" s="422"/>
      <c r="Z443" s="422"/>
      <c r="AA443" s="422"/>
      <c r="AB443" s="701">
        <f>$AB$8</f>
        <v>0.5</v>
      </c>
      <c r="AC443" s="701"/>
      <c r="AD443" s="424" t="s">
        <v>1300</v>
      </c>
      <c r="AE443" s="38"/>
      <c r="AF443" s="703"/>
      <c r="AG443" s="704"/>
      <c r="AH443" s="616" t="s">
        <v>33</v>
      </c>
      <c r="AI443" s="705">
        <f>$AJ$158</f>
        <v>402</v>
      </c>
      <c r="AJ443" s="705"/>
      <c r="AK443" s="245" t="s">
        <v>207</v>
      </c>
      <c r="AL443" s="417"/>
      <c r="AM443" s="442"/>
      <c r="AN443" s="637"/>
      <c r="AO443" s="638"/>
      <c r="AP443" s="459">
        <f>ROUND(ROUND((ROUND(F392*L392,0)-ROUND(F392*R423,0))*(1+AB443),0)+AI443,0)+AN439</f>
        <v>2157</v>
      </c>
      <c r="AQ443" s="429"/>
    </row>
    <row r="444" spans="1:43" ht="17.25" customHeight="1" x14ac:dyDescent="0.15">
      <c r="A444" s="436">
        <v>63</v>
      </c>
      <c r="B444" s="433" t="s">
        <v>5377</v>
      </c>
      <c r="C444" s="441" t="s">
        <v>4573</v>
      </c>
      <c r="D444" s="649"/>
      <c r="E444" s="510"/>
      <c r="F444" s="511"/>
      <c r="G444" s="511"/>
      <c r="H444" s="511"/>
      <c r="I444" s="513"/>
      <c r="J444" s="510"/>
      <c r="K444" s="511"/>
      <c r="L444" s="637"/>
      <c r="M444" s="638"/>
      <c r="N444" s="442"/>
      <c r="O444" s="637"/>
      <c r="P444" s="637"/>
      <c r="Q444" s="419"/>
      <c r="R444" s="637"/>
      <c r="S444" s="418"/>
      <c r="T444" s="637"/>
      <c r="U444" s="638"/>
      <c r="V444" s="423"/>
      <c r="W444" s="422"/>
      <c r="X444" s="422"/>
      <c r="Y444" s="422"/>
      <c r="Z444" s="422"/>
      <c r="AA444" s="422"/>
      <c r="AB444" s="529"/>
      <c r="AC444" s="529"/>
      <c r="AD444" s="424"/>
      <c r="AE444" s="422"/>
      <c r="AF444" s="703" t="s">
        <v>1394</v>
      </c>
      <c r="AG444" s="704"/>
      <c r="AH444" s="678" t="s">
        <v>828</v>
      </c>
      <c r="AI444" s="678"/>
      <c r="AJ444" s="678"/>
      <c r="AK444" s="678"/>
      <c r="AL444" s="679"/>
      <c r="AM444" s="448"/>
      <c r="AN444" s="626"/>
      <c r="AO444" s="627"/>
      <c r="AP444" s="459">
        <f>ROUND((ROUND(F392*L392,0)-ROUND(F392*R423,0))+AI446,0)+AN439</f>
        <v>1471</v>
      </c>
      <c r="AQ444" s="407"/>
    </row>
    <row r="445" spans="1:43" ht="17.25" customHeight="1" x14ac:dyDescent="0.15">
      <c r="A445" s="436">
        <v>63</v>
      </c>
      <c r="B445" s="433" t="s">
        <v>5378</v>
      </c>
      <c r="C445" s="441" t="s">
        <v>4574</v>
      </c>
      <c r="D445" s="649"/>
      <c r="E445" s="510"/>
      <c r="F445" s="511"/>
      <c r="G445" s="511"/>
      <c r="H445" s="511"/>
      <c r="I445" s="513"/>
      <c r="J445" s="510"/>
      <c r="K445" s="511"/>
      <c r="L445" s="418"/>
      <c r="M445" s="419"/>
      <c r="N445" s="421"/>
      <c r="O445" s="418"/>
      <c r="P445" s="418"/>
      <c r="Q445" s="419"/>
      <c r="R445" s="418"/>
      <c r="S445" s="418"/>
      <c r="T445" s="418"/>
      <c r="U445" s="419"/>
      <c r="V445" s="423" t="s">
        <v>579</v>
      </c>
      <c r="W445" s="422"/>
      <c r="X445" s="422"/>
      <c r="Y445" s="422"/>
      <c r="Z445" s="422"/>
      <c r="AA445" s="422"/>
      <c r="AB445" s="701">
        <f>$AB$7</f>
        <v>0.25</v>
      </c>
      <c r="AC445" s="701"/>
      <c r="AD445" s="424" t="s">
        <v>1300</v>
      </c>
      <c r="AE445" s="422"/>
      <c r="AF445" s="703"/>
      <c r="AG445" s="704"/>
      <c r="AH445" s="681"/>
      <c r="AI445" s="681"/>
      <c r="AJ445" s="681"/>
      <c r="AK445" s="681"/>
      <c r="AL445" s="682"/>
      <c r="AM445" s="448"/>
      <c r="AN445" s="626"/>
      <c r="AO445" s="627"/>
      <c r="AP445" s="459">
        <f>ROUND(ROUND((ROUND(F392*L392,0)-ROUND(F392*R423,0))*(1+AB445),0)+AI446,0)+AN439</f>
        <v>1714</v>
      </c>
      <c r="AQ445" s="429"/>
    </row>
    <row r="446" spans="1:43" ht="17.25" customHeight="1" x14ac:dyDescent="0.15">
      <c r="A446" s="436">
        <v>63</v>
      </c>
      <c r="B446" s="433" t="s">
        <v>5379</v>
      </c>
      <c r="C446" s="441" t="s">
        <v>4575</v>
      </c>
      <c r="D446" s="649"/>
      <c r="E446" s="510"/>
      <c r="F446" s="511"/>
      <c r="G446" s="511"/>
      <c r="H446" s="511"/>
      <c r="I446" s="513"/>
      <c r="J446" s="510"/>
      <c r="K446" s="511"/>
      <c r="L446" s="418"/>
      <c r="M446" s="419"/>
      <c r="N446" s="421"/>
      <c r="O446" s="418"/>
      <c r="P446" s="418"/>
      <c r="Q446" s="419"/>
      <c r="R446" s="418"/>
      <c r="S446" s="418"/>
      <c r="T446" s="418"/>
      <c r="U446" s="419"/>
      <c r="V446" s="423" t="s">
        <v>208</v>
      </c>
      <c r="W446" s="422"/>
      <c r="X446" s="422"/>
      <c r="Y446" s="422"/>
      <c r="Z446" s="422"/>
      <c r="AA446" s="422"/>
      <c r="AB446" s="701">
        <f>$AB$8</f>
        <v>0.5</v>
      </c>
      <c r="AC446" s="701"/>
      <c r="AD446" s="424" t="s">
        <v>1300</v>
      </c>
      <c r="AE446" s="422"/>
      <c r="AF446" s="703"/>
      <c r="AG446" s="704"/>
      <c r="AH446" s="616" t="s">
        <v>33</v>
      </c>
      <c r="AI446" s="705">
        <f>$AJ$14</f>
        <v>201</v>
      </c>
      <c r="AJ446" s="705"/>
      <c r="AK446" s="245" t="s">
        <v>207</v>
      </c>
      <c r="AL446" s="323"/>
      <c r="AM446" s="442"/>
      <c r="AN446" s="626"/>
      <c r="AO446" s="627"/>
      <c r="AP446" s="459">
        <f>ROUND(ROUND((ROUND(F392*L392,0)-ROUND(F392*R423,0))*(1+AB446),0)+AI446,0)+AN439</f>
        <v>1956</v>
      </c>
      <c r="AQ446" s="429"/>
    </row>
    <row r="447" spans="1:43" ht="17.25" customHeight="1" x14ac:dyDescent="0.15">
      <c r="A447" s="436">
        <v>63</v>
      </c>
      <c r="B447" s="433" t="s">
        <v>5380</v>
      </c>
      <c r="C447" s="441" t="s">
        <v>4576</v>
      </c>
      <c r="D447" s="538"/>
      <c r="E447" s="421"/>
      <c r="F447" s="418"/>
      <c r="G447" s="418"/>
      <c r="H447" s="418"/>
      <c r="I447" s="67"/>
      <c r="J447" s="66"/>
      <c r="K447" s="418"/>
      <c r="L447" s="418"/>
      <c r="M447" s="419"/>
      <c r="N447" s="421"/>
      <c r="O447" s="418"/>
      <c r="P447" s="418"/>
      <c r="Q447" s="638"/>
      <c r="R447" s="637"/>
      <c r="S447" s="637"/>
      <c r="T447" s="637"/>
      <c r="U447" s="638"/>
      <c r="V447" s="423"/>
      <c r="W447" s="422"/>
      <c r="X447" s="422"/>
      <c r="Y447" s="422"/>
      <c r="Z447" s="422"/>
      <c r="AA447" s="422"/>
      <c r="AB447" s="529"/>
      <c r="AC447" s="530"/>
      <c r="AD447" s="424"/>
      <c r="AE447" s="424"/>
      <c r="AF447" s="703"/>
      <c r="AG447" s="704"/>
      <c r="AH447" s="678" t="s">
        <v>1360</v>
      </c>
      <c r="AI447" s="678"/>
      <c r="AJ447" s="678"/>
      <c r="AK447" s="678"/>
      <c r="AL447" s="679"/>
      <c r="AM447" s="448"/>
      <c r="AN447" s="616"/>
      <c r="AO447" s="617"/>
      <c r="AP447" s="459">
        <f>ROUND((ROUND(F392*L392,0)-ROUND(F392*R423,0))+AI449,0)+AN439</f>
        <v>1587</v>
      </c>
      <c r="AQ447" s="429"/>
    </row>
    <row r="448" spans="1:43" ht="17.25" customHeight="1" x14ac:dyDescent="0.15">
      <c r="A448" s="436">
        <v>63</v>
      </c>
      <c r="B448" s="433" t="s">
        <v>5381</v>
      </c>
      <c r="C448" s="441" t="s">
        <v>4577</v>
      </c>
      <c r="D448" s="538"/>
      <c r="E448" s="421"/>
      <c r="F448" s="418"/>
      <c r="G448" s="418"/>
      <c r="H448" s="418"/>
      <c r="I448" s="67"/>
      <c r="J448" s="66"/>
      <c r="K448" s="418"/>
      <c r="L448" s="418"/>
      <c r="M448" s="419"/>
      <c r="N448" s="421"/>
      <c r="O448" s="418"/>
      <c r="P448" s="418"/>
      <c r="Q448" s="638"/>
      <c r="R448" s="637"/>
      <c r="S448" s="637"/>
      <c r="T448" s="637"/>
      <c r="U448" s="638"/>
      <c r="V448" s="423" t="s">
        <v>579</v>
      </c>
      <c r="W448" s="422"/>
      <c r="X448" s="422"/>
      <c r="Y448" s="422"/>
      <c r="Z448" s="422"/>
      <c r="AA448" s="422"/>
      <c r="AB448" s="701">
        <f>$AB$7</f>
        <v>0.25</v>
      </c>
      <c r="AC448" s="706"/>
      <c r="AD448" s="424" t="s">
        <v>1300</v>
      </c>
      <c r="AE448" s="424"/>
      <c r="AF448" s="703"/>
      <c r="AG448" s="704"/>
      <c r="AH448" s="681"/>
      <c r="AI448" s="681"/>
      <c r="AJ448" s="681"/>
      <c r="AK448" s="681"/>
      <c r="AL448" s="682"/>
      <c r="AM448" s="448"/>
      <c r="AN448" s="637"/>
      <c r="AO448" s="638"/>
      <c r="AP448" s="459">
        <f>ROUND(ROUND((ROUND(F392*L392,0)-ROUND(F392*R423,0))*(1+AB448),0)+AI449,0)+AN439</f>
        <v>1830</v>
      </c>
      <c r="AQ448" s="429"/>
    </row>
    <row r="449" spans="1:43" ht="17.25" customHeight="1" x14ac:dyDescent="0.15">
      <c r="A449" s="436">
        <v>63</v>
      </c>
      <c r="B449" s="433" t="s">
        <v>5382</v>
      </c>
      <c r="C449" s="441" t="s">
        <v>4578</v>
      </c>
      <c r="D449" s="585"/>
      <c r="E449" s="39"/>
      <c r="F449" s="417"/>
      <c r="G449" s="417"/>
      <c r="H449" s="417"/>
      <c r="I449" s="43"/>
      <c r="J449" s="78"/>
      <c r="K449" s="417"/>
      <c r="L449" s="417"/>
      <c r="M449" s="420"/>
      <c r="N449" s="39"/>
      <c r="O449" s="417"/>
      <c r="P449" s="417"/>
      <c r="Q449" s="432"/>
      <c r="R449" s="607"/>
      <c r="S449" s="607"/>
      <c r="T449" s="607"/>
      <c r="U449" s="432"/>
      <c r="V449" s="423" t="s">
        <v>208</v>
      </c>
      <c r="W449" s="422"/>
      <c r="X449" s="422"/>
      <c r="Y449" s="422"/>
      <c r="Z449" s="422"/>
      <c r="AA449" s="422"/>
      <c r="AB449" s="701">
        <f>$AB$8</f>
        <v>0.5</v>
      </c>
      <c r="AC449" s="706"/>
      <c r="AD449" s="424" t="s">
        <v>1300</v>
      </c>
      <c r="AE449" s="424"/>
      <c r="AF449" s="703"/>
      <c r="AG449" s="704"/>
      <c r="AH449" s="524" t="s">
        <v>33</v>
      </c>
      <c r="AI449" s="699">
        <f>$AJ$164</f>
        <v>317</v>
      </c>
      <c r="AJ449" s="699"/>
      <c r="AK449" s="426" t="s">
        <v>207</v>
      </c>
      <c r="AL449" s="323"/>
      <c r="AM449" s="446"/>
      <c r="AN449" s="426"/>
      <c r="AO449" s="58"/>
      <c r="AP449" s="357">
        <f>ROUND(ROUND((ROUND(F392*L392,0)-ROUND(F392*R423,0))*(1+AB449),0)+AI449,0)+AN439</f>
        <v>2072</v>
      </c>
      <c r="AQ449" s="188"/>
    </row>
    <row r="450" spans="1:43" ht="17.25" customHeight="1" x14ac:dyDescent="0.15">
      <c r="A450" s="436">
        <v>63</v>
      </c>
      <c r="B450" s="433">
        <v>1561</v>
      </c>
      <c r="C450" s="441" t="s">
        <v>4135</v>
      </c>
      <c r="D450" s="710" t="s">
        <v>1356</v>
      </c>
      <c r="E450" s="726" t="s">
        <v>4488</v>
      </c>
      <c r="F450" s="727"/>
      <c r="G450" s="727"/>
      <c r="H450" s="727"/>
      <c r="I450" s="728"/>
      <c r="J450" s="712" t="s">
        <v>212</v>
      </c>
      <c r="K450" s="713"/>
      <c r="L450" s="713"/>
      <c r="M450" s="714"/>
      <c r="N450" s="677" t="s">
        <v>3284</v>
      </c>
      <c r="O450" s="678"/>
      <c r="P450" s="678"/>
      <c r="Q450" s="679"/>
      <c r="R450" s="508"/>
      <c r="S450" s="509"/>
      <c r="T450" s="509"/>
      <c r="U450" s="512"/>
      <c r="V450" s="423"/>
      <c r="W450" s="422"/>
      <c r="X450" s="425"/>
      <c r="Y450" s="425"/>
      <c r="Z450" s="621"/>
      <c r="AA450" s="621"/>
      <c r="AB450" s="425"/>
      <c r="AC450" s="422"/>
      <c r="AD450" s="422"/>
      <c r="AE450" s="422"/>
      <c r="AF450" s="422"/>
      <c r="AG450" s="422"/>
      <c r="AH450" s="422"/>
      <c r="AI450" s="422"/>
      <c r="AJ450" s="422"/>
      <c r="AK450" s="422"/>
      <c r="AL450" s="422"/>
      <c r="AM450" s="422"/>
      <c r="AN450" s="422"/>
      <c r="AO450" s="38"/>
      <c r="AP450" s="459">
        <f>ROUND(ROUND(F392*L392,0)-ROUND(F392*N453,0),0)</f>
        <v>970</v>
      </c>
      <c r="AQ450" s="435" t="s">
        <v>1357</v>
      </c>
    </row>
    <row r="451" spans="1:43" ht="17.25" customHeight="1" x14ac:dyDescent="0.15">
      <c r="A451" s="436">
        <v>63</v>
      </c>
      <c r="B451" s="433">
        <v>1562</v>
      </c>
      <c r="C451" s="441" t="s">
        <v>4136</v>
      </c>
      <c r="D451" s="711"/>
      <c r="E451" s="729"/>
      <c r="F451" s="730"/>
      <c r="G451" s="730"/>
      <c r="H451" s="730"/>
      <c r="I451" s="731"/>
      <c r="J451" s="715"/>
      <c r="K451" s="716"/>
      <c r="L451" s="716"/>
      <c r="M451" s="717"/>
      <c r="N451" s="680"/>
      <c r="O451" s="681"/>
      <c r="P451" s="681"/>
      <c r="Q451" s="682"/>
      <c r="R451" s="510"/>
      <c r="S451" s="511"/>
      <c r="T451" s="511"/>
      <c r="U451" s="513"/>
      <c r="V451" s="423" t="s">
        <v>579</v>
      </c>
      <c r="W451" s="422"/>
      <c r="X451" s="621"/>
      <c r="Y451" s="424"/>
      <c r="Z451" s="621"/>
      <c r="AA451" s="621"/>
      <c r="AB451" s="701">
        <f>$AB$7</f>
        <v>0.25</v>
      </c>
      <c r="AC451" s="706"/>
      <c r="AD451" s="424" t="s">
        <v>1300</v>
      </c>
      <c r="AE451" s="422"/>
      <c r="AF451" s="422"/>
      <c r="AG451" s="422"/>
      <c r="AH451" s="422"/>
      <c r="AI451" s="422"/>
      <c r="AJ451" s="422"/>
      <c r="AK451" s="422"/>
      <c r="AL451" s="422"/>
      <c r="AM451" s="422"/>
      <c r="AN451" s="422"/>
      <c r="AO451" s="38"/>
      <c r="AP451" s="458">
        <f>ROUND(ROUND(ROUND(F392*L392,0)-ROUND(F392*N453,0),0)*(1+AB451),0)</f>
        <v>1213</v>
      </c>
      <c r="AQ451" s="429"/>
    </row>
    <row r="452" spans="1:43" ht="16.5" customHeight="1" x14ac:dyDescent="0.15">
      <c r="A452" s="436">
        <v>63</v>
      </c>
      <c r="B452" s="433">
        <v>1563</v>
      </c>
      <c r="C452" s="441" t="s">
        <v>4137</v>
      </c>
      <c r="D452" s="711"/>
      <c r="E452" s="421"/>
      <c r="F452" s="688">
        <f>$F$272</f>
        <v>1090</v>
      </c>
      <c r="G452" s="688"/>
      <c r="H452" s="418" t="s">
        <v>578</v>
      </c>
      <c r="I452" s="638"/>
      <c r="J452" s="421"/>
      <c r="K452" s="521" t="s">
        <v>27</v>
      </c>
      <c r="L452" s="718">
        <f>$L$116</f>
        <v>0.9</v>
      </c>
      <c r="M452" s="719"/>
      <c r="N452" s="421"/>
      <c r="O452" s="418"/>
      <c r="P452" s="418"/>
      <c r="Q452" s="513"/>
      <c r="R452" s="510"/>
      <c r="S452" s="511"/>
      <c r="T452" s="511"/>
      <c r="U452" s="513"/>
      <c r="V452" s="423" t="s">
        <v>208</v>
      </c>
      <c r="W452" s="422"/>
      <c r="X452" s="621"/>
      <c r="Y452" s="424"/>
      <c r="Z452" s="621"/>
      <c r="AA452" s="621"/>
      <c r="AB452" s="701">
        <f>$AB$8</f>
        <v>0.5</v>
      </c>
      <c r="AC452" s="706"/>
      <c r="AD452" s="424" t="s">
        <v>1300</v>
      </c>
      <c r="AE452" s="422"/>
      <c r="AF452" s="422"/>
      <c r="AG452" s="422"/>
      <c r="AH452" s="422"/>
      <c r="AI452" s="422"/>
      <c r="AJ452" s="422"/>
      <c r="AK452" s="422"/>
      <c r="AL452" s="422"/>
      <c r="AM452" s="422"/>
      <c r="AN452" s="422"/>
      <c r="AO452" s="38"/>
      <c r="AP452" s="460">
        <f>ROUND(ROUND(ROUND(F392*L392,0)-ROUND(F392*N453,0),0)*(1+AB452),0)</f>
        <v>1455</v>
      </c>
      <c r="AQ452" s="429"/>
    </row>
    <row r="453" spans="1:43" ht="16.5" customHeight="1" x14ac:dyDescent="0.15">
      <c r="A453" s="436">
        <v>63</v>
      </c>
      <c r="B453" s="433">
        <v>1564</v>
      </c>
      <c r="C453" s="441" t="s">
        <v>4138</v>
      </c>
      <c r="D453" s="711"/>
      <c r="E453" s="421"/>
      <c r="F453" s="418"/>
      <c r="G453" s="418"/>
      <c r="H453" s="418"/>
      <c r="I453" s="67"/>
      <c r="J453" s="66"/>
      <c r="K453" s="418"/>
      <c r="L453" s="418"/>
      <c r="M453" s="419"/>
      <c r="N453" s="709">
        <f>$N$27</f>
        <v>0.01</v>
      </c>
      <c r="O453" s="683"/>
      <c r="P453" s="45" t="s">
        <v>4036</v>
      </c>
      <c r="Q453" s="419"/>
      <c r="R453" s="442"/>
      <c r="S453" s="637"/>
      <c r="T453" s="637"/>
      <c r="U453" s="419"/>
      <c r="V453" s="423"/>
      <c r="W453" s="422"/>
      <c r="X453" s="621"/>
      <c r="Y453" s="424"/>
      <c r="Z453" s="621"/>
      <c r="AA453" s="621"/>
      <c r="AB453" s="529"/>
      <c r="AC453" s="530"/>
      <c r="AD453" s="424"/>
      <c r="AE453" s="621"/>
      <c r="AF453" s="732" t="s">
        <v>4070</v>
      </c>
      <c r="AG453" s="732"/>
      <c r="AH453" s="677" t="s">
        <v>4030</v>
      </c>
      <c r="AI453" s="678"/>
      <c r="AJ453" s="678"/>
      <c r="AK453" s="678"/>
      <c r="AL453" s="678"/>
      <c r="AM453" s="678"/>
      <c r="AN453" s="678"/>
      <c r="AO453" s="679"/>
      <c r="AP453" s="459">
        <f>ROUND(ROUND(ROUND(F392*L392,0)-ROUND(F392*N453,0),0)+AJ455,0)</f>
        <v>1224</v>
      </c>
      <c r="AQ453" s="429"/>
    </row>
    <row r="454" spans="1:43" ht="16.5" customHeight="1" x14ac:dyDescent="0.15">
      <c r="A454" s="436">
        <v>63</v>
      </c>
      <c r="B454" s="433">
        <v>1565</v>
      </c>
      <c r="C454" s="441" t="s">
        <v>4139</v>
      </c>
      <c r="D454" s="711"/>
      <c r="E454" s="421"/>
      <c r="F454" s="418"/>
      <c r="G454" s="418"/>
      <c r="H454" s="418"/>
      <c r="I454" s="67"/>
      <c r="J454" s="66"/>
      <c r="K454" s="418"/>
      <c r="L454" s="418"/>
      <c r="M454" s="419"/>
      <c r="N454" s="421"/>
      <c r="O454" s="418"/>
      <c r="P454" s="418"/>
      <c r="Q454" s="419"/>
      <c r="R454" s="442"/>
      <c r="S454" s="637"/>
      <c r="T454" s="637"/>
      <c r="U454" s="638"/>
      <c r="V454" s="423" t="s">
        <v>579</v>
      </c>
      <c r="W454" s="422"/>
      <c r="X454" s="621"/>
      <c r="Y454" s="424"/>
      <c r="Z454" s="621"/>
      <c r="AA454" s="621"/>
      <c r="AB454" s="701">
        <f>$AB$7</f>
        <v>0.25</v>
      </c>
      <c r="AC454" s="706"/>
      <c r="AD454" s="424" t="s">
        <v>1300</v>
      </c>
      <c r="AE454" s="621"/>
      <c r="AF454" s="700"/>
      <c r="AG454" s="700"/>
      <c r="AH454" s="680"/>
      <c r="AI454" s="681"/>
      <c r="AJ454" s="681"/>
      <c r="AK454" s="681"/>
      <c r="AL454" s="681"/>
      <c r="AM454" s="681"/>
      <c r="AN454" s="681"/>
      <c r="AO454" s="682"/>
      <c r="AP454" s="459">
        <f>ROUND(ROUND(ROUND(ROUND(F392*L392,0)-ROUND(F392*N453,0),0)*(1+AB454),0)+AJ455,0)</f>
        <v>1467</v>
      </c>
      <c r="AQ454" s="429"/>
    </row>
    <row r="455" spans="1:43" ht="16.5" customHeight="1" x14ac:dyDescent="0.15">
      <c r="A455" s="436">
        <v>63</v>
      </c>
      <c r="B455" s="433">
        <v>1566</v>
      </c>
      <c r="C455" s="441" t="s">
        <v>4140</v>
      </c>
      <c r="D455" s="711"/>
      <c r="E455" s="421"/>
      <c r="F455" s="418"/>
      <c r="G455" s="418"/>
      <c r="H455" s="418"/>
      <c r="I455" s="67"/>
      <c r="J455" s="66"/>
      <c r="K455" s="418"/>
      <c r="L455" s="418"/>
      <c r="M455" s="419"/>
      <c r="N455" s="421"/>
      <c r="O455" s="418"/>
      <c r="P455" s="418"/>
      <c r="Q455" s="419"/>
      <c r="R455" s="442"/>
      <c r="S455" s="637"/>
      <c r="T455" s="637"/>
      <c r="U455" s="638"/>
      <c r="V455" s="423" t="s">
        <v>208</v>
      </c>
      <c r="W455" s="422"/>
      <c r="X455" s="621"/>
      <c r="Y455" s="424"/>
      <c r="Z455" s="621"/>
      <c r="AA455" s="621"/>
      <c r="AB455" s="701">
        <f>$AB$8</f>
        <v>0.5</v>
      </c>
      <c r="AC455" s="706"/>
      <c r="AD455" s="424" t="s">
        <v>1300</v>
      </c>
      <c r="AE455" s="621"/>
      <c r="AF455" s="700"/>
      <c r="AG455" s="700"/>
      <c r="AH455" s="57"/>
      <c r="AI455" s="524" t="s">
        <v>33</v>
      </c>
      <c r="AJ455" s="699">
        <f>$AJ$11</f>
        <v>254</v>
      </c>
      <c r="AK455" s="699"/>
      <c r="AL455" s="426" t="s">
        <v>207</v>
      </c>
      <c r="AM455" s="607"/>
      <c r="AN455" s="607"/>
      <c r="AO455" s="432"/>
      <c r="AP455" s="459">
        <f>ROUND(ROUND(ROUND(ROUND(F392*L392,0)-ROUND(F392*N453,0),0)*(1+AB455),0)+AJ455,0)</f>
        <v>1709</v>
      </c>
      <c r="AQ455" s="429"/>
    </row>
    <row r="456" spans="1:43" ht="16.5" customHeight="1" x14ac:dyDescent="0.15">
      <c r="A456" s="436">
        <v>63</v>
      </c>
      <c r="B456" s="433">
        <v>1567</v>
      </c>
      <c r="C456" s="441" t="s">
        <v>4141</v>
      </c>
      <c r="D456" s="711"/>
      <c r="E456" s="421"/>
      <c r="F456" s="418"/>
      <c r="G456" s="418"/>
      <c r="H456" s="418"/>
      <c r="I456" s="67"/>
      <c r="J456" s="66"/>
      <c r="K456" s="418"/>
      <c r="L456" s="418"/>
      <c r="M456" s="419"/>
      <c r="N456" s="442"/>
      <c r="O456" s="637"/>
      <c r="P456" s="637"/>
      <c r="Q456" s="419"/>
      <c r="R456" s="442"/>
      <c r="S456" s="637"/>
      <c r="T456" s="637"/>
      <c r="U456" s="638"/>
      <c r="V456" s="423"/>
      <c r="W456" s="422"/>
      <c r="X456" s="621"/>
      <c r="Y456" s="424"/>
      <c r="Z456" s="621"/>
      <c r="AA456" s="621"/>
      <c r="AB456" s="529"/>
      <c r="AC456" s="530"/>
      <c r="AD456" s="424"/>
      <c r="AE456" s="621"/>
      <c r="AF456" s="700"/>
      <c r="AG456" s="700"/>
      <c r="AH456" s="677" t="s">
        <v>4071</v>
      </c>
      <c r="AI456" s="678"/>
      <c r="AJ456" s="678"/>
      <c r="AK456" s="678"/>
      <c r="AL456" s="678"/>
      <c r="AM456" s="678"/>
      <c r="AN456" s="678"/>
      <c r="AO456" s="679"/>
      <c r="AP456" s="459">
        <f>ROUND(ROUND(ROUND(F392*L392,0)-ROUND(F392*N453,0),0)+AJ458,0)</f>
        <v>1372</v>
      </c>
      <c r="AQ456" s="429"/>
    </row>
    <row r="457" spans="1:43" ht="16.5" customHeight="1" x14ac:dyDescent="0.15">
      <c r="A457" s="436">
        <v>63</v>
      </c>
      <c r="B457" s="433">
        <v>1568</v>
      </c>
      <c r="C457" s="441" t="s">
        <v>4142</v>
      </c>
      <c r="D457" s="711"/>
      <c r="E457" s="421"/>
      <c r="F457" s="418"/>
      <c r="G457" s="418"/>
      <c r="H457" s="418"/>
      <c r="I457" s="67"/>
      <c r="J457" s="66"/>
      <c r="K457" s="418"/>
      <c r="L457" s="418"/>
      <c r="M457" s="419"/>
      <c r="N457" s="421"/>
      <c r="O457" s="418"/>
      <c r="P457" s="418"/>
      <c r="Q457" s="419"/>
      <c r="R457" s="442"/>
      <c r="S457" s="637"/>
      <c r="T457" s="637"/>
      <c r="U457" s="638"/>
      <c r="V457" s="423" t="s">
        <v>579</v>
      </c>
      <c r="W457" s="422"/>
      <c r="X457" s="621"/>
      <c r="Y457" s="424"/>
      <c r="Z457" s="621"/>
      <c r="AA457" s="621"/>
      <c r="AB457" s="701">
        <f>$AB$7</f>
        <v>0.25</v>
      </c>
      <c r="AC457" s="706"/>
      <c r="AD457" s="424" t="s">
        <v>1300</v>
      </c>
      <c r="AE457" s="621"/>
      <c r="AF457" s="700"/>
      <c r="AG457" s="700"/>
      <c r="AH457" s="680"/>
      <c r="AI457" s="681"/>
      <c r="AJ457" s="681"/>
      <c r="AK457" s="681"/>
      <c r="AL457" s="681"/>
      <c r="AM457" s="681"/>
      <c r="AN457" s="681"/>
      <c r="AO457" s="682"/>
      <c r="AP457" s="459">
        <f>ROUND(ROUND(ROUND(ROUND(F392*L392,0)-ROUND(F392*N453,0),0)*(1+AB457),0)+AJ458,0)</f>
        <v>1615</v>
      </c>
      <c r="AQ457" s="429"/>
    </row>
    <row r="458" spans="1:43" ht="16.5" customHeight="1" x14ac:dyDescent="0.15">
      <c r="A458" s="436">
        <v>63</v>
      </c>
      <c r="B458" s="433">
        <v>1569</v>
      </c>
      <c r="C458" s="441" t="s">
        <v>4143</v>
      </c>
      <c r="D458" s="711"/>
      <c r="E458" s="421"/>
      <c r="F458" s="418"/>
      <c r="G458" s="418"/>
      <c r="H458" s="418"/>
      <c r="I458" s="67"/>
      <c r="J458" s="66"/>
      <c r="K458" s="418"/>
      <c r="L458" s="418"/>
      <c r="M458" s="419"/>
      <c r="N458" s="421"/>
      <c r="O458" s="418"/>
      <c r="P458" s="418"/>
      <c r="Q458" s="419"/>
      <c r="R458" s="442"/>
      <c r="S458" s="637"/>
      <c r="T458" s="637"/>
      <c r="U458" s="638"/>
      <c r="V458" s="423" t="s">
        <v>208</v>
      </c>
      <c r="W458" s="422"/>
      <c r="X458" s="621"/>
      <c r="Y458" s="424"/>
      <c r="Z458" s="621"/>
      <c r="AA458" s="621"/>
      <c r="AB458" s="701">
        <f>$AB$8</f>
        <v>0.5</v>
      </c>
      <c r="AC458" s="706"/>
      <c r="AD458" s="424" t="s">
        <v>1300</v>
      </c>
      <c r="AE458" s="621"/>
      <c r="AF458" s="700"/>
      <c r="AG458" s="700"/>
      <c r="AH458" s="39"/>
      <c r="AI458" s="524" t="s">
        <v>33</v>
      </c>
      <c r="AJ458" s="699">
        <f>$AJ$158</f>
        <v>402</v>
      </c>
      <c r="AK458" s="699"/>
      <c r="AL458" s="426" t="s">
        <v>207</v>
      </c>
      <c r="AM458" s="417"/>
      <c r="AN458" s="417"/>
      <c r="AO458" s="584"/>
      <c r="AP458" s="459">
        <f>ROUND(ROUND(ROUND(ROUND(F392*L392,0)-ROUND(F392*N453,0),0)*(1+AB458),0)+AJ458,0)</f>
        <v>1857</v>
      </c>
      <c r="AQ458" s="429"/>
    </row>
    <row r="459" spans="1:43" ht="16.5" customHeight="1" x14ac:dyDescent="0.15">
      <c r="A459" s="436">
        <v>63</v>
      </c>
      <c r="B459" s="433">
        <v>1570</v>
      </c>
      <c r="C459" s="441" t="s">
        <v>4144</v>
      </c>
      <c r="D459" s="711"/>
      <c r="E459" s="421"/>
      <c r="F459" s="418"/>
      <c r="G459" s="418"/>
      <c r="H459" s="418"/>
      <c r="I459" s="67"/>
      <c r="J459" s="66"/>
      <c r="K459" s="418"/>
      <c r="L459" s="418"/>
      <c r="M459" s="419"/>
      <c r="N459" s="442"/>
      <c r="O459" s="637"/>
      <c r="P459" s="637"/>
      <c r="Q459" s="419"/>
      <c r="R459" s="442"/>
      <c r="S459" s="637"/>
      <c r="T459" s="637"/>
      <c r="U459" s="638"/>
      <c r="V459" s="423"/>
      <c r="W459" s="422"/>
      <c r="X459" s="621"/>
      <c r="Y459" s="424"/>
      <c r="Z459" s="621"/>
      <c r="AA459" s="621"/>
      <c r="AB459" s="529"/>
      <c r="AC459" s="530"/>
      <c r="AD459" s="424"/>
      <c r="AE459" s="621"/>
      <c r="AF459" s="720" t="s">
        <v>4072</v>
      </c>
      <c r="AG459" s="721"/>
      <c r="AH459" s="677" t="s">
        <v>4030</v>
      </c>
      <c r="AI459" s="678"/>
      <c r="AJ459" s="678"/>
      <c r="AK459" s="678"/>
      <c r="AL459" s="678"/>
      <c r="AM459" s="678"/>
      <c r="AN459" s="678"/>
      <c r="AO459" s="679"/>
      <c r="AP459" s="357">
        <f>ROUND(ROUND(ROUND(F392*L392,0)-ROUND(F392*N453,0),0)+AJ461,0)</f>
        <v>1171</v>
      </c>
      <c r="AQ459" s="429"/>
    </row>
    <row r="460" spans="1:43" ht="16.5" customHeight="1" x14ac:dyDescent="0.15">
      <c r="A460" s="436">
        <v>63</v>
      </c>
      <c r="B460" s="433">
        <v>1571</v>
      </c>
      <c r="C460" s="441" t="s">
        <v>4145</v>
      </c>
      <c r="D460" s="711"/>
      <c r="E460" s="421"/>
      <c r="F460" s="418"/>
      <c r="G460" s="418"/>
      <c r="H460" s="418"/>
      <c r="I460" s="67"/>
      <c r="J460" s="66"/>
      <c r="K460" s="418"/>
      <c r="L460" s="418"/>
      <c r="M460" s="419"/>
      <c r="N460" s="442"/>
      <c r="O460" s="637"/>
      <c r="P460" s="637"/>
      <c r="Q460" s="419"/>
      <c r="R460" s="442"/>
      <c r="S460" s="637"/>
      <c r="T460" s="637"/>
      <c r="U460" s="638"/>
      <c r="V460" s="423" t="s">
        <v>579</v>
      </c>
      <c r="W460" s="422"/>
      <c r="X460" s="621"/>
      <c r="Y460" s="424"/>
      <c r="Z460" s="621"/>
      <c r="AA460" s="621"/>
      <c r="AB460" s="701">
        <f>$AB$7</f>
        <v>0.25</v>
      </c>
      <c r="AC460" s="706"/>
      <c r="AD460" s="424" t="s">
        <v>1300</v>
      </c>
      <c r="AE460" s="621"/>
      <c r="AF460" s="722"/>
      <c r="AG460" s="723"/>
      <c r="AH460" s="680"/>
      <c r="AI460" s="681"/>
      <c r="AJ460" s="681"/>
      <c r="AK460" s="681"/>
      <c r="AL460" s="681"/>
      <c r="AM460" s="681"/>
      <c r="AN460" s="681"/>
      <c r="AO460" s="682"/>
      <c r="AP460" s="357">
        <f>ROUND(ROUND(ROUND(ROUND(F392*L392,0)-ROUND(F392*N453,0),0)*(1+AB460),0)+AJ461,0)</f>
        <v>1414</v>
      </c>
      <c r="AQ460" s="429"/>
    </row>
    <row r="461" spans="1:43" ht="16.5" customHeight="1" x14ac:dyDescent="0.15">
      <c r="A461" s="436">
        <v>63</v>
      </c>
      <c r="B461" s="433">
        <v>1572</v>
      </c>
      <c r="C461" s="441" t="s">
        <v>4146</v>
      </c>
      <c r="D461" s="711"/>
      <c r="E461" s="421"/>
      <c r="F461" s="418"/>
      <c r="G461" s="418"/>
      <c r="H461" s="418"/>
      <c r="I461" s="67"/>
      <c r="J461" s="66"/>
      <c r="K461" s="418"/>
      <c r="L461" s="418"/>
      <c r="M461" s="419"/>
      <c r="N461" s="442"/>
      <c r="O461" s="637"/>
      <c r="P461" s="637"/>
      <c r="Q461" s="419"/>
      <c r="R461" s="442"/>
      <c r="S461" s="637"/>
      <c r="T461" s="637"/>
      <c r="U461" s="638"/>
      <c r="V461" s="423" t="s">
        <v>208</v>
      </c>
      <c r="W461" s="422"/>
      <c r="X461" s="621"/>
      <c r="Y461" s="424"/>
      <c r="Z461" s="621"/>
      <c r="AA461" s="621"/>
      <c r="AB461" s="701">
        <f>$AB$8</f>
        <v>0.5</v>
      </c>
      <c r="AC461" s="706"/>
      <c r="AD461" s="424" t="s">
        <v>1300</v>
      </c>
      <c r="AE461" s="621"/>
      <c r="AF461" s="722"/>
      <c r="AG461" s="723"/>
      <c r="AH461" s="39"/>
      <c r="AI461" s="524" t="s">
        <v>33</v>
      </c>
      <c r="AJ461" s="699">
        <f>$AJ$14</f>
        <v>201</v>
      </c>
      <c r="AK461" s="699"/>
      <c r="AL461" s="426" t="s">
        <v>207</v>
      </c>
      <c r="AM461" s="607"/>
      <c r="AN461" s="607"/>
      <c r="AO461" s="432"/>
      <c r="AP461" s="357">
        <f>ROUND(ROUND(ROUND(ROUND(F392*L392,0)-ROUND(F392*N453,0),0)*(1+AB461),0)+AJ461,0)</f>
        <v>1656</v>
      </c>
      <c r="AQ461" s="429"/>
    </row>
    <row r="462" spans="1:43" ht="16.5" customHeight="1" x14ac:dyDescent="0.15">
      <c r="A462" s="436">
        <v>63</v>
      </c>
      <c r="B462" s="433">
        <v>1573</v>
      </c>
      <c r="C462" s="441" t="s">
        <v>4147</v>
      </c>
      <c r="D462" s="711"/>
      <c r="E462" s="421"/>
      <c r="F462" s="418"/>
      <c r="G462" s="418"/>
      <c r="H462" s="418"/>
      <c r="I462" s="67"/>
      <c r="J462" s="66"/>
      <c r="K462" s="418"/>
      <c r="L462" s="418"/>
      <c r="M462" s="419"/>
      <c r="N462" s="442"/>
      <c r="O462" s="637"/>
      <c r="P462" s="637"/>
      <c r="Q462" s="419"/>
      <c r="R462" s="442"/>
      <c r="S462" s="637"/>
      <c r="T462" s="637"/>
      <c r="U462" s="638"/>
      <c r="V462" s="423"/>
      <c r="W462" s="422"/>
      <c r="X462" s="621"/>
      <c r="Y462" s="424"/>
      <c r="Z462" s="621"/>
      <c r="AA462" s="621"/>
      <c r="AB462" s="529"/>
      <c r="AC462" s="530"/>
      <c r="AD462" s="424"/>
      <c r="AE462" s="621"/>
      <c r="AF462" s="722"/>
      <c r="AG462" s="723"/>
      <c r="AH462" s="677" t="s">
        <v>4071</v>
      </c>
      <c r="AI462" s="678"/>
      <c r="AJ462" s="678"/>
      <c r="AK462" s="678"/>
      <c r="AL462" s="678"/>
      <c r="AM462" s="678"/>
      <c r="AN462" s="678"/>
      <c r="AO462" s="679"/>
      <c r="AP462" s="357">
        <f>ROUND(ROUND(ROUND(F392*L392,0)-ROUND(F392*N453,0),0)+AJ464,0)</f>
        <v>1287</v>
      </c>
      <c r="AQ462" s="429"/>
    </row>
    <row r="463" spans="1:43" ht="16.5" customHeight="1" x14ac:dyDescent="0.15">
      <c r="A463" s="436">
        <v>63</v>
      </c>
      <c r="B463" s="433">
        <v>1574</v>
      </c>
      <c r="C463" s="441" t="s">
        <v>4148</v>
      </c>
      <c r="D463" s="711"/>
      <c r="E463" s="421"/>
      <c r="F463" s="418"/>
      <c r="G463" s="418"/>
      <c r="H463" s="418"/>
      <c r="I463" s="67"/>
      <c r="J463" s="66"/>
      <c r="K463" s="418"/>
      <c r="L463" s="418"/>
      <c r="M463" s="419"/>
      <c r="N463" s="442"/>
      <c r="O463" s="637"/>
      <c r="P463" s="637"/>
      <c r="Q463" s="419"/>
      <c r="R463" s="442"/>
      <c r="S463" s="637"/>
      <c r="T463" s="637"/>
      <c r="U463" s="638"/>
      <c r="V463" s="423" t="s">
        <v>579</v>
      </c>
      <c r="W463" s="422"/>
      <c r="X463" s="621"/>
      <c r="Y463" s="424"/>
      <c r="Z463" s="621"/>
      <c r="AA463" s="621"/>
      <c r="AB463" s="701">
        <f>$AB$7</f>
        <v>0.25</v>
      </c>
      <c r="AC463" s="706"/>
      <c r="AD463" s="424" t="s">
        <v>1300</v>
      </c>
      <c r="AE463" s="621"/>
      <c r="AF463" s="722"/>
      <c r="AG463" s="723"/>
      <c r="AH463" s="680"/>
      <c r="AI463" s="681"/>
      <c r="AJ463" s="681"/>
      <c r="AK463" s="681"/>
      <c r="AL463" s="681"/>
      <c r="AM463" s="681"/>
      <c r="AN463" s="681"/>
      <c r="AO463" s="682"/>
      <c r="AP463" s="357">
        <f>ROUND(ROUND(ROUND(ROUND(F392*L392,0)-ROUND(F392*N453,0),0)*(1+AB463),0)+AJ464,0)</f>
        <v>1530</v>
      </c>
      <c r="AQ463" s="429"/>
    </row>
    <row r="464" spans="1:43" ht="16.5" customHeight="1" x14ac:dyDescent="0.15">
      <c r="A464" s="436">
        <v>63</v>
      </c>
      <c r="B464" s="433">
        <v>1575</v>
      </c>
      <c r="C464" s="441" t="s">
        <v>4149</v>
      </c>
      <c r="D464" s="711"/>
      <c r="E464" s="421"/>
      <c r="F464" s="418"/>
      <c r="G464" s="418"/>
      <c r="H464" s="418"/>
      <c r="I464" s="67"/>
      <c r="J464" s="66"/>
      <c r="K464" s="418"/>
      <c r="L464" s="418"/>
      <c r="M464" s="419"/>
      <c r="N464" s="442"/>
      <c r="O464" s="637"/>
      <c r="P464" s="637"/>
      <c r="Q464" s="419"/>
      <c r="R464" s="421"/>
      <c r="S464" s="418"/>
      <c r="T464" s="418"/>
      <c r="U464" s="419"/>
      <c r="V464" s="423" t="s">
        <v>208</v>
      </c>
      <c r="W464" s="422"/>
      <c r="X464" s="621"/>
      <c r="Y464" s="424"/>
      <c r="Z464" s="621"/>
      <c r="AA464" s="621"/>
      <c r="AB464" s="701">
        <f>$AB$8</f>
        <v>0.5</v>
      </c>
      <c r="AC464" s="706"/>
      <c r="AD464" s="424" t="s">
        <v>1300</v>
      </c>
      <c r="AE464" s="621"/>
      <c r="AF464" s="724"/>
      <c r="AG464" s="725"/>
      <c r="AH464" s="417"/>
      <c r="AI464" s="524" t="s">
        <v>33</v>
      </c>
      <c r="AJ464" s="699">
        <f>$AJ$164</f>
        <v>317</v>
      </c>
      <c r="AK464" s="699"/>
      <c r="AL464" s="426" t="s">
        <v>207</v>
      </c>
      <c r="AM464" s="607"/>
      <c r="AN464" s="607"/>
      <c r="AO464" s="432"/>
      <c r="AP464" s="357">
        <f>ROUND(ROUND(ROUND(ROUND(F392*L392,0)-ROUND(F392*N453,0),0)*(1+AB464),0)+AJ464,0)</f>
        <v>1772</v>
      </c>
      <c r="AQ464" s="429"/>
    </row>
    <row r="465" spans="1:43" ht="16.5" customHeight="1" x14ac:dyDescent="0.15">
      <c r="A465" s="436">
        <v>63</v>
      </c>
      <c r="B465" s="433">
        <v>1576</v>
      </c>
      <c r="C465" s="441" t="s">
        <v>4150</v>
      </c>
      <c r="D465" s="711"/>
      <c r="E465" s="421"/>
      <c r="F465" s="418"/>
      <c r="G465" s="418"/>
      <c r="H465" s="418"/>
      <c r="I465" s="67"/>
      <c r="J465" s="66"/>
      <c r="K465" s="418"/>
      <c r="L465" s="418"/>
      <c r="M465" s="419"/>
      <c r="N465" s="442"/>
      <c r="O465" s="637"/>
      <c r="P465" s="418"/>
      <c r="Q465" s="638"/>
      <c r="R465" s="421"/>
      <c r="S465" s="418"/>
      <c r="T465" s="637"/>
      <c r="U465" s="144"/>
      <c r="V465" s="423"/>
      <c r="W465" s="422"/>
      <c r="X465" s="424"/>
      <c r="Y465" s="424"/>
      <c r="Z465" s="621"/>
      <c r="AA465" s="621"/>
      <c r="AB465" s="424"/>
      <c r="AC465" s="422"/>
      <c r="AD465" s="519"/>
      <c r="AE465" s="422"/>
      <c r="AF465" s="422"/>
      <c r="AG465" s="422"/>
      <c r="AH465" s="422"/>
      <c r="AI465" s="422"/>
      <c r="AJ465" s="422"/>
      <c r="AK465" s="422"/>
      <c r="AL465" s="422"/>
      <c r="AM465" s="733" t="s">
        <v>4120</v>
      </c>
      <c r="AN465" s="694"/>
      <c r="AO465" s="695"/>
      <c r="AP465" s="459">
        <f>ROUND(ROUND(ROUND(F392*L392,0)-ROUND(F392*N453,0),0)+AN469,0)</f>
        <v>1270</v>
      </c>
      <c r="AQ465" s="429"/>
    </row>
    <row r="466" spans="1:43" ht="16.5" customHeight="1" x14ac:dyDescent="0.15">
      <c r="A466" s="436">
        <v>63</v>
      </c>
      <c r="B466" s="433">
        <v>1577</v>
      </c>
      <c r="C466" s="441" t="s">
        <v>4151</v>
      </c>
      <c r="D466" s="711"/>
      <c r="E466" s="421"/>
      <c r="F466" s="418"/>
      <c r="G466" s="418"/>
      <c r="H466" s="418"/>
      <c r="I466" s="67"/>
      <c r="J466" s="66"/>
      <c r="K466" s="418"/>
      <c r="L466" s="418"/>
      <c r="M466" s="419"/>
      <c r="N466" s="442"/>
      <c r="O466" s="637"/>
      <c r="P466" s="418"/>
      <c r="Q466" s="638"/>
      <c r="R466" s="442"/>
      <c r="S466" s="418"/>
      <c r="T466" s="637"/>
      <c r="U466" s="419"/>
      <c r="V466" s="423" t="s">
        <v>579</v>
      </c>
      <c r="W466" s="422"/>
      <c r="X466" s="621"/>
      <c r="Y466" s="424"/>
      <c r="Z466" s="621"/>
      <c r="AA466" s="621"/>
      <c r="AB466" s="701">
        <f>$AB$7</f>
        <v>0.25</v>
      </c>
      <c r="AC466" s="706"/>
      <c r="AD466" s="424" t="s">
        <v>1300</v>
      </c>
      <c r="AE466" s="422"/>
      <c r="AF466" s="422"/>
      <c r="AG466" s="422"/>
      <c r="AH466" s="422"/>
      <c r="AI466" s="422"/>
      <c r="AJ466" s="422"/>
      <c r="AK466" s="422"/>
      <c r="AL466" s="422"/>
      <c r="AM466" s="734"/>
      <c r="AN466" s="735"/>
      <c r="AO466" s="736"/>
      <c r="AP466" s="459">
        <f>ROUND(ROUND(ROUND(ROUND(F392*L392,0)-ROUND(F392*N453,0),0)*(1+AB466),0)+AN469,0)</f>
        <v>1513</v>
      </c>
      <c r="AQ466" s="429"/>
    </row>
    <row r="467" spans="1:43" ht="16.5" customHeight="1" x14ac:dyDescent="0.15">
      <c r="A467" s="436">
        <v>63</v>
      </c>
      <c r="B467" s="433">
        <v>1578</v>
      </c>
      <c r="C467" s="441" t="s">
        <v>4152</v>
      </c>
      <c r="D467" s="711"/>
      <c r="E467" s="421"/>
      <c r="F467" s="418"/>
      <c r="G467" s="418"/>
      <c r="H467" s="418"/>
      <c r="I467" s="67"/>
      <c r="J467" s="66"/>
      <c r="K467" s="418"/>
      <c r="L467" s="418"/>
      <c r="M467" s="419"/>
      <c r="N467" s="442"/>
      <c r="O467" s="637"/>
      <c r="P467" s="418"/>
      <c r="Q467" s="638"/>
      <c r="R467" s="442"/>
      <c r="S467" s="418"/>
      <c r="T467" s="637"/>
      <c r="U467" s="419"/>
      <c r="V467" s="423" t="s">
        <v>208</v>
      </c>
      <c r="W467" s="422"/>
      <c r="X467" s="621"/>
      <c r="Y467" s="424"/>
      <c r="Z467" s="621"/>
      <c r="AA467" s="621"/>
      <c r="AB467" s="701">
        <f>$AB$8</f>
        <v>0.5</v>
      </c>
      <c r="AC467" s="706"/>
      <c r="AD467" s="424" t="s">
        <v>1300</v>
      </c>
      <c r="AE467" s="422"/>
      <c r="AF467" s="422"/>
      <c r="AG467" s="422"/>
      <c r="AH467" s="422"/>
      <c r="AI467" s="422"/>
      <c r="AJ467" s="422"/>
      <c r="AK467" s="422"/>
      <c r="AL467" s="422"/>
      <c r="AM467" s="734"/>
      <c r="AN467" s="735"/>
      <c r="AO467" s="736"/>
      <c r="AP467" s="459">
        <f>ROUND(ROUND(ROUND(ROUND(F392*L392,0)-ROUND(F392*N453,0),0)*(1+AB467),0)+AN469,0)</f>
        <v>1755</v>
      </c>
      <c r="AQ467" s="429"/>
    </row>
    <row r="468" spans="1:43" ht="16.5" customHeight="1" x14ac:dyDescent="0.15">
      <c r="A468" s="436">
        <v>63</v>
      </c>
      <c r="B468" s="433">
        <v>1579</v>
      </c>
      <c r="C468" s="441" t="s">
        <v>4153</v>
      </c>
      <c r="D468" s="711"/>
      <c r="E468" s="421"/>
      <c r="F468" s="418"/>
      <c r="G468" s="418"/>
      <c r="H468" s="418"/>
      <c r="I468" s="67"/>
      <c r="J468" s="66"/>
      <c r="K468" s="418"/>
      <c r="L468" s="418"/>
      <c r="M468" s="419"/>
      <c r="N468" s="442"/>
      <c r="O468" s="637"/>
      <c r="P468" s="418"/>
      <c r="Q468" s="638"/>
      <c r="R468" s="442"/>
      <c r="S468" s="418"/>
      <c r="T468" s="637"/>
      <c r="U468" s="419"/>
      <c r="V468" s="423"/>
      <c r="W468" s="422"/>
      <c r="X468" s="621"/>
      <c r="Y468" s="424"/>
      <c r="Z468" s="621"/>
      <c r="AA468" s="621"/>
      <c r="AB468" s="529"/>
      <c r="AC468" s="530"/>
      <c r="AD468" s="424"/>
      <c r="AE468" s="621"/>
      <c r="AF468" s="703" t="s">
        <v>4070</v>
      </c>
      <c r="AG468" s="704"/>
      <c r="AH468" s="678" t="s">
        <v>828</v>
      </c>
      <c r="AI468" s="678"/>
      <c r="AJ468" s="678"/>
      <c r="AK468" s="678"/>
      <c r="AL468" s="678"/>
      <c r="AM468" s="734"/>
      <c r="AN468" s="735"/>
      <c r="AO468" s="736"/>
      <c r="AP468" s="459">
        <f>ROUND(ROUND(ROUND(ROUND(F392*L392,0)-ROUND(F392*N453,0),0)+AI470,0)+AN469,0)</f>
        <v>1524</v>
      </c>
      <c r="AQ468" s="429"/>
    </row>
    <row r="469" spans="1:43" ht="16.5" customHeight="1" x14ac:dyDescent="0.15">
      <c r="A469" s="436">
        <v>63</v>
      </c>
      <c r="B469" s="433">
        <v>1580</v>
      </c>
      <c r="C469" s="441" t="s">
        <v>4154</v>
      </c>
      <c r="D469" s="711"/>
      <c r="E469" s="421"/>
      <c r="F469" s="418"/>
      <c r="G469" s="418"/>
      <c r="H469" s="418"/>
      <c r="I469" s="67"/>
      <c r="J469" s="66"/>
      <c r="K469" s="418"/>
      <c r="L469" s="418"/>
      <c r="M469" s="419"/>
      <c r="N469" s="442"/>
      <c r="O469" s="637"/>
      <c r="P469" s="418"/>
      <c r="Q469" s="638"/>
      <c r="R469" s="442"/>
      <c r="S469" s="418"/>
      <c r="T469" s="637"/>
      <c r="U469" s="419"/>
      <c r="V469" s="423" t="s">
        <v>579</v>
      </c>
      <c r="W469" s="422"/>
      <c r="X469" s="621"/>
      <c r="Y469" s="424"/>
      <c r="Z469" s="621"/>
      <c r="AA469" s="621"/>
      <c r="AB469" s="701">
        <f>$AB$7</f>
        <v>0.25</v>
      </c>
      <c r="AC469" s="706"/>
      <c r="AD469" s="424" t="s">
        <v>1300</v>
      </c>
      <c r="AE469" s="621"/>
      <c r="AF469" s="703"/>
      <c r="AG469" s="704"/>
      <c r="AH469" s="681"/>
      <c r="AI469" s="681"/>
      <c r="AJ469" s="681"/>
      <c r="AK469" s="681"/>
      <c r="AL469" s="681"/>
      <c r="AM469" s="465" t="s">
        <v>33</v>
      </c>
      <c r="AN469" s="707">
        <f>$AN$289</f>
        <v>300</v>
      </c>
      <c r="AO469" s="708"/>
      <c r="AP469" s="459">
        <f>ROUND(ROUND(ROUND(ROUND(ROUND(F392*L392,0)-ROUND(F392*N453,0),0)*(1+AB469),0)+AI470,0)+AN469,0)</f>
        <v>1767</v>
      </c>
      <c r="AQ469" s="429"/>
    </row>
    <row r="470" spans="1:43" ht="16.5" customHeight="1" x14ac:dyDescent="0.15">
      <c r="A470" s="436">
        <v>63</v>
      </c>
      <c r="B470" s="433">
        <v>1581</v>
      </c>
      <c r="C470" s="441" t="s">
        <v>4155</v>
      </c>
      <c r="D470" s="711"/>
      <c r="E470" s="421"/>
      <c r="F470" s="418"/>
      <c r="G470" s="418"/>
      <c r="H470" s="418"/>
      <c r="I470" s="67"/>
      <c r="J470" s="66"/>
      <c r="K470" s="418"/>
      <c r="L470" s="418"/>
      <c r="M470" s="419"/>
      <c r="N470" s="442"/>
      <c r="O470" s="637"/>
      <c r="P470" s="418"/>
      <c r="Q470" s="638"/>
      <c r="R470" s="442"/>
      <c r="S470" s="418"/>
      <c r="T470" s="637"/>
      <c r="U470" s="419"/>
      <c r="V470" s="423" t="s">
        <v>208</v>
      </c>
      <c r="W470" s="422"/>
      <c r="X470" s="621"/>
      <c r="Y470" s="424"/>
      <c r="Z470" s="621"/>
      <c r="AA470" s="621"/>
      <c r="AB470" s="701">
        <f>$AB$8</f>
        <v>0.5</v>
      </c>
      <c r="AC470" s="706"/>
      <c r="AD470" s="424" t="s">
        <v>1300</v>
      </c>
      <c r="AE470" s="621"/>
      <c r="AF470" s="703"/>
      <c r="AG470" s="704"/>
      <c r="AH470" s="616" t="s">
        <v>33</v>
      </c>
      <c r="AI470" s="705">
        <f>$AJ$11</f>
        <v>254</v>
      </c>
      <c r="AJ470" s="705"/>
      <c r="AK470" s="245" t="s">
        <v>207</v>
      </c>
      <c r="AL470" s="426"/>
      <c r="AM470" s="448"/>
      <c r="AN470" s="449"/>
      <c r="AO470" s="467" t="s">
        <v>207</v>
      </c>
      <c r="AP470" s="458">
        <f>ROUND(ROUND(ROUND(ROUND(ROUND(F392*L392,0)-ROUND(F392*N453,0),0)*(1+AB470),0)+AI470,0)+AN469,0)</f>
        <v>2009</v>
      </c>
      <c r="AQ470" s="429"/>
    </row>
    <row r="471" spans="1:43" ht="16.5" customHeight="1" x14ac:dyDescent="0.15">
      <c r="A471" s="436">
        <v>63</v>
      </c>
      <c r="B471" s="433">
        <v>1582</v>
      </c>
      <c r="C471" s="441" t="s">
        <v>4156</v>
      </c>
      <c r="D471" s="711"/>
      <c r="E471" s="421"/>
      <c r="F471" s="418"/>
      <c r="G471" s="418"/>
      <c r="H471" s="418"/>
      <c r="I471" s="67"/>
      <c r="J471" s="66"/>
      <c r="K471" s="418"/>
      <c r="L471" s="418"/>
      <c r="M471" s="419"/>
      <c r="N471" s="442"/>
      <c r="O471" s="637"/>
      <c r="P471" s="418"/>
      <c r="Q471" s="638"/>
      <c r="R471" s="442"/>
      <c r="S471" s="418"/>
      <c r="T471" s="637"/>
      <c r="U471" s="419"/>
      <c r="V471" s="423"/>
      <c r="W471" s="422"/>
      <c r="X471" s="621"/>
      <c r="Y471" s="424"/>
      <c r="Z471" s="621"/>
      <c r="AA471" s="621"/>
      <c r="AB471" s="529"/>
      <c r="AC471" s="530"/>
      <c r="AD471" s="424"/>
      <c r="AE471" s="621"/>
      <c r="AF471" s="703"/>
      <c r="AG471" s="704"/>
      <c r="AH471" s="678" t="s">
        <v>1360</v>
      </c>
      <c r="AI471" s="678"/>
      <c r="AJ471" s="678"/>
      <c r="AK471" s="678"/>
      <c r="AL471" s="678"/>
      <c r="AM471" s="448"/>
      <c r="AN471" s="449"/>
      <c r="AO471" s="450"/>
      <c r="AP471" s="458">
        <f>ROUND(ROUND(ROUND(ROUND(F392*L392,0)-ROUND(F392*N453,0),0)+AI473,0)+AN469,0)</f>
        <v>1672</v>
      </c>
      <c r="AQ471" s="429"/>
    </row>
    <row r="472" spans="1:43" ht="16.5" customHeight="1" x14ac:dyDescent="0.15">
      <c r="A472" s="436">
        <v>63</v>
      </c>
      <c r="B472" s="433">
        <v>1583</v>
      </c>
      <c r="C472" s="441" t="s">
        <v>4157</v>
      </c>
      <c r="D472" s="711"/>
      <c r="E472" s="421"/>
      <c r="F472" s="418"/>
      <c r="G472" s="418"/>
      <c r="H472" s="418"/>
      <c r="I472" s="67"/>
      <c r="J472" s="66"/>
      <c r="K472" s="418"/>
      <c r="L472" s="418"/>
      <c r="M472" s="419"/>
      <c r="N472" s="442"/>
      <c r="O472" s="637"/>
      <c r="P472" s="418"/>
      <c r="Q472" s="638"/>
      <c r="R472" s="442"/>
      <c r="S472" s="418"/>
      <c r="T472" s="637"/>
      <c r="U472" s="419"/>
      <c r="V472" s="423" t="s">
        <v>579</v>
      </c>
      <c r="W472" s="422"/>
      <c r="X472" s="621"/>
      <c r="Y472" s="424"/>
      <c r="Z472" s="621"/>
      <c r="AA472" s="621"/>
      <c r="AB472" s="701">
        <f>$AB$7</f>
        <v>0.25</v>
      </c>
      <c r="AC472" s="706"/>
      <c r="AD472" s="424" t="s">
        <v>1300</v>
      </c>
      <c r="AE472" s="621"/>
      <c r="AF472" s="703"/>
      <c r="AG472" s="704"/>
      <c r="AH472" s="681"/>
      <c r="AI472" s="681"/>
      <c r="AJ472" s="681"/>
      <c r="AK472" s="681"/>
      <c r="AL472" s="681"/>
      <c r="AM472" s="442"/>
      <c r="AN472" s="637"/>
      <c r="AO472" s="638"/>
      <c r="AP472" s="459">
        <f>ROUND(ROUND(ROUND(ROUND(ROUND(F392*L392,0)-ROUND(F392*N453,0),0)*(1+AB472),0)+AI473,0)+AN469,0)</f>
        <v>1915</v>
      </c>
      <c r="AQ472" s="429"/>
    </row>
    <row r="473" spans="1:43" ht="16.5" customHeight="1" x14ac:dyDescent="0.15">
      <c r="A473" s="436">
        <v>63</v>
      </c>
      <c r="B473" s="433">
        <v>1584</v>
      </c>
      <c r="C473" s="441" t="s">
        <v>4158</v>
      </c>
      <c r="D473" s="711"/>
      <c r="E473" s="421"/>
      <c r="F473" s="418"/>
      <c r="G473" s="418"/>
      <c r="H473" s="418"/>
      <c r="I473" s="67"/>
      <c r="J473" s="66"/>
      <c r="K473" s="418"/>
      <c r="L473" s="418"/>
      <c r="M473" s="419"/>
      <c r="N473" s="442"/>
      <c r="O473" s="637"/>
      <c r="P473" s="418"/>
      <c r="Q473" s="638"/>
      <c r="R473" s="442"/>
      <c r="S473" s="418"/>
      <c r="T473" s="637"/>
      <c r="U473" s="419"/>
      <c r="V473" s="423" t="s">
        <v>208</v>
      </c>
      <c r="W473" s="422"/>
      <c r="X473" s="621"/>
      <c r="Y473" s="424"/>
      <c r="Z473" s="621"/>
      <c r="AA473" s="621"/>
      <c r="AB473" s="701">
        <f>$AB$8</f>
        <v>0.5</v>
      </c>
      <c r="AC473" s="706"/>
      <c r="AD473" s="424" t="s">
        <v>1300</v>
      </c>
      <c r="AE473" s="621"/>
      <c r="AF473" s="703"/>
      <c r="AG473" s="704"/>
      <c r="AH473" s="616" t="s">
        <v>33</v>
      </c>
      <c r="AI473" s="705">
        <f>$AJ$158</f>
        <v>402</v>
      </c>
      <c r="AJ473" s="705"/>
      <c r="AK473" s="245" t="s">
        <v>207</v>
      </c>
      <c r="AL473" s="417"/>
      <c r="AM473" s="442"/>
      <c r="AN473" s="637"/>
      <c r="AO473" s="638"/>
      <c r="AP473" s="458">
        <f>ROUND(ROUND(ROUND(ROUND(ROUND(F392*L392,0)-ROUND(F392*N453,0),0)*(1+AB473),0)+AI473,0)+AN469,0)</f>
        <v>2157</v>
      </c>
      <c r="AQ473" s="429"/>
    </row>
    <row r="474" spans="1:43" ht="16.5" customHeight="1" x14ac:dyDescent="0.15">
      <c r="A474" s="436">
        <v>63</v>
      </c>
      <c r="B474" s="433">
        <v>1585</v>
      </c>
      <c r="C474" s="441" t="s">
        <v>4159</v>
      </c>
      <c r="D474" s="538"/>
      <c r="E474" s="421"/>
      <c r="F474" s="418"/>
      <c r="G474" s="418"/>
      <c r="H474" s="418"/>
      <c r="I474" s="67"/>
      <c r="J474" s="66"/>
      <c r="K474" s="418"/>
      <c r="L474" s="418"/>
      <c r="M474" s="419"/>
      <c r="N474" s="442"/>
      <c r="O474" s="637"/>
      <c r="P474" s="418"/>
      <c r="Q474" s="638"/>
      <c r="R474" s="442"/>
      <c r="S474" s="418"/>
      <c r="T474" s="637"/>
      <c r="U474" s="419"/>
      <c r="V474" s="423"/>
      <c r="W474" s="422"/>
      <c r="X474" s="621"/>
      <c r="Y474" s="424"/>
      <c r="Z474" s="621"/>
      <c r="AA474" s="621"/>
      <c r="AB474" s="529"/>
      <c r="AC474" s="530"/>
      <c r="AD474" s="424"/>
      <c r="AE474" s="621"/>
      <c r="AF474" s="703" t="s">
        <v>1394</v>
      </c>
      <c r="AG474" s="704"/>
      <c r="AH474" s="678" t="s">
        <v>828</v>
      </c>
      <c r="AI474" s="678"/>
      <c r="AJ474" s="678"/>
      <c r="AK474" s="678"/>
      <c r="AL474" s="678"/>
      <c r="AM474" s="448"/>
      <c r="AN474" s="449"/>
      <c r="AO474" s="450"/>
      <c r="AP474" s="459">
        <f>ROUND(ROUND(ROUND(ROUND(F392*L392,0)-ROUND(F392*N453,0),0)+AI476,0)+AN469,0)</f>
        <v>1471</v>
      </c>
      <c r="AQ474" s="429"/>
    </row>
    <row r="475" spans="1:43" ht="16.5" customHeight="1" x14ac:dyDescent="0.15">
      <c r="A475" s="436">
        <v>63</v>
      </c>
      <c r="B475" s="433">
        <v>1586</v>
      </c>
      <c r="C475" s="441" t="s">
        <v>4160</v>
      </c>
      <c r="D475" s="538"/>
      <c r="E475" s="421"/>
      <c r="F475" s="418"/>
      <c r="G475" s="418"/>
      <c r="H475" s="418"/>
      <c r="I475" s="67"/>
      <c r="J475" s="66"/>
      <c r="K475" s="418"/>
      <c r="L475" s="418"/>
      <c r="M475" s="419"/>
      <c r="N475" s="442"/>
      <c r="O475" s="637"/>
      <c r="P475" s="418"/>
      <c r="Q475" s="638"/>
      <c r="R475" s="442"/>
      <c r="S475" s="418"/>
      <c r="T475" s="637"/>
      <c r="U475" s="419"/>
      <c r="V475" s="423" t="s">
        <v>579</v>
      </c>
      <c r="W475" s="422"/>
      <c r="X475" s="621"/>
      <c r="Y475" s="424"/>
      <c r="Z475" s="621"/>
      <c r="AA475" s="621"/>
      <c r="AB475" s="701">
        <f>$AB$7</f>
        <v>0.25</v>
      </c>
      <c r="AC475" s="706"/>
      <c r="AD475" s="424" t="s">
        <v>1300</v>
      </c>
      <c r="AE475" s="621"/>
      <c r="AF475" s="703"/>
      <c r="AG475" s="704"/>
      <c r="AH475" s="681"/>
      <c r="AI475" s="681"/>
      <c r="AJ475" s="681"/>
      <c r="AK475" s="681"/>
      <c r="AL475" s="681"/>
      <c r="AM475" s="448"/>
      <c r="AN475" s="449"/>
      <c r="AO475" s="450"/>
      <c r="AP475" s="459">
        <f>ROUND(ROUND(ROUND(ROUND(ROUND(F392*L392,0)-ROUND(F392*N453,0),0)*(1+AB475),0)+AI476,0)+AN469,0)</f>
        <v>1714</v>
      </c>
      <c r="AQ475" s="429"/>
    </row>
    <row r="476" spans="1:43" ht="16.5" customHeight="1" x14ac:dyDescent="0.15">
      <c r="A476" s="436">
        <v>63</v>
      </c>
      <c r="B476" s="433">
        <v>1587</v>
      </c>
      <c r="C476" s="441" t="s">
        <v>4161</v>
      </c>
      <c r="D476" s="538"/>
      <c r="E476" s="421"/>
      <c r="F476" s="418"/>
      <c r="G476" s="418"/>
      <c r="H476" s="418"/>
      <c r="I476" s="67"/>
      <c r="J476" s="66"/>
      <c r="K476" s="418"/>
      <c r="L476" s="418"/>
      <c r="M476" s="419"/>
      <c r="N476" s="442"/>
      <c r="O476" s="637"/>
      <c r="P476" s="418"/>
      <c r="Q476" s="638"/>
      <c r="R476" s="442"/>
      <c r="S476" s="418"/>
      <c r="T476" s="637"/>
      <c r="U476" s="419"/>
      <c r="V476" s="423" t="s">
        <v>208</v>
      </c>
      <c r="W476" s="422"/>
      <c r="X476" s="621"/>
      <c r="Y476" s="424"/>
      <c r="Z476" s="621"/>
      <c r="AA476" s="621"/>
      <c r="AB476" s="701">
        <f>$AB$8</f>
        <v>0.5</v>
      </c>
      <c r="AC476" s="706"/>
      <c r="AD476" s="424" t="s">
        <v>1300</v>
      </c>
      <c r="AE476" s="621"/>
      <c r="AF476" s="703"/>
      <c r="AG476" s="704"/>
      <c r="AH476" s="616" t="s">
        <v>33</v>
      </c>
      <c r="AI476" s="705">
        <f>$AJ$14</f>
        <v>201</v>
      </c>
      <c r="AJ476" s="705"/>
      <c r="AK476" s="245" t="s">
        <v>207</v>
      </c>
      <c r="AL476" s="323"/>
      <c r="AM476" s="448"/>
      <c r="AN476" s="449"/>
      <c r="AO476" s="450"/>
      <c r="AP476" s="458">
        <f>ROUND(ROUND(ROUND(ROUND(ROUND(F392*L392,0)-ROUND(F392*N453,0),0)*(1+AB476),0)+AI476,0)+AN469,0)</f>
        <v>1956</v>
      </c>
      <c r="AQ476" s="429"/>
    </row>
    <row r="477" spans="1:43" ht="16.5" customHeight="1" x14ac:dyDescent="0.15">
      <c r="A477" s="436">
        <v>63</v>
      </c>
      <c r="B477" s="433">
        <v>1588</v>
      </c>
      <c r="C477" s="441" t="s">
        <v>4162</v>
      </c>
      <c r="D477" s="538"/>
      <c r="E477" s="421"/>
      <c r="F477" s="418"/>
      <c r="G477" s="418"/>
      <c r="H477" s="418"/>
      <c r="I477" s="67"/>
      <c r="J477" s="66"/>
      <c r="K477" s="418"/>
      <c r="L477" s="418"/>
      <c r="M477" s="419"/>
      <c r="N477" s="442"/>
      <c r="O477" s="637"/>
      <c r="P477" s="418"/>
      <c r="Q477" s="638"/>
      <c r="R477" s="442"/>
      <c r="S477" s="418"/>
      <c r="T477" s="637"/>
      <c r="U477" s="419"/>
      <c r="V477" s="423"/>
      <c r="W477" s="422"/>
      <c r="X477" s="621"/>
      <c r="Y477" s="424"/>
      <c r="Z477" s="621"/>
      <c r="AA477" s="621"/>
      <c r="AB477" s="529"/>
      <c r="AC477" s="530"/>
      <c r="AD477" s="424"/>
      <c r="AE477" s="621"/>
      <c r="AF477" s="703"/>
      <c r="AG477" s="704"/>
      <c r="AH477" s="678" t="s">
        <v>1360</v>
      </c>
      <c r="AI477" s="678"/>
      <c r="AJ477" s="678"/>
      <c r="AK477" s="678"/>
      <c r="AL477" s="678"/>
      <c r="AM477" s="448"/>
      <c r="AN477" s="449"/>
      <c r="AO477" s="450"/>
      <c r="AP477" s="458">
        <f>ROUND(ROUND(ROUND(ROUND(F392*L392,0)-ROUND(F392*N453,0),0)+AI479,0)+AN469,0)</f>
        <v>1587</v>
      </c>
      <c r="AQ477" s="429"/>
    </row>
    <row r="478" spans="1:43" ht="16.5" customHeight="1" x14ac:dyDescent="0.15">
      <c r="A478" s="436">
        <v>63</v>
      </c>
      <c r="B478" s="433">
        <v>1589</v>
      </c>
      <c r="C478" s="441" t="s">
        <v>4163</v>
      </c>
      <c r="D478" s="538"/>
      <c r="E478" s="421"/>
      <c r="F478" s="418"/>
      <c r="G478" s="418"/>
      <c r="H478" s="418"/>
      <c r="I478" s="67"/>
      <c r="J478" s="66"/>
      <c r="K478" s="418"/>
      <c r="L478" s="418"/>
      <c r="M478" s="419"/>
      <c r="N478" s="442"/>
      <c r="O478" s="637"/>
      <c r="P478" s="418"/>
      <c r="Q478" s="419"/>
      <c r="R478" s="442"/>
      <c r="S478" s="418"/>
      <c r="T478" s="637"/>
      <c r="U478" s="419"/>
      <c r="V478" s="423" t="s">
        <v>579</v>
      </c>
      <c r="W478" s="422"/>
      <c r="X478" s="621"/>
      <c r="Y478" s="424"/>
      <c r="Z478" s="621"/>
      <c r="AA478" s="621"/>
      <c r="AB478" s="701">
        <f>$AB$7</f>
        <v>0.25</v>
      </c>
      <c r="AC478" s="706"/>
      <c r="AD478" s="424" t="s">
        <v>1300</v>
      </c>
      <c r="AE478" s="621"/>
      <c r="AF478" s="703"/>
      <c r="AG478" s="704"/>
      <c r="AH478" s="681"/>
      <c r="AI478" s="681"/>
      <c r="AJ478" s="681"/>
      <c r="AK478" s="681"/>
      <c r="AL478" s="681"/>
      <c r="AM478" s="448"/>
      <c r="AN478" s="449"/>
      <c r="AO478" s="450"/>
      <c r="AP478" s="459">
        <f>ROUND(ROUND(ROUND(ROUND(ROUND(F392*L392,0)-ROUND(F392*N453,0),0)*(1+AB478),0)+AI479,0)+AN469,0)</f>
        <v>1830</v>
      </c>
      <c r="AQ478" s="429"/>
    </row>
    <row r="479" spans="1:43" ht="16.5" customHeight="1" x14ac:dyDescent="0.15">
      <c r="A479" s="436">
        <v>63</v>
      </c>
      <c r="B479" s="433">
        <v>1590</v>
      </c>
      <c r="C479" s="441" t="s">
        <v>4164</v>
      </c>
      <c r="D479" s="538"/>
      <c r="E479" s="421"/>
      <c r="F479" s="418"/>
      <c r="G479" s="418"/>
      <c r="H479" s="418"/>
      <c r="I479" s="67"/>
      <c r="J479" s="66"/>
      <c r="K479" s="418"/>
      <c r="L479" s="418"/>
      <c r="M479" s="419"/>
      <c r="N479" s="442"/>
      <c r="O479" s="637"/>
      <c r="P479" s="418"/>
      <c r="Q479" s="419"/>
      <c r="R479" s="446"/>
      <c r="S479" s="417"/>
      <c r="T479" s="607"/>
      <c r="U479" s="420"/>
      <c r="V479" s="423" t="s">
        <v>208</v>
      </c>
      <c r="W479" s="422"/>
      <c r="X479" s="621"/>
      <c r="Y479" s="424"/>
      <c r="Z479" s="621"/>
      <c r="AA479" s="621"/>
      <c r="AB479" s="701">
        <f>$AB$8</f>
        <v>0.5</v>
      </c>
      <c r="AC479" s="706"/>
      <c r="AD479" s="424" t="s">
        <v>1300</v>
      </c>
      <c r="AE479" s="621"/>
      <c r="AF479" s="703"/>
      <c r="AG479" s="704"/>
      <c r="AH479" s="524" t="s">
        <v>33</v>
      </c>
      <c r="AI479" s="699">
        <f>$AJ$164</f>
        <v>317</v>
      </c>
      <c r="AJ479" s="699"/>
      <c r="AK479" s="426" t="s">
        <v>207</v>
      </c>
      <c r="AL479" s="323"/>
      <c r="AM479" s="576"/>
      <c r="AN479" s="577"/>
      <c r="AO479" s="578"/>
      <c r="AP479" s="458">
        <f>ROUND(ROUND(ROUND(ROUND(ROUND(F392*L392,0)-ROUND(F392*N453,0),0)*(1+AB479),0)+AI479,0)+AN469,0)</f>
        <v>2072</v>
      </c>
      <c r="AQ479" s="429"/>
    </row>
    <row r="480" spans="1:43" ht="17.25" customHeight="1" x14ac:dyDescent="0.15">
      <c r="A480" s="436">
        <v>63</v>
      </c>
      <c r="B480" s="433" t="s">
        <v>5383</v>
      </c>
      <c r="C480" s="455" t="s">
        <v>4579</v>
      </c>
      <c r="D480" s="538"/>
      <c r="E480" s="442"/>
      <c r="F480" s="637"/>
      <c r="G480" s="637"/>
      <c r="H480" s="637"/>
      <c r="I480" s="638"/>
      <c r="J480" s="442"/>
      <c r="K480" s="637"/>
      <c r="L480" s="637"/>
      <c r="M480" s="638"/>
      <c r="N480" s="442"/>
      <c r="O480" s="637"/>
      <c r="P480" s="637"/>
      <c r="Q480" s="419"/>
      <c r="R480" s="677" t="s">
        <v>4346</v>
      </c>
      <c r="S480" s="678"/>
      <c r="T480" s="678"/>
      <c r="U480" s="679"/>
      <c r="V480" s="423"/>
      <c r="W480" s="621"/>
      <c r="X480" s="621"/>
      <c r="Y480" s="621"/>
      <c r="Z480" s="621"/>
      <c r="AA480" s="621"/>
      <c r="AB480" s="621"/>
      <c r="AC480" s="621"/>
      <c r="AD480" s="621"/>
      <c r="AE480" s="621"/>
      <c r="AF480" s="621"/>
      <c r="AG480" s="621"/>
      <c r="AH480" s="621"/>
      <c r="AI480" s="621"/>
      <c r="AJ480" s="621"/>
      <c r="AK480" s="621"/>
      <c r="AL480" s="621"/>
      <c r="AM480" s="621"/>
      <c r="AN480" s="621"/>
      <c r="AO480" s="622"/>
      <c r="AP480" s="456">
        <f>ROUND(F452*L452,0)-ROUND(F452*N453,0)-ROUND(F452*R483,0)</f>
        <v>959</v>
      </c>
      <c r="AQ480" s="429"/>
    </row>
    <row r="481" spans="1:43" ht="17.25" customHeight="1" x14ac:dyDescent="0.15">
      <c r="A481" s="436">
        <v>63</v>
      </c>
      <c r="B481" s="433" t="s">
        <v>5384</v>
      </c>
      <c r="C481" s="457" t="s">
        <v>4580</v>
      </c>
      <c r="D481" s="649"/>
      <c r="E481" s="442"/>
      <c r="F481" s="637"/>
      <c r="G481" s="637"/>
      <c r="H481" s="637"/>
      <c r="I481" s="638"/>
      <c r="J481" s="442"/>
      <c r="K481" s="637"/>
      <c r="L481" s="637"/>
      <c r="M481" s="638"/>
      <c r="N481" s="442"/>
      <c r="O481" s="637"/>
      <c r="P481" s="637"/>
      <c r="Q481" s="419"/>
      <c r="R481" s="680"/>
      <c r="S481" s="681"/>
      <c r="T481" s="681"/>
      <c r="U481" s="682"/>
      <c r="V481" s="423" t="s">
        <v>579</v>
      </c>
      <c r="W481" s="422"/>
      <c r="X481" s="422"/>
      <c r="Y481" s="422"/>
      <c r="Z481" s="422"/>
      <c r="AA481" s="422"/>
      <c r="AB481" s="701">
        <v>0.25</v>
      </c>
      <c r="AC481" s="701"/>
      <c r="AD481" s="424" t="s">
        <v>1300</v>
      </c>
      <c r="AE481" s="621"/>
      <c r="AF481" s="621"/>
      <c r="AG481" s="621"/>
      <c r="AH481" s="621"/>
      <c r="AI481" s="621"/>
      <c r="AJ481" s="621"/>
      <c r="AK481" s="621"/>
      <c r="AL481" s="621"/>
      <c r="AM481" s="621"/>
      <c r="AN481" s="621"/>
      <c r="AO481" s="622"/>
      <c r="AP481" s="458">
        <f>ROUND((ROUND(F452*L452,0)-ROUND(F452*N453,0)-ROUND(F452*R483,0))*(1+AB481),0)</f>
        <v>1199</v>
      </c>
      <c r="AQ481" s="429"/>
    </row>
    <row r="482" spans="1:43" ht="17.25" customHeight="1" x14ac:dyDescent="0.15">
      <c r="A482" s="436">
        <v>63</v>
      </c>
      <c r="B482" s="433" t="s">
        <v>5385</v>
      </c>
      <c r="C482" s="457" t="s">
        <v>4581</v>
      </c>
      <c r="D482" s="649"/>
      <c r="E482" s="442"/>
      <c r="F482" s="637"/>
      <c r="G482" s="637"/>
      <c r="H482" s="637"/>
      <c r="I482" s="638"/>
      <c r="J482" s="442"/>
      <c r="K482" s="637"/>
      <c r="L482" s="637"/>
      <c r="M482" s="638"/>
      <c r="N482" s="442"/>
      <c r="O482" s="637"/>
      <c r="P482" s="637"/>
      <c r="Q482" s="419"/>
      <c r="R482" s="511"/>
      <c r="S482" s="511"/>
      <c r="T482" s="511"/>
      <c r="U482" s="513"/>
      <c r="V482" s="423" t="s">
        <v>208</v>
      </c>
      <c r="W482" s="422"/>
      <c r="X482" s="422"/>
      <c r="Y482" s="422"/>
      <c r="Z482" s="422"/>
      <c r="AA482" s="422"/>
      <c r="AB482" s="701">
        <v>0.5</v>
      </c>
      <c r="AC482" s="701"/>
      <c r="AD482" s="424" t="s">
        <v>1300</v>
      </c>
      <c r="AE482" s="621"/>
      <c r="AF482" s="621"/>
      <c r="AG482" s="621"/>
      <c r="AH482" s="621"/>
      <c r="AI482" s="621"/>
      <c r="AJ482" s="621"/>
      <c r="AK482" s="621"/>
      <c r="AL482" s="621"/>
      <c r="AM482" s="621"/>
      <c r="AN482" s="621"/>
      <c r="AO482" s="622"/>
      <c r="AP482" s="458">
        <f>ROUND((ROUND(F452*L452,0)-ROUND(F452*N453,0)-ROUND(F452*R483,0))*(1+AB482),0)</f>
        <v>1439</v>
      </c>
      <c r="AQ482" s="429"/>
    </row>
    <row r="483" spans="1:43" ht="17.25" customHeight="1" x14ac:dyDescent="0.15">
      <c r="A483" s="436">
        <v>63</v>
      </c>
      <c r="B483" s="433" t="s">
        <v>5386</v>
      </c>
      <c r="C483" s="441" t="s">
        <v>4582</v>
      </c>
      <c r="D483" s="649"/>
      <c r="E483" s="442"/>
      <c r="F483" s="637"/>
      <c r="G483" s="637"/>
      <c r="H483" s="637"/>
      <c r="I483" s="638"/>
      <c r="J483" s="442"/>
      <c r="K483" s="637"/>
      <c r="L483" s="637"/>
      <c r="M483" s="638"/>
      <c r="N483" s="442"/>
      <c r="O483" s="637"/>
      <c r="P483" s="637"/>
      <c r="Q483" s="419"/>
      <c r="R483" s="709">
        <f>$R$18</f>
        <v>0.01</v>
      </c>
      <c r="S483" s="683"/>
      <c r="T483" s="45" t="s">
        <v>4036</v>
      </c>
      <c r="U483" s="419"/>
      <c r="V483" s="423"/>
      <c r="W483" s="422"/>
      <c r="X483" s="422"/>
      <c r="Y483" s="422"/>
      <c r="Z483" s="422"/>
      <c r="AA483" s="422"/>
      <c r="AB483" s="529"/>
      <c r="AC483" s="529"/>
      <c r="AD483" s="424"/>
      <c r="AE483" s="422"/>
      <c r="AF483" s="700" t="s">
        <v>4070</v>
      </c>
      <c r="AG483" s="700"/>
      <c r="AH483" s="678" t="s">
        <v>4030</v>
      </c>
      <c r="AI483" s="678"/>
      <c r="AJ483" s="678"/>
      <c r="AK483" s="678"/>
      <c r="AL483" s="678"/>
      <c r="AM483" s="678"/>
      <c r="AN483" s="678"/>
      <c r="AO483" s="679"/>
      <c r="AP483" s="459">
        <f>ROUND((ROUND(F452*L452,0)-ROUND(F452*N453,0)-ROUND(F452*R483,0))+AJ485,0)</f>
        <v>1213</v>
      </c>
      <c r="AQ483" s="407"/>
    </row>
    <row r="484" spans="1:43" ht="17.25" customHeight="1" x14ac:dyDescent="0.15">
      <c r="A484" s="436">
        <v>63</v>
      </c>
      <c r="B484" s="433" t="s">
        <v>5387</v>
      </c>
      <c r="C484" s="441" t="s">
        <v>4583</v>
      </c>
      <c r="D484" s="649"/>
      <c r="E484" s="442"/>
      <c r="F484" s="637"/>
      <c r="G484" s="637"/>
      <c r="H484" s="637"/>
      <c r="I484" s="638"/>
      <c r="J484" s="442"/>
      <c r="K484" s="637"/>
      <c r="L484" s="637"/>
      <c r="M484" s="638"/>
      <c r="N484" s="442"/>
      <c r="O484" s="637"/>
      <c r="P484" s="637"/>
      <c r="Q484" s="419"/>
      <c r="R484" s="418"/>
      <c r="S484" s="418"/>
      <c r="T484" s="418"/>
      <c r="U484" s="419"/>
      <c r="V484" s="423" t="s">
        <v>579</v>
      </c>
      <c r="W484" s="422"/>
      <c r="X484" s="422"/>
      <c r="Y484" s="422"/>
      <c r="Z484" s="422"/>
      <c r="AA484" s="422"/>
      <c r="AB484" s="701">
        <f>$AB$7</f>
        <v>0.25</v>
      </c>
      <c r="AC484" s="701"/>
      <c r="AD484" s="424" t="s">
        <v>1300</v>
      </c>
      <c r="AE484" s="422"/>
      <c r="AF484" s="700"/>
      <c r="AG484" s="700"/>
      <c r="AH484" s="681"/>
      <c r="AI484" s="681"/>
      <c r="AJ484" s="681"/>
      <c r="AK484" s="681"/>
      <c r="AL484" s="681"/>
      <c r="AM484" s="681"/>
      <c r="AN484" s="681"/>
      <c r="AO484" s="682"/>
      <c r="AP484" s="459">
        <f>ROUND(ROUND((ROUND(F452*L452,0)-ROUND(F452*N453,0)-ROUND(F452*R483,0))*(1+AB484),0)+AJ485,0)</f>
        <v>1453</v>
      </c>
      <c r="AQ484" s="429"/>
    </row>
    <row r="485" spans="1:43" ht="17.25" customHeight="1" x14ac:dyDescent="0.15">
      <c r="A485" s="436">
        <v>63</v>
      </c>
      <c r="B485" s="433" t="s">
        <v>5388</v>
      </c>
      <c r="C485" s="441" t="s">
        <v>4584</v>
      </c>
      <c r="D485" s="649"/>
      <c r="E485" s="510"/>
      <c r="F485" s="511"/>
      <c r="G485" s="511"/>
      <c r="H485" s="511"/>
      <c r="I485" s="513"/>
      <c r="J485" s="510"/>
      <c r="K485" s="511"/>
      <c r="L485" s="637"/>
      <c r="M485" s="638"/>
      <c r="N485" s="442"/>
      <c r="O485" s="637"/>
      <c r="P485" s="637"/>
      <c r="Q485" s="419"/>
      <c r="R485" s="418"/>
      <c r="S485" s="418"/>
      <c r="T485" s="418"/>
      <c r="U485" s="419"/>
      <c r="V485" s="423" t="s">
        <v>208</v>
      </c>
      <c r="W485" s="422"/>
      <c r="X485" s="422"/>
      <c r="Y485" s="422"/>
      <c r="Z485" s="422"/>
      <c r="AA485" s="422"/>
      <c r="AB485" s="701">
        <f>$AB$8</f>
        <v>0.5</v>
      </c>
      <c r="AC485" s="701"/>
      <c r="AD485" s="424" t="s">
        <v>1300</v>
      </c>
      <c r="AE485" s="422"/>
      <c r="AF485" s="700"/>
      <c r="AG485" s="700"/>
      <c r="AH485" s="245"/>
      <c r="AI485" s="616" t="s">
        <v>33</v>
      </c>
      <c r="AJ485" s="702">
        <f>$AJ$11</f>
        <v>254</v>
      </c>
      <c r="AK485" s="702"/>
      <c r="AL485" s="245" t="s">
        <v>207</v>
      </c>
      <c r="AM485" s="607"/>
      <c r="AN485" s="607"/>
      <c r="AO485" s="432"/>
      <c r="AP485" s="459">
        <f>ROUND(ROUND((ROUND(F452*L452,0)-ROUND(F452*N453,0)-ROUND(F452*R483,0))*(1+AB485),0)+AJ485,0)</f>
        <v>1693</v>
      </c>
      <c r="AQ485" s="429"/>
    </row>
    <row r="486" spans="1:43" ht="17.25" customHeight="1" x14ac:dyDescent="0.15">
      <c r="A486" s="436">
        <v>63</v>
      </c>
      <c r="B486" s="433" t="s">
        <v>5389</v>
      </c>
      <c r="C486" s="441" t="s">
        <v>4585</v>
      </c>
      <c r="D486" s="649"/>
      <c r="E486" s="510"/>
      <c r="F486" s="511"/>
      <c r="G486" s="511"/>
      <c r="H486" s="511"/>
      <c r="I486" s="513"/>
      <c r="J486" s="510"/>
      <c r="K486" s="511"/>
      <c r="L486" s="637"/>
      <c r="M486" s="638"/>
      <c r="N486" s="442"/>
      <c r="O486" s="637"/>
      <c r="P486" s="637"/>
      <c r="Q486" s="638"/>
      <c r="R486" s="637"/>
      <c r="S486" s="637"/>
      <c r="T486" s="637"/>
      <c r="U486" s="638"/>
      <c r="V486" s="423"/>
      <c r="W486" s="422"/>
      <c r="X486" s="422"/>
      <c r="Y486" s="422"/>
      <c r="Z486" s="422"/>
      <c r="AA486" s="422"/>
      <c r="AB486" s="529"/>
      <c r="AC486" s="529"/>
      <c r="AD486" s="424"/>
      <c r="AE486" s="422"/>
      <c r="AF486" s="700"/>
      <c r="AG486" s="700"/>
      <c r="AH486" s="677" t="s">
        <v>4071</v>
      </c>
      <c r="AI486" s="678"/>
      <c r="AJ486" s="678"/>
      <c r="AK486" s="678"/>
      <c r="AL486" s="678"/>
      <c r="AM486" s="678"/>
      <c r="AN486" s="678"/>
      <c r="AO486" s="679"/>
      <c r="AP486" s="459">
        <f>ROUND((ROUND(F452*L452,0)-ROUND(F452*N453,0)-ROUND(F452*R483,0))+AJ488,0)</f>
        <v>1361</v>
      </c>
      <c r="AQ486" s="407"/>
    </row>
    <row r="487" spans="1:43" ht="17.25" customHeight="1" x14ac:dyDescent="0.15">
      <c r="A487" s="436">
        <v>63</v>
      </c>
      <c r="B487" s="433" t="s">
        <v>5390</v>
      </c>
      <c r="C487" s="441" t="s">
        <v>4586</v>
      </c>
      <c r="D487" s="649"/>
      <c r="E487" s="510"/>
      <c r="F487" s="511"/>
      <c r="G487" s="511"/>
      <c r="H487" s="511"/>
      <c r="I487" s="513"/>
      <c r="J487" s="510"/>
      <c r="K487" s="511"/>
      <c r="L487" s="637"/>
      <c r="M487" s="638"/>
      <c r="N487" s="442"/>
      <c r="O487" s="637"/>
      <c r="P487" s="637"/>
      <c r="Q487" s="419"/>
      <c r="R487" s="418"/>
      <c r="S487" s="418"/>
      <c r="T487" s="418"/>
      <c r="U487" s="419"/>
      <c r="V487" s="423" t="s">
        <v>579</v>
      </c>
      <c r="W487" s="422"/>
      <c r="X487" s="422"/>
      <c r="Y487" s="422"/>
      <c r="Z487" s="422"/>
      <c r="AA487" s="422"/>
      <c r="AB487" s="701">
        <f>$AB$7</f>
        <v>0.25</v>
      </c>
      <c r="AC487" s="701"/>
      <c r="AD487" s="424" t="s">
        <v>1300</v>
      </c>
      <c r="AE487" s="422"/>
      <c r="AF487" s="700"/>
      <c r="AG487" s="700"/>
      <c r="AH487" s="680"/>
      <c r="AI487" s="681"/>
      <c r="AJ487" s="681"/>
      <c r="AK487" s="681"/>
      <c r="AL487" s="681"/>
      <c r="AM487" s="681"/>
      <c r="AN487" s="681"/>
      <c r="AO487" s="682"/>
      <c r="AP487" s="459">
        <f>ROUND(ROUND((ROUND(F452*L452,0)-ROUND(F452*N453,0)-ROUND(F452*R483,0))*(1+AB487),0)+AJ488,0)</f>
        <v>1601</v>
      </c>
      <c r="AQ487" s="429"/>
    </row>
    <row r="488" spans="1:43" ht="17.25" customHeight="1" x14ac:dyDescent="0.15">
      <c r="A488" s="436">
        <v>63</v>
      </c>
      <c r="B488" s="433" t="s">
        <v>5391</v>
      </c>
      <c r="C488" s="441" t="s">
        <v>4587</v>
      </c>
      <c r="D488" s="649"/>
      <c r="E488" s="510"/>
      <c r="F488" s="511"/>
      <c r="G488" s="511"/>
      <c r="H488" s="511"/>
      <c r="I488" s="513"/>
      <c r="J488" s="510"/>
      <c r="K488" s="511"/>
      <c r="L488" s="637"/>
      <c r="M488" s="638"/>
      <c r="N488" s="442"/>
      <c r="O488" s="637"/>
      <c r="P488" s="637"/>
      <c r="Q488" s="419"/>
      <c r="R488" s="418"/>
      <c r="S488" s="418"/>
      <c r="T488" s="418"/>
      <c r="U488" s="419"/>
      <c r="V488" s="423" t="s">
        <v>208</v>
      </c>
      <c r="W488" s="422"/>
      <c r="X488" s="422"/>
      <c r="Y488" s="422"/>
      <c r="Z488" s="422"/>
      <c r="AA488" s="422"/>
      <c r="AB488" s="701">
        <f>$AB$8</f>
        <v>0.5</v>
      </c>
      <c r="AC488" s="701"/>
      <c r="AD488" s="424" t="s">
        <v>1300</v>
      </c>
      <c r="AE488" s="38"/>
      <c r="AF488" s="700"/>
      <c r="AG488" s="700"/>
      <c r="AH488" s="39"/>
      <c r="AI488" s="524" t="s">
        <v>33</v>
      </c>
      <c r="AJ488" s="699">
        <f>$AJ$158</f>
        <v>402</v>
      </c>
      <c r="AK488" s="699"/>
      <c r="AL488" s="426" t="s">
        <v>207</v>
      </c>
      <c r="AM488" s="417"/>
      <c r="AN488" s="417"/>
      <c r="AO488" s="584"/>
      <c r="AP488" s="459">
        <f>ROUND(ROUND((ROUND(F452*L452,0)-ROUND(F452*N453,0)-ROUND(F452*R483,0))*(1+AB488),0)+AJ488,0)</f>
        <v>1841</v>
      </c>
      <c r="AQ488" s="429"/>
    </row>
    <row r="489" spans="1:43" ht="17.25" customHeight="1" x14ac:dyDescent="0.15">
      <c r="A489" s="436">
        <v>63</v>
      </c>
      <c r="B489" s="433" t="s">
        <v>5392</v>
      </c>
      <c r="C489" s="441" t="s">
        <v>4588</v>
      </c>
      <c r="D489" s="649"/>
      <c r="E489" s="510"/>
      <c r="F489" s="511"/>
      <c r="G489" s="511"/>
      <c r="H489" s="511"/>
      <c r="I489" s="513"/>
      <c r="J489" s="510"/>
      <c r="K489" s="511"/>
      <c r="L489" s="637"/>
      <c r="M489" s="638"/>
      <c r="N489" s="442"/>
      <c r="O489" s="637"/>
      <c r="P489" s="637"/>
      <c r="Q489" s="419"/>
      <c r="R489" s="637"/>
      <c r="S489" s="418"/>
      <c r="T489" s="637"/>
      <c r="U489" s="638"/>
      <c r="V489" s="423"/>
      <c r="W489" s="422"/>
      <c r="X489" s="422"/>
      <c r="Y489" s="422"/>
      <c r="Z489" s="422"/>
      <c r="AA489" s="422"/>
      <c r="AB489" s="529"/>
      <c r="AC489" s="529"/>
      <c r="AD489" s="424"/>
      <c r="AE489" s="422"/>
      <c r="AF489" s="720" t="s">
        <v>4072</v>
      </c>
      <c r="AG489" s="721"/>
      <c r="AH489" s="678" t="s">
        <v>4030</v>
      </c>
      <c r="AI489" s="678"/>
      <c r="AJ489" s="678"/>
      <c r="AK489" s="678"/>
      <c r="AL489" s="678"/>
      <c r="AM489" s="678"/>
      <c r="AN489" s="678"/>
      <c r="AO489" s="679"/>
      <c r="AP489" s="459">
        <f>ROUND((ROUND(F452*L452,0)-ROUND(F452*N453,0)-ROUND(F452*R483,0))+AJ491,0)</f>
        <v>1160</v>
      </c>
      <c r="AQ489" s="407"/>
    </row>
    <row r="490" spans="1:43" ht="17.25" customHeight="1" x14ac:dyDescent="0.15">
      <c r="A490" s="436">
        <v>63</v>
      </c>
      <c r="B490" s="433" t="s">
        <v>5393</v>
      </c>
      <c r="C490" s="441" t="s">
        <v>4589</v>
      </c>
      <c r="D490" s="649"/>
      <c r="E490" s="510"/>
      <c r="F490" s="511"/>
      <c r="G490" s="511"/>
      <c r="H490" s="511"/>
      <c r="I490" s="513"/>
      <c r="J490" s="510"/>
      <c r="K490" s="511"/>
      <c r="L490" s="418"/>
      <c r="M490" s="419"/>
      <c r="N490" s="421"/>
      <c r="O490" s="418"/>
      <c r="P490" s="418"/>
      <c r="Q490" s="419"/>
      <c r="R490" s="418"/>
      <c r="S490" s="418"/>
      <c r="T490" s="418"/>
      <c r="U490" s="419"/>
      <c r="V490" s="423" t="s">
        <v>579</v>
      </c>
      <c r="W490" s="422"/>
      <c r="X490" s="422"/>
      <c r="Y490" s="422"/>
      <c r="Z490" s="422"/>
      <c r="AA490" s="422"/>
      <c r="AB490" s="701">
        <f>$AB$7</f>
        <v>0.25</v>
      </c>
      <c r="AC490" s="701"/>
      <c r="AD490" s="424" t="s">
        <v>1300</v>
      </c>
      <c r="AE490" s="422"/>
      <c r="AF490" s="722"/>
      <c r="AG490" s="723"/>
      <c r="AH490" s="681"/>
      <c r="AI490" s="681"/>
      <c r="AJ490" s="681"/>
      <c r="AK490" s="681"/>
      <c r="AL490" s="681"/>
      <c r="AM490" s="681"/>
      <c r="AN490" s="681"/>
      <c r="AO490" s="682"/>
      <c r="AP490" s="459">
        <f>ROUND(ROUND((ROUND(F452*L452,0)-ROUND(F452*N453,0)-ROUND(F452*R483,0))*(1+AB490),0)+AJ491,0)</f>
        <v>1400</v>
      </c>
      <c r="AQ490" s="429"/>
    </row>
    <row r="491" spans="1:43" ht="17.25" customHeight="1" x14ac:dyDescent="0.15">
      <c r="A491" s="436">
        <v>63</v>
      </c>
      <c r="B491" s="433" t="s">
        <v>5394</v>
      </c>
      <c r="C491" s="441" t="s">
        <v>4590</v>
      </c>
      <c r="D491" s="649"/>
      <c r="E491" s="510"/>
      <c r="F491" s="511"/>
      <c r="G491" s="511"/>
      <c r="H491" s="511"/>
      <c r="I491" s="513"/>
      <c r="J491" s="510"/>
      <c r="K491" s="511"/>
      <c r="L491" s="418"/>
      <c r="M491" s="419"/>
      <c r="N491" s="421"/>
      <c r="O491" s="418"/>
      <c r="P491" s="418"/>
      <c r="Q491" s="419"/>
      <c r="R491" s="418"/>
      <c r="S491" s="418"/>
      <c r="T491" s="418"/>
      <c r="U491" s="419"/>
      <c r="V491" s="423" t="s">
        <v>208</v>
      </c>
      <c r="W491" s="422"/>
      <c r="X491" s="422"/>
      <c r="Y491" s="422"/>
      <c r="Z491" s="422"/>
      <c r="AA491" s="422"/>
      <c r="AB491" s="701">
        <f>$AB$8</f>
        <v>0.5</v>
      </c>
      <c r="AC491" s="701"/>
      <c r="AD491" s="424" t="s">
        <v>1300</v>
      </c>
      <c r="AE491" s="422"/>
      <c r="AF491" s="722"/>
      <c r="AG491" s="723"/>
      <c r="AH491" s="576"/>
      <c r="AI491" s="524" t="s">
        <v>33</v>
      </c>
      <c r="AJ491" s="699">
        <f>$AJ$14</f>
        <v>201</v>
      </c>
      <c r="AK491" s="699"/>
      <c r="AL491" s="426" t="s">
        <v>207</v>
      </c>
      <c r="AM491" s="181"/>
      <c r="AN491" s="426"/>
      <c r="AO491" s="189"/>
      <c r="AP491" s="459">
        <f>ROUND(ROUND((ROUND(F452*L452,0)-ROUND(F452*N453,0)-ROUND(F452*R483,0))*(1+AB491),0)+AJ491,0)</f>
        <v>1640</v>
      </c>
      <c r="AQ491" s="429"/>
    </row>
    <row r="492" spans="1:43" ht="17.25" customHeight="1" x14ac:dyDescent="0.15">
      <c r="A492" s="436">
        <v>63</v>
      </c>
      <c r="B492" s="433" t="s">
        <v>5395</v>
      </c>
      <c r="C492" s="441" t="s">
        <v>4591</v>
      </c>
      <c r="D492" s="538"/>
      <c r="E492" s="421"/>
      <c r="F492" s="418"/>
      <c r="G492" s="418"/>
      <c r="H492" s="418"/>
      <c r="I492" s="67"/>
      <c r="J492" s="66"/>
      <c r="K492" s="418"/>
      <c r="L492" s="418"/>
      <c r="M492" s="419"/>
      <c r="N492" s="421"/>
      <c r="O492" s="418"/>
      <c r="P492" s="418"/>
      <c r="Q492" s="638"/>
      <c r="R492" s="637"/>
      <c r="S492" s="637"/>
      <c r="T492" s="637"/>
      <c r="U492" s="638"/>
      <c r="V492" s="423"/>
      <c r="W492" s="422"/>
      <c r="X492" s="422"/>
      <c r="Y492" s="422"/>
      <c r="Z492" s="422"/>
      <c r="AA492" s="422"/>
      <c r="AB492" s="529"/>
      <c r="AC492" s="530"/>
      <c r="AD492" s="424"/>
      <c r="AE492" s="424"/>
      <c r="AF492" s="722"/>
      <c r="AG492" s="723"/>
      <c r="AH492" s="677" t="s">
        <v>4071</v>
      </c>
      <c r="AI492" s="678"/>
      <c r="AJ492" s="678"/>
      <c r="AK492" s="678"/>
      <c r="AL492" s="678"/>
      <c r="AM492" s="678"/>
      <c r="AN492" s="678"/>
      <c r="AO492" s="679"/>
      <c r="AP492" s="459">
        <f>ROUND((ROUND(F452*L452,0)-ROUND(F452*N453,0)-ROUND(F452*R483,0))+AJ494,0)</f>
        <v>1276</v>
      </c>
      <c r="AQ492" s="429"/>
    </row>
    <row r="493" spans="1:43" ht="17.25" customHeight="1" x14ac:dyDescent="0.15">
      <c r="A493" s="436">
        <v>63</v>
      </c>
      <c r="B493" s="433" t="s">
        <v>5396</v>
      </c>
      <c r="C493" s="441" t="s">
        <v>4592</v>
      </c>
      <c r="D493" s="538"/>
      <c r="E493" s="421"/>
      <c r="F493" s="418"/>
      <c r="G493" s="418"/>
      <c r="H493" s="418"/>
      <c r="I493" s="67"/>
      <c r="J493" s="66"/>
      <c r="K493" s="418"/>
      <c r="L493" s="418"/>
      <c r="M493" s="419"/>
      <c r="N493" s="421"/>
      <c r="O493" s="418"/>
      <c r="P493" s="418"/>
      <c r="Q493" s="638"/>
      <c r="R493" s="418"/>
      <c r="S493" s="418"/>
      <c r="T493" s="418"/>
      <c r="U493" s="419"/>
      <c r="V493" s="423" t="s">
        <v>579</v>
      </c>
      <c r="W493" s="422"/>
      <c r="X493" s="422"/>
      <c r="Y493" s="422"/>
      <c r="Z493" s="422"/>
      <c r="AA493" s="422"/>
      <c r="AB493" s="701">
        <f>$AB$7</f>
        <v>0.25</v>
      </c>
      <c r="AC493" s="706"/>
      <c r="AD493" s="424" t="s">
        <v>1300</v>
      </c>
      <c r="AE493" s="424"/>
      <c r="AF493" s="722"/>
      <c r="AG493" s="723"/>
      <c r="AH493" s="680"/>
      <c r="AI493" s="681"/>
      <c r="AJ493" s="681"/>
      <c r="AK493" s="681"/>
      <c r="AL493" s="681"/>
      <c r="AM493" s="681"/>
      <c r="AN493" s="681"/>
      <c r="AO493" s="682"/>
      <c r="AP493" s="459">
        <f>ROUND(ROUND((ROUND(F452*L452,0)-ROUND(F452*N453,0)-ROUND(F452*R483,0))*(1+AB493),0)+AJ494,0)</f>
        <v>1516</v>
      </c>
      <c r="AQ493" s="429"/>
    </row>
    <row r="494" spans="1:43" ht="17.25" customHeight="1" x14ac:dyDescent="0.15">
      <c r="A494" s="436">
        <v>63</v>
      </c>
      <c r="B494" s="433" t="s">
        <v>5397</v>
      </c>
      <c r="C494" s="441" t="s">
        <v>4593</v>
      </c>
      <c r="D494" s="538"/>
      <c r="E494" s="421"/>
      <c r="F494" s="418"/>
      <c r="G494" s="418"/>
      <c r="H494" s="418"/>
      <c r="I494" s="67"/>
      <c r="J494" s="66"/>
      <c r="K494" s="418"/>
      <c r="L494" s="418"/>
      <c r="M494" s="419"/>
      <c r="N494" s="421"/>
      <c r="O494" s="418"/>
      <c r="P494" s="418"/>
      <c r="Q494" s="638"/>
      <c r="R494" s="418"/>
      <c r="S494" s="418"/>
      <c r="T494" s="418"/>
      <c r="U494" s="419"/>
      <c r="V494" s="423" t="s">
        <v>208</v>
      </c>
      <c r="W494" s="422"/>
      <c r="X494" s="422"/>
      <c r="Y494" s="422"/>
      <c r="Z494" s="422"/>
      <c r="AA494" s="422"/>
      <c r="AB494" s="701">
        <f>$AB$8</f>
        <v>0.5</v>
      </c>
      <c r="AC494" s="706"/>
      <c r="AD494" s="424" t="s">
        <v>1300</v>
      </c>
      <c r="AE494" s="424"/>
      <c r="AF494" s="724"/>
      <c r="AG494" s="725"/>
      <c r="AH494" s="39"/>
      <c r="AI494" s="524" t="s">
        <v>33</v>
      </c>
      <c r="AJ494" s="699">
        <f>$AJ$164</f>
        <v>317</v>
      </c>
      <c r="AK494" s="699"/>
      <c r="AL494" s="426" t="s">
        <v>207</v>
      </c>
      <c r="AM494" s="607"/>
      <c r="AN494" s="607"/>
      <c r="AO494" s="432"/>
      <c r="AP494" s="459">
        <f>ROUND(ROUND((ROUND(F452*L452,0)-ROUND(F452*N453,0)-ROUND(F452*R483,0))*(1+AB494),0)+AJ494,0)</f>
        <v>1756</v>
      </c>
      <c r="AQ494" s="429"/>
    </row>
    <row r="495" spans="1:43" ht="17.25" customHeight="1" x14ac:dyDescent="0.15">
      <c r="A495" s="436">
        <v>63</v>
      </c>
      <c r="B495" s="433" t="s">
        <v>5398</v>
      </c>
      <c r="C495" s="455" t="s">
        <v>4594</v>
      </c>
      <c r="D495" s="538"/>
      <c r="E495" s="442"/>
      <c r="F495" s="637"/>
      <c r="G495" s="637"/>
      <c r="H495" s="637"/>
      <c r="I495" s="638"/>
      <c r="J495" s="442"/>
      <c r="K495" s="637"/>
      <c r="L495" s="637"/>
      <c r="M495" s="638"/>
      <c r="N495" s="442"/>
      <c r="O495" s="637"/>
      <c r="P495" s="637"/>
      <c r="Q495" s="419"/>
      <c r="R495" s="418"/>
      <c r="S495" s="418"/>
      <c r="T495" s="418"/>
      <c r="U495" s="419"/>
      <c r="V495" s="423"/>
      <c r="W495" s="621"/>
      <c r="X495" s="621"/>
      <c r="Y495" s="621"/>
      <c r="Z495" s="621"/>
      <c r="AA495" s="621"/>
      <c r="AB495" s="621"/>
      <c r="AC495" s="621"/>
      <c r="AD495" s="621"/>
      <c r="AE495" s="621"/>
      <c r="AF495" s="621"/>
      <c r="AG495" s="621"/>
      <c r="AH495" s="621"/>
      <c r="AI495" s="621"/>
      <c r="AJ495" s="621"/>
      <c r="AK495" s="621"/>
      <c r="AL495" s="621"/>
      <c r="AM495" s="733" t="s">
        <v>4120</v>
      </c>
      <c r="AN495" s="694"/>
      <c r="AO495" s="695"/>
      <c r="AP495" s="456">
        <f>ROUND(F452*L452,0)-ROUND(F452*N453,0)-ROUND(F452*R483,0)+AN499</f>
        <v>1259</v>
      </c>
      <c r="AQ495" s="429"/>
    </row>
    <row r="496" spans="1:43" ht="17.25" customHeight="1" x14ac:dyDescent="0.15">
      <c r="A496" s="436">
        <v>63</v>
      </c>
      <c r="B496" s="433" t="s">
        <v>5399</v>
      </c>
      <c r="C496" s="457" t="s">
        <v>4595</v>
      </c>
      <c r="D496" s="649"/>
      <c r="E496" s="442"/>
      <c r="F496" s="637"/>
      <c r="G496" s="637"/>
      <c r="H496" s="637"/>
      <c r="I496" s="638"/>
      <c r="J496" s="442"/>
      <c r="K496" s="637"/>
      <c r="L496" s="637"/>
      <c r="M496" s="638"/>
      <c r="N496" s="442"/>
      <c r="O496" s="637"/>
      <c r="P496" s="637"/>
      <c r="Q496" s="419"/>
      <c r="R496" s="418"/>
      <c r="S496" s="418"/>
      <c r="T496" s="418"/>
      <c r="U496" s="419"/>
      <c r="V496" s="423" t="s">
        <v>579</v>
      </c>
      <c r="W496" s="422"/>
      <c r="X496" s="422"/>
      <c r="Y496" s="422"/>
      <c r="Z496" s="422"/>
      <c r="AA496" s="422"/>
      <c r="AB496" s="701">
        <v>0.25</v>
      </c>
      <c r="AC496" s="701"/>
      <c r="AD496" s="424" t="s">
        <v>1300</v>
      </c>
      <c r="AE496" s="621"/>
      <c r="AF496" s="621"/>
      <c r="AG496" s="621"/>
      <c r="AH496" s="621"/>
      <c r="AI496" s="621"/>
      <c r="AJ496" s="621"/>
      <c r="AK496" s="621"/>
      <c r="AL496" s="621"/>
      <c r="AM496" s="734"/>
      <c r="AN496" s="735"/>
      <c r="AO496" s="736"/>
      <c r="AP496" s="458">
        <f>ROUND((ROUND(F452*L452,0)-ROUND(F452*N453,0)-ROUND(F452*R483,0))*(1+AB496),0)+AN499</f>
        <v>1499</v>
      </c>
      <c r="AQ496" s="429"/>
    </row>
    <row r="497" spans="1:43" ht="17.25" customHeight="1" x14ac:dyDescent="0.15">
      <c r="A497" s="436">
        <v>63</v>
      </c>
      <c r="B497" s="433" t="s">
        <v>5400</v>
      </c>
      <c r="C497" s="457" t="s">
        <v>4596</v>
      </c>
      <c r="D497" s="649"/>
      <c r="E497" s="442"/>
      <c r="F497" s="637"/>
      <c r="G497" s="637"/>
      <c r="H497" s="637"/>
      <c r="I497" s="638"/>
      <c r="J497" s="442"/>
      <c r="K497" s="637"/>
      <c r="L497" s="637"/>
      <c r="M497" s="638"/>
      <c r="N497" s="442"/>
      <c r="O497" s="637"/>
      <c r="P497" s="637"/>
      <c r="Q497" s="419"/>
      <c r="R497" s="418"/>
      <c r="S497" s="418"/>
      <c r="T497" s="418"/>
      <c r="U497" s="419"/>
      <c r="V497" s="423" t="s">
        <v>208</v>
      </c>
      <c r="W497" s="422"/>
      <c r="X497" s="422"/>
      <c r="Y497" s="422"/>
      <c r="Z497" s="422"/>
      <c r="AA497" s="422"/>
      <c r="AB497" s="701">
        <v>0.5</v>
      </c>
      <c r="AC497" s="701"/>
      <c r="AD497" s="424" t="s">
        <v>1300</v>
      </c>
      <c r="AE497" s="621"/>
      <c r="AF497" s="621"/>
      <c r="AG497" s="621"/>
      <c r="AH497" s="621"/>
      <c r="AI497" s="621"/>
      <c r="AJ497" s="621"/>
      <c r="AK497" s="621"/>
      <c r="AL497" s="621"/>
      <c r="AM497" s="734"/>
      <c r="AN497" s="735"/>
      <c r="AO497" s="736"/>
      <c r="AP497" s="458">
        <f>ROUND((ROUND(F452*L452,0)-ROUND(F452*N453,0)-ROUND(F452*R483,0))*(1+AB497),0)+AN499</f>
        <v>1739</v>
      </c>
      <c r="AQ497" s="429"/>
    </row>
    <row r="498" spans="1:43" ht="17.25" customHeight="1" x14ac:dyDescent="0.15">
      <c r="A498" s="436">
        <v>63</v>
      </c>
      <c r="B498" s="433" t="s">
        <v>5401</v>
      </c>
      <c r="C498" s="441" t="s">
        <v>4597</v>
      </c>
      <c r="D498" s="649"/>
      <c r="E498" s="442"/>
      <c r="F498" s="637"/>
      <c r="G498" s="637"/>
      <c r="H498" s="637"/>
      <c r="I498" s="638"/>
      <c r="J498" s="442"/>
      <c r="K498" s="637"/>
      <c r="L498" s="637"/>
      <c r="M498" s="638"/>
      <c r="N498" s="442"/>
      <c r="O498" s="637"/>
      <c r="P498" s="637"/>
      <c r="Q498" s="419"/>
      <c r="R498" s="418"/>
      <c r="S498" s="418"/>
      <c r="T498" s="418"/>
      <c r="U498" s="419"/>
      <c r="V498" s="423"/>
      <c r="W498" s="422"/>
      <c r="X498" s="422"/>
      <c r="Y498" s="422"/>
      <c r="Z498" s="422"/>
      <c r="AA498" s="422"/>
      <c r="AB498" s="529"/>
      <c r="AC498" s="529"/>
      <c r="AD498" s="424"/>
      <c r="AE498" s="422"/>
      <c r="AF498" s="703" t="s">
        <v>4070</v>
      </c>
      <c r="AG498" s="704"/>
      <c r="AH498" s="678" t="s">
        <v>828</v>
      </c>
      <c r="AI498" s="678"/>
      <c r="AJ498" s="678"/>
      <c r="AK498" s="678"/>
      <c r="AL498" s="679"/>
      <c r="AM498" s="734"/>
      <c r="AN498" s="735"/>
      <c r="AO498" s="736"/>
      <c r="AP498" s="459">
        <f>ROUND((ROUND(F452*L452,0)-ROUND(F452*N453,0)-ROUND(F452*R483,0))+AI500,0)+AN499</f>
        <v>1513</v>
      </c>
      <c r="AQ498" s="407"/>
    </row>
    <row r="499" spans="1:43" ht="17.25" customHeight="1" x14ac:dyDescent="0.15">
      <c r="A499" s="436">
        <v>63</v>
      </c>
      <c r="B499" s="433" t="s">
        <v>5402</v>
      </c>
      <c r="C499" s="441" t="s">
        <v>4598</v>
      </c>
      <c r="D499" s="649"/>
      <c r="E499" s="442"/>
      <c r="F499" s="637"/>
      <c r="G499" s="637"/>
      <c r="H499" s="637"/>
      <c r="I499" s="638"/>
      <c r="J499" s="442"/>
      <c r="K499" s="637"/>
      <c r="L499" s="637"/>
      <c r="M499" s="638"/>
      <c r="N499" s="442"/>
      <c r="O499" s="637"/>
      <c r="P499" s="637"/>
      <c r="Q499" s="419"/>
      <c r="R499" s="418"/>
      <c r="S499" s="418"/>
      <c r="T499" s="418"/>
      <c r="U499" s="419"/>
      <c r="V499" s="423" t="s">
        <v>579</v>
      </c>
      <c r="W499" s="422"/>
      <c r="X499" s="422"/>
      <c r="Y499" s="422"/>
      <c r="Z499" s="422"/>
      <c r="AA499" s="422"/>
      <c r="AB499" s="701">
        <f>$AB$7</f>
        <v>0.25</v>
      </c>
      <c r="AC499" s="701"/>
      <c r="AD499" s="424" t="s">
        <v>1300</v>
      </c>
      <c r="AE499" s="422"/>
      <c r="AF499" s="703"/>
      <c r="AG499" s="704"/>
      <c r="AH499" s="681"/>
      <c r="AI499" s="681"/>
      <c r="AJ499" s="681"/>
      <c r="AK499" s="681"/>
      <c r="AL499" s="682"/>
      <c r="AM499" s="488" t="s">
        <v>33</v>
      </c>
      <c r="AN499" s="707">
        <f>$AN$289</f>
        <v>300</v>
      </c>
      <c r="AO499" s="708"/>
      <c r="AP499" s="459">
        <f>ROUND(ROUND((ROUND(F452*L452,0)-ROUND(F452*N453,0)-ROUND(F452*R483,0))*(1+AB499),0)+AI500,0)+AN499</f>
        <v>1753</v>
      </c>
      <c r="AQ499" s="429"/>
    </row>
    <row r="500" spans="1:43" ht="17.25" customHeight="1" x14ac:dyDescent="0.15">
      <c r="A500" s="436">
        <v>63</v>
      </c>
      <c r="B500" s="433" t="s">
        <v>5403</v>
      </c>
      <c r="C500" s="441" t="s">
        <v>4599</v>
      </c>
      <c r="D500" s="649"/>
      <c r="E500" s="510"/>
      <c r="F500" s="511"/>
      <c r="G500" s="511"/>
      <c r="H500" s="511"/>
      <c r="I500" s="513"/>
      <c r="J500" s="510"/>
      <c r="K500" s="511"/>
      <c r="L500" s="637"/>
      <c r="M500" s="638"/>
      <c r="N500" s="442"/>
      <c r="O500" s="637"/>
      <c r="P500" s="637"/>
      <c r="Q500" s="419"/>
      <c r="R500" s="418"/>
      <c r="S500" s="418"/>
      <c r="T500" s="418"/>
      <c r="U500" s="419"/>
      <c r="V500" s="423" t="s">
        <v>208</v>
      </c>
      <c r="W500" s="422"/>
      <c r="X500" s="422"/>
      <c r="Y500" s="422"/>
      <c r="Z500" s="422"/>
      <c r="AA500" s="422"/>
      <c r="AB500" s="701">
        <f>$AB$8</f>
        <v>0.5</v>
      </c>
      <c r="AC500" s="701"/>
      <c r="AD500" s="424" t="s">
        <v>1300</v>
      </c>
      <c r="AE500" s="422"/>
      <c r="AF500" s="703"/>
      <c r="AG500" s="704"/>
      <c r="AH500" s="616" t="s">
        <v>33</v>
      </c>
      <c r="AI500" s="705">
        <f>$AJ$11</f>
        <v>254</v>
      </c>
      <c r="AJ500" s="705"/>
      <c r="AK500" s="245" t="s">
        <v>207</v>
      </c>
      <c r="AL500" s="426"/>
      <c r="AM500" s="612"/>
      <c r="AN500" s="637"/>
      <c r="AO500" s="467" t="s">
        <v>207</v>
      </c>
      <c r="AP500" s="459">
        <f>ROUND(ROUND((ROUND(F452*L452,0)-ROUND(F452*N453,0)-ROUND(F452*R483,0))*(1+AB500),0)+AI500,0)+AN499</f>
        <v>1993</v>
      </c>
      <c r="AQ500" s="429"/>
    </row>
    <row r="501" spans="1:43" ht="17.25" customHeight="1" x14ac:dyDescent="0.15">
      <c r="A501" s="436">
        <v>63</v>
      </c>
      <c r="B501" s="433" t="s">
        <v>5404</v>
      </c>
      <c r="C501" s="441" t="s">
        <v>4600</v>
      </c>
      <c r="D501" s="649"/>
      <c r="E501" s="510"/>
      <c r="F501" s="511"/>
      <c r="G501" s="511"/>
      <c r="H501" s="511"/>
      <c r="I501" s="513"/>
      <c r="J501" s="510"/>
      <c r="K501" s="511"/>
      <c r="L501" s="637"/>
      <c r="M501" s="638"/>
      <c r="N501" s="442"/>
      <c r="O501" s="637"/>
      <c r="P501" s="637"/>
      <c r="Q501" s="638"/>
      <c r="R501" s="637"/>
      <c r="S501" s="637"/>
      <c r="T501" s="637"/>
      <c r="U501" s="638"/>
      <c r="V501" s="423"/>
      <c r="W501" s="422"/>
      <c r="X501" s="422"/>
      <c r="Y501" s="422"/>
      <c r="Z501" s="422"/>
      <c r="AA501" s="422"/>
      <c r="AB501" s="529"/>
      <c r="AC501" s="529"/>
      <c r="AD501" s="424"/>
      <c r="AE501" s="422"/>
      <c r="AF501" s="703"/>
      <c r="AG501" s="704"/>
      <c r="AH501" s="678" t="s">
        <v>1360</v>
      </c>
      <c r="AI501" s="678"/>
      <c r="AJ501" s="678"/>
      <c r="AK501" s="678"/>
      <c r="AL501" s="679"/>
      <c r="AM501" s="442"/>
      <c r="AN501" s="637"/>
      <c r="AO501" s="638"/>
      <c r="AP501" s="459">
        <f>ROUND((ROUND(F452*L452,0)-ROUND(F452*N453,0)-ROUND(F452*R483,0))+AI503,0)+AN499</f>
        <v>1661</v>
      </c>
      <c r="AQ501" s="407"/>
    </row>
    <row r="502" spans="1:43" ht="17.25" customHeight="1" x14ac:dyDescent="0.15">
      <c r="A502" s="436">
        <v>63</v>
      </c>
      <c r="B502" s="433" t="s">
        <v>5405</v>
      </c>
      <c r="C502" s="441" t="s">
        <v>4601</v>
      </c>
      <c r="D502" s="649"/>
      <c r="E502" s="510"/>
      <c r="F502" s="511"/>
      <c r="G502" s="511"/>
      <c r="H502" s="511"/>
      <c r="I502" s="513"/>
      <c r="J502" s="510"/>
      <c r="K502" s="511"/>
      <c r="L502" s="637"/>
      <c r="M502" s="638"/>
      <c r="N502" s="442"/>
      <c r="O502" s="637"/>
      <c r="P502" s="637"/>
      <c r="Q502" s="419"/>
      <c r="R502" s="418"/>
      <c r="S502" s="418"/>
      <c r="T502" s="418"/>
      <c r="U502" s="419"/>
      <c r="V502" s="423" t="s">
        <v>579</v>
      </c>
      <c r="W502" s="422"/>
      <c r="X502" s="422"/>
      <c r="Y502" s="422"/>
      <c r="Z502" s="422"/>
      <c r="AA502" s="422"/>
      <c r="AB502" s="701">
        <f>$AB$7</f>
        <v>0.25</v>
      </c>
      <c r="AC502" s="701"/>
      <c r="AD502" s="424" t="s">
        <v>1300</v>
      </c>
      <c r="AE502" s="422"/>
      <c r="AF502" s="703"/>
      <c r="AG502" s="704"/>
      <c r="AH502" s="681"/>
      <c r="AI502" s="681"/>
      <c r="AJ502" s="681"/>
      <c r="AK502" s="681"/>
      <c r="AL502" s="682"/>
      <c r="AM502" s="442"/>
      <c r="AN502" s="637"/>
      <c r="AO502" s="638"/>
      <c r="AP502" s="459">
        <f>ROUND(ROUND((ROUND(F452*L452,0)-ROUND(F452*N453,0)-ROUND(F452*R483,0))*(1+AB502),0)+AI503,0)+AN499</f>
        <v>1901</v>
      </c>
      <c r="AQ502" s="429"/>
    </row>
    <row r="503" spans="1:43" ht="17.25" customHeight="1" x14ac:dyDescent="0.15">
      <c r="A503" s="436">
        <v>63</v>
      </c>
      <c r="B503" s="433" t="s">
        <v>5406</v>
      </c>
      <c r="C503" s="441" t="s">
        <v>4602</v>
      </c>
      <c r="D503" s="649"/>
      <c r="E503" s="510"/>
      <c r="F503" s="511"/>
      <c r="G503" s="511"/>
      <c r="H503" s="511"/>
      <c r="I503" s="513"/>
      <c r="J503" s="510"/>
      <c r="K503" s="511"/>
      <c r="L503" s="637"/>
      <c r="M503" s="638"/>
      <c r="N503" s="442"/>
      <c r="O503" s="637"/>
      <c r="P503" s="637"/>
      <c r="Q503" s="419"/>
      <c r="R503" s="418"/>
      <c r="S503" s="418"/>
      <c r="T503" s="418"/>
      <c r="U503" s="419"/>
      <c r="V503" s="423" t="s">
        <v>208</v>
      </c>
      <c r="W503" s="422"/>
      <c r="X503" s="422"/>
      <c r="Y503" s="422"/>
      <c r="Z503" s="422"/>
      <c r="AA503" s="422"/>
      <c r="AB503" s="701">
        <f>$AB$8</f>
        <v>0.5</v>
      </c>
      <c r="AC503" s="701"/>
      <c r="AD503" s="424" t="s">
        <v>1300</v>
      </c>
      <c r="AE503" s="38"/>
      <c r="AF503" s="703"/>
      <c r="AG503" s="704"/>
      <c r="AH503" s="616" t="s">
        <v>33</v>
      </c>
      <c r="AI503" s="705">
        <f>$AJ$158</f>
        <v>402</v>
      </c>
      <c r="AJ503" s="705"/>
      <c r="AK503" s="245" t="s">
        <v>207</v>
      </c>
      <c r="AL503" s="417"/>
      <c r="AM503" s="442"/>
      <c r="AN503" s="637"/>
      <c r="AO503" s="638"/>
      <c r="AP503" s="459">
        <f>ROUND(ROUND((ROUND(F452*L452,0)-ROUND(F452*N453,0)-ROUND(F452*R483,0))*(1+AB503),0)+AI503,0)+AN499</f>
        <v>2141</v>
      </c>
      <c r="AQ503" s="429"/>
    </row>
    <row r="504" spans="1:43" ht="17.25" customHeight="1" x14ac:dyDescent="0.15">
      <c r="A504" s="436">
        <v>63</v>
      </c>
      <c r="B504" s="433" t="s">
        <v>5407</v>
      </c>
      <c r="C504" s="441" t="s">
        <v>4603</v>
      </c>
      <c r="D504" s="649"/>
      <c r="E504" s="510"/>
      <c r="F504" s="511"/>
      <c r="G504" s="511"/>
      <c r="H504" s="511"/>
      <c r="I504" s="513"/>
      <c r="J504" s="510"/>
      <c r="K504" s="511"/>
      <c r="L504" s="637"/>
      <c r="M504" s="638"/>
      <c r="N504" s="442"/>
      <c r="O504" s="637"/>
      <c r="P504" s="637"/>
      <c r="Q504" s="419"/>
      <c r="R504" s="637"/>
      <c r="S504" s="418"/>
      <c r="T504" s="637"/>
      <c r="U504" s="638"/>
      <c r="V504" s="423"/>
      <c r="W504" s="422"/>
      <c r="X504" s="422"/>
      <c r="Y504" s="422"/>
      <c r="Z504" s="422"/>
      <c r="AA504" s="422"/>
      <c r="AB504" s="529"/>
      <c r="AC504" s="529"/>
      <c r="AD504" s="424"/>
      <c r="AE504" s="422"/>
      <c r="AF504" s="703" t="s">
        <v>1394</v>
      </c>
      <c r="AG504" s="704"/>
      <c r="AH504" s="678" t="s">
        <v>828</v>
      </c>
      <c r="AI504" s="678"/>
      <c r="AJ504" s="678"/>
      <c r="AK504" s="678"/>
      <c r="AL504" s="679"/>
      <c r="AM504" s="448"/>
      <c r="AN504" s="626"/>
      <c r="AO504" s="627"/>
      <c r="AP504" s="459">
        <f>ROUND((ROUND(F452*L452,0)-ROUND(F452*N453,0)-ROUND(F452*R483,0))+AI506,0)+AN499</f>
        <v>1460</v>
      </c>
      <c r="AQ504" s="407"/>
    </row>
    <row r="505" spans="1:43" ht="17.25" customHeight="1" x14ac:dyDescent="0.15">
      <c r="A505" s="436">
        <v>63</v>
      </c>
      <c r="B505" s="433" t="s">
        <v>5408</v>
      </c>
      <c r="C505" s="441" t="s">
        <v>4604</v>
      </c>
      <c r="D505" s="649"/>
      <c r="E505" s="510"/>
      <c r="F505" s="511"/>
      <c r="G505" s="511"/>
      <c r="H505" s="511"/>
      <c r="I505" s="513"/>
      <c r="J505" s="510"/>
      <c r="K505" s="511"/>
      <c r="L505" s="418"/>
      <c r="M505" s="419"/>
      <c r="N505" s="421"/>
      <c r="O505" s="418"/>
      <c r="P505" s="418"/>
      <c r="Q505" s="419"/>
      <c r="R505" s="418"/>
      <c r="S505" s="418"/>
      <c r="T505" s="418"/>
      <c r="U505" s="419"/>
      <c r="V505" s="423" t="s">
        <v>579</v>
      </c>
      <c r="W505" s="422"/>
      <c r="X505" s="422"/>
      <c r="Y505" s="422"/>
      <c r="Z505" s="422"/>
      <c r="AA505" s="422"/>
      <c r="AB505" s="701">
        <f>$AB$7</f>
        <v>0.25</v>
      </c>
      <c r="AC505" s="701"/>
      <c r="AD505" s="424" t="s">
        <v>1300</v>
      </c>
      <c r="AE505" s="422"/>
      <c r="AF505" s="703"/>
      <c r="AG505" s="704"/>
      <c r="AH505" s="681"/>
      <c r="AI505" s="681"/>
      <c r="AJ505" s="681"/>
      <c r="AK505" s="681"/>
      <c r="AL505" s="682"/>
      <c r="AM505" s="448"/>
      <c r="AN505" s="626"/>
      <c r="AO505" s="627"/>
      <c r="AP505" s="459">
        <f>ROUND(ROUND((ROUND(F452*L452,0)-ROUND(F452*N453,0)-ROUND(F452*R483,0))*(1+AB505),0)+AI506,0)+AN499</f>
        <v>1700</v>
      </c>
      <c r="AQ505" s="429"/>
    </row>
    <row r="506" spans="1:43" ht="17.25" customHeight="1" x14ac:dyDescent="0.15">
      <c r="A506" s="436">
        <v>63</v>
      </c>
      <c r="B506" s="433" t="s">
        <v>5409</v>
      </c>
      <c r="C506" s="441" t="s">
        <v>4605</v>
      </c>
      <c r="D506" s="649"/>
      <c r="E506" s="510"/>
      <c r="F506" s="511"/>
      <c r="G506" s="511"/>
      <c r="H506" s="511"/>
      <c r="I506" s="513"/>
      <c r="J506" s="510"/>
      <c r="K506" s="511"/>
      <c r="L506" s="418"/>
      <c r="M506" s="419"/>
      <c r="N506" s="421"/>
      <c r="O506" s="418"/>
      <c r="P506" s="418"/>
      <c r="Q506" s="419"/>
      <c r="R506" s="418"/>
      <c r="S506" s="418"/>
      <c r="T506" s="418"/>
      <c r="U506" s="419"/>
      <c r="V506" s="423" t="s">
        <v>208</v>
      </c>
      <c r="W506" s="422"/>
      <c r="X506" s="422"/>
      <c r="Y506" s="422"/>
      <c r="Z506" s="422"/>
      <c r="AA506" s="422"/>
      <c r="AB506" s="701">
        <f>$AB$8</f>
        <v>0.5</v>
      </c>
      <c r="AC506" s="701"/>
      <c r="AD506" s="424" t="s">
        <v>1300</v>
      </c>
      <c r="AE506" s="422"/>
      <c r="AF506" s="703"/>
      <c r="AG506" s="704"/>
      <c r="AH506" s="616" t="s">
        <v>33</v>
      </c>
      <c r="AI506" s="705">
        <f>$AJ$14</f>
        <v>201</v>
      </c>
      <c r="AJ506" s="705"/>
      <c r="AK506" s="245" t="s">
        <v>207</v>
      </c>
      <c r="AL506" s="323"/>
      <c r="AM506" s="442"/>
      <c r="AN506" s="626"/>
      <c r="AO506" s="627"/>
      <c r="AP506" s="459">
        <f>ROUND(ROUND((ROUND(F452*L452,0)-ROUND(F452*N453,0)-ROUND(F452*R483,0))*(1+AB506),0)+AI506,0)+AN499</f>
        <v>1940</v>
      </c>
      <c r="AQ506" s="429"/>
    </row>
    <row r="507" spans="1:43" ht="17.25" customHeight="1" x14ac:dyDescent="0.15">
      <c r="A507" s="436">
        <v>63</v>
      </c>
      <c r="B507" s="433" t="s">
        <v>5410</v>
      </c>
      <c r="C507" s="441" t="s">
        <v>4606</v>
      </c>
      <c r="D507" s="538"/>
      <c r="E507" s="421"/>
      <c r="F507" s="418"/>
      <c r="G507" s="418"/>
      <c r="H507" s="418"/>
      <c r="I507" s="67"/>
      <c r="J507" s="66"/>
      <c r="K507" s="418"/>
      <c r="L507" s="418"/>
      <c r="M507" s="419"/>
      <c r="N507" s="421"/>
      <c r="O507" s="418"/>
      <c r="P507" s="418"/>
      <c r="Q507" s="638"/>
      <c r="R507" s="637"/>
      <c r="S507" s="637"/>
      <c r="T507" s="637"/>
      <c r="U507" s="638"/>
      <c r="V507" s="423"/>
      <c r="W507" s="422"/>
      <c r="X507" s="422"/>
      <c r="Y507" s="422"/>
      <c r="Z507" s="422"/>
      <c r="AA507" s="422"/>
      <c r="AB507" s="529"/>
      <c r="AC507" s="530"/>
      <c r="AD507" s="424"/>
      <c r="AE507" s="424"/>
      <c r="AF507" s="703"/>
      <c r="AG507" s="704"/>
      <c r="AH507" s="678" t="s">
        <v>1360</v>
      </c>
      <c r="AI507" s="678"/>
      <c r="AJ507" s="678"/>
      <c r="AK507" s="678"/>
      <c r="AL507" s="679"/>
      <c r="AM507" s="448"/>
      <c r="AN507" s="616"/>
      <c r="AO507" s="617"/>
      <c r="AP507" s="459">
        <f>ROUND((ROUND(F452*L452,0)-ROUND(F452*N453,0)-ROUND(F452*R483,0))+AI509,0)+AN499</f>
        <v>1576</v>
      </c>
      <c r="AQ507" s="429"/>
    </row>
    <row r="508" spans="1:43" ht="17.25" customHeight="1" x14ac:dyDescent="0.15">
      <c r="A508" s="436">
        <v>63</v>
      </c>
      <c r="B508" s="433" t="s">
        <v>5411</v>
      </c>
      <c r="C508" s="441" t="s">
        <v>4607</v>
      </c>
      <c r="D508" s="538"/>
      <c r="E508" s="421"/>
      <c r="F508" s="418"/>
      <c r="G508" s="418"/>
      <c r="H508" s="418"/>
      <c r="I508" s="67"/>
      <c r="J508" s="66"/>
      <c r="K508" s="418"/>
      <c r="L508" s="418"/>
      <c r="M508" s="419"/>
      <c r="N508" s="421"/>
      <c r="O508" s="418"/>
      <c r="P508" s="418"/>
      <c r="Q508" s="638"/>
      <c r="R508" s="637"/>
      <c r="S508" s="637"/>
      <c r="T508" s="637"/>
      <c r="U508" s="638"/>
      <c r="V508" s="423" t="s">
        <v>579</v>
      </c>
      <c r="W508" s="422"/>
      <c r="X508" s="422"/>
      <c r="Y508" s="422"/>
      <c r="Z508" s="422"/>
      <c r="AA508" s="422"/>
      <c r="AB508" s="701">
        <f>$AB$7</f>
        <v>0.25</v>
      </c>
      <c r="AC508" s="706"/>
      <c r="AD508" s="424" t="s">
        <v>1300</v>
      </c>
      <c r="AE508" s="424"/>
      <c r="AF508" s="703"/>
      <c r="AG508" s="704"/>
      <c r="AH508" s="681"/>
      <c r="AI508" s="681"/>
      <c r="AJ508" s="681"/>
      <c r="AK508" s="681"/>
      <c r="AL508" s="682"/>
      <c r="AM508" s="448"/>
      <c r="AN508" s="637"/>
      <c r="AO508" s="638"/>
      <c r="AP508" s="459">
        <f>ROUND(ROUND((ROUND(F452*L452,0)-ROUND(F452*N453,0)-ROUND(F452*R483,0))*(1+AB508),0)+AI509,0)+AN499</f>
        <v>1816</v>
      </c>
      <c r="AQ508" s="429"/>
    </row>
    <row r="509" spans="1:43" ht="17.25" customHeight="1" x14ac:dyDescent="0.15">
      <c r="A509" s="436">
        <v>63</v>
      </c>
      <c r="B509" s="433" t="s">
        <v>5412</v>
      </c>
      <c r="C509" s="441" t="s">
        <v>4608</v>
      </c>
      <c r="D509" s="585"/>
      <c r="E509" s="39"/>
      <c r="F509" s="417"/>
      <c r="G509" s="417"/>
      <c r="H509" s="417"/>
      <c r="I509" s="43"/>
      <c r="J509" s="78"/>
      <c r="K509" s="417"/>
      <c r="L509" s="417"/>
      <c r="M509" s="420"/>
      <c r="N509" s="39"/>
      <c r="O509" s="417"/>
      <c r="P509" s="417"/>
      <c r="Q509" s="432"/>
      <c r="R509" s="607"/>
      <c r="S509" s="607"/>
      <c r="T509" s="607"/>
      <c r="U509" s="432"/>
      <c r="V509" s="423" t="s">
        <v>208</v>
      </c>
      <c r="W509" s="422"/>
      <c r="X509" s="422"/>
      <c r="Y509" s="422"/>
      <c r="Z509" s="422"/>
      <c r="AA509" s="422"/>
      <c r="AB509" s="701">
        <f>$AB$8</f>
        <v>0.5</v>
      </c>
      <c r="AC509" s="706"/>
      <c r="AD509" s="424" t="s">
        <v>1300</v>
      </c>
      <c r="AE509" s="424"/>
      <c r="AF509" s="703"/>
      <c r="AG509" s="704"/>
      <c r="AH509" s="524" t="s">
        <v>33</v>
      </c>
      <c r="AI509" s="699">
        <f>$AJ$164</f>
        <v>317</v>
      </c>
      <c r="AJ509" s="699"/>
      <c r="AK509" s="426" t="s">
        <v>207</v>
      </c>
      <c r="AL509" s="323"/>
      <c r="AM509" s="446"/>
      <c r="AN509" s="426"/>
      <c r="AO509" s="58"/>
      <c r="AP509" s="458">
        <f>ROUND(ROUND((ROUND(F452*L452,0)-ROUND(F452*N453,0)-ROUND(F452*R483,0))*(1+AB509),0)+AI509,0)+AN499</f>
        <v>2056</v>
      </c>
      <c r="AQ509" s="188"/>
    </row>
    <row r="510" spans="1:43" ht="17.25" customHeight="1" x14ac:dyDescent="0.15">
      <c r="A510" s="436">
        <v>63</v>
      </c>
      <c r="B510" s="436">
        <v>1501</v>
      </c>
      <c r="C510" s="158" t="s">
        <v>763</v>
      </c>
      <c r="D510" s="710" t="s">
        <v>1356</v>
      </c>
      <c r="E510" s="677" t="s">
        <v>1361</v>
      </c>
      <c r="F510" s="678"/>
      <c r="G510" s="678"/>
      <c r="H510" s="678"/>
      <c r="I510" s="679"/>
      <c r="J510" s="508"/>
      <c r="K510" s="509"/>
      <c r="L510" s="509"/>
      <c r="M510" s="512"/>
      <c r="N510" s="508"/>
      <c r="O510" s="509"/>
      <c r="P510" s="416"/>
      <c r="Q510" s="36"/>
      <c r="R510" s="416"/>
      <c r="S510" s="416"/>
      <c r="T510" s="633"/>
      <c r="U510" s="634"/>
      <c r="V510" s="422"/>
      <c r="W510" s="422"/>
      <c r="X510" s="422"/>
      <c r="Y510" s="422"/>
      <c r="Z510" s="422"/>
      <c r="AA510" s="422"/>
      <c r="AB510" s="422"/>
      <c r="AC510" s="422"/>
      <c r="AD510" s="529"/>
      <c r="AE510" s="529"/>
      <c r="AF510" s="425"/>
      <c r="AG510" s="425"/>
      <c r="AH510" s="425"/>
      <c r="AI510" s="425"/>
      <c r="AJ510" s="425"/>
      <c r="AK510" s="425"/>
      <c r="AL510" s="425"/>
      <c r="AM510" s="425"/>
      <c r="AN510" s="425"/>
      <c r="AO510" s="48"/>
      <c r="AP510" s="401">
        <f>ROUND($F$513,0)</f>
        <v>284</v>
      </c>
      <c r="AQ510" s="435" t="s">
        <v>1357</v>
      </c>
    </row>
    <row r="511" spans="1:43" ht="17.25" customHeight="1" x14ac:dyDescent="0.15">
      <c r="A511" s="436">
        <v>63</v>
      </c>
      <c r="B511" s="436">
        <v>1502</v>
      </c>
      <c r="C511" s="158" t="s">
        <v>764</v>
      </c>
      <c r="D511" s="711"/>
      <c r="E511" s="680"/>
      <c r="F511" s="681"/>
      <c r="G511" s="681"/>
      <c r="H511" s="681"/>
      <c r="I511" s="682"/>
      <c r="J511" s="510"/>
      <c r="K511" s="511"/>
      <c r="L511" s="511"/>
      <c r="M511" s="513"/>
      <c r="N511" s="510"/>
      <c r="O511" s="511"/>
      <c r="P511" s="418"/>
      <c r="Q511" s="419"/>
      <c r="R511" s="418"/>
      <c r="S511" s="418"/>
      <c r="T511" s="637"/>
      <c r="U511" s="638"/>
      <c r="V511" s="422" t="s">
        <v>579</v>
      </c>
      <c r="W511" s="422"/>
      <c r="X511" s="422"/>
      <c r="Y511" s="422"/>
      <c r="Z511" s="621"/>
      <c r="AA511" s="621"/>
      <c r="AB511" s="701">
        <f>$AB$7</f>
        <v>0.25</v>
      </c>
      <c r="AC511" s="706"/>
      <c r="AD511" s="424" t="s">
        <v>1300</v>
      </c>
      <c r="AE511" s="422"/>
      <c r="AF511" s="422"/>
      <c r="AG511" s="422"/>
      <c r="AH511" s="422"/>
      <c r="AI511" s="422"/>
      <c r="AJ511" s="422"/>
      <c r="AK511" s="422"/>
      <c r="AL511" s="422"/>
      <c r="AM511" s="422"/>
      <c r="AN511" s="422"/>
      <c r="AO511" s="38"/>
      <c r="AP511" s="401">
        <f>ROUND($F$513*(1+AB511),0)</f>
        <v>355</v>
      </c>
      <c r="AQ511" s="429"/>
    </row>
    <row r="512" spans="1:43" ht="17.25" customHeight="1" x14ac:dyDescent="0.15">
      <c r="A512" s="436">
        <v>63</v>
      </c>
      <c r="B512" s="436">
        <v>1503</v>
      </c>
      <c r="C512" s="158" t="s">
        <v>765</v>
      </c>
      <c r="D512" s="711"/>
      <c r="E512" s="680"/>
      <c r="F512" s="681"/>
      <c r="G512" s="681"/>
      <c r="H512" s="681"/>
      <c r="I512" s="682"/>
      <c r="J512" s="510"/>
      <c r="K512" s="511"/>
      <c r="L512" s="511"/>
      <c r="M512" s="513"/>
      <c r="N512" s="510"/>
      <c r="O512" s="511"/>
      <c r="P512" s="418"/>
      <c r="Q512" s="419"/>
      <c r="R512" s="418"/>
      <c r="S512" s="418"/>
      <c r="T512" s="637"/>
      <c r="U512" s="638"/>
      <c r="V512" s="422" t="s">
        <v>208</v>
      </c>
      <c r="W512" s="422"/>
      <c r="X512" s="422"/>
      <c r="Y512" s="422"/>
      <c r="Z512" s="621"/>
      <c r="AA512" s="621"/>
      <c r="AB512" s="701">
        <f>$AB$8</f>
        <v>0.5</v>
      </c>
      <c r="AC512" s="706"/>
      <c r="AD512" s="424" t="s">
        <v>1300</v>
      </c>
      <c r="AE512" s="422"/>
      <c r="AF512" s="422"/>
      <c r="AG512" s="422"/>
      <c r="AH512" s="422"/>
      <c r="AI512" s="422"/>
      <c r="AJ512" s="422"/>
      <c r="AK512" s="422"/>
      <c r="AL512" s="422"/>
      <c r="AM512" s="422"/>
      <c r="AN512" s="422"/>
      <c r="AO512" s="38"/>
      <c r="AP512" s="401">
        <f>ROUND($F$513*(1+AB512),0)</f>
        <v>426</v>
      </c>
      <c r="AQ512" s="429"/>
    </row>
    <row r="513" spans="1:43" ht="17.25" customHeight="1" x14ac:dyDescent="0.15">
      <c r="A513" s="436">
        <v>63</v>
      </c>
      <c r="B513" s="436">
        <v>1504</v>
      </c>
      <c r="C513" s="158" t="s">
        <v>1688</v>
      </c>
      <c r="D513" s="711"/>
      <c r="E513" s="421"/>
      <c r="F513" s="684">
        <v>284</v>
      </c>
      <c r="G513" s="684"/>
      <c r="H513" s="34" t="s">
        <v>723</v>
      </c>
      <c r="I513" s="638"/>
      <c r="J513" s="421"/>
      <c r="K513" s="418"/>
      <c r="L513" s="636"/>
      <c r="M513" s="513"/>
      <c r="N513" s="635"/>
      <c r="O513" s="636"/>
      <c r="P513" s="418"/>
      <c r="Q513" s="419"/>
      <c r="R513" s="418"/>
      <c r="S513" s="418"/>
      <c r="T513" s="637"/>
      <c r="U513" s="638"/>
      <c r="V513" s="422"/>
      <c r="W513" s="422"/>
      <c r="X513" s="422"/>
      <c r="Y513" s="422"/>
      <c r="Z513" s="621"/>
      <c r="AA513" s="621"/>
      <c r="AB513" s="529"/>
      <c r="AC513" s="530"/>
      <c r="AD513" s="424"/>
      <c r="AE513" s="422"/>
      <c r="AF513" s="700" t="s">
        <v>4070</v>
      </c>
      <c r="AG513" s="700"/>
      <c r="AH513" s="677" t="s">
        <v>4030</v>
      </c>
      <c r="AI513" s="678"/>
      <c r="AJ513" s="678"/>
      <c r="AK513" s="678"/>
      <c r="AL513" s="678"/>
      <c r="AM513" s="678"/>
      <c r="AN513" s="678"/>
      <c r="AO513" s="679"/>
      <c r="AP513" s="319">
        <f>ROUND($F$513+AJ515,0)</f>
        <v>538</v>
      </c>
      <c r="AQ513" s="429"/>
    </row>
    <row r="514" spans="1:43" ht="17.25" customHeight="1" x14ac:dyDescent="0.15">
      <c r="A514" s="436">
        <v>63</v>
      </c>
      <c r="B514" s="436">
        <v>1505</v>
      </c>
      <c r="C514" s="158" t="s">
        <v>1689</v>
      </c>
      <c r="D514" s="711"/>
      <c r="E514" s="421"/>
      <c r="F514" s="637"/>
      <c r="G514" s="637"/>
      <c r="H514" s="637"/>
      <c r="I514" s="419"/>
      <c r="J514" s="246"/>
      <c r="K514" s="245"/>
      <c r="L514" s="245"/>
      <c r="M514" s="638"/>
      <c r="N514" s="246"/>
      <c r="O514" s="245"/>
      <c r="P514" s="418"/>
      <c r="Q514" s="419"/>
      <c r="R514" s="418"/>
      <c r="S514" s="418"/>
      <c r="T514" s="637"/>
      <c r="U514" s="638"/>
      <c r="V514" s="422" t="s">
        <v>579</v>
      </c>
      <c r="W514" s="422"/>
      <c r="X514" s="422"/>
      <c r="Y514" s="422"/>
      <c r="Z514" s="621"/>
      <c r="AA514" s="621"/>
      <c r="AB514" s="701">
        <f>$AB$7</f>
        <v>0.25</v>
      </c>
      <c r="AC514" s="706"/>
      <c r="AD514" s="424" t="s">
        <v>1300</v>
      </c>
      <c r="AE514" s="422"/>
      <c r="AF514" s="700"/>
      <c r="AG514" s="700"/>
      <c r="AH514" s="680"/>
      <c r="AI514" s="681"/>
      <c r="AJ514" s="681"/>
      <c r="AK514" s="681"/>
      <c r="AL514" s="681"/>
      <c r="AM514" s="681"/>
      <c r="AN514" s="681"/>
      <c r="AO514" s="682"/>
      <c r="AP514" s="319">
        <f>ROUND(ROUND($F$513*(1+AB514),0)+AJ515,0)</f>
        <v>609</v>
      </c>
      <c r="AQ514" s="429"/>
    </row>
    <row r="515" spans="1:43" ht="17.25" customHeight="1" x14ac:dyDescent="0.15">
      <c r="A515" s="436">
        <v>63</v>
      </c>
      <c r="B515" s="436">
        <v>1506</v>
      </c>
      <c r="C515" s="158" t="s">
        <v>1690</v>
      </c>
      <c r="D515" s="711"/>
      <c r="E515" s="421"/>
      <c r="F515" s="418"/>
      <c r="G515" s="418"/>
      <c r="H515" s="418"/>
      <c r="I515" s="247"/>
      <c r="J515" s="246"/>
      <c r="K515" s="245"/>
      <c r="L515" s="245"/>
      <c r="M515" s="419"/>
      <c r="N515" s="246"/>
      <c r="O515" s="245"/>
      <c r="P515" s="418"/>
      <c r="Q515" s="419"/>
      <c r="R515" s="418"/>
      <c r="S515" s="418"/>
      <c r="T515" s="637"/>
      <c r="U515" s="638"/>
      <c r="V515" s="422" t="s">
        <v>208</v>
      </c>
      <c r="W515" s="422"/>
      <c r="X515" s="422"/>
      <c r="Y515" s="422"/>
      <c r="Z515" s="621"/>
      <c r="AA515" s="621"/>
      <c r="AB515" s="701">
        <f>$AB$8</f>
        <v>0.5</v>
      </c>
      <c r="AC515" s="706"/>
      <c r="AD515" s="424" t="s">
        <v>1300</v>
      </c>
      <c r="AE515" s="422"/>
      <c r="AF515" s="700"/>
      <c r="AG515" s="700"/>
      <c r="AH515" s="57"/>
      <c r="AI515" s="524" t="s">
        <v>33</v>
      </c>
      <c r="AJ515" s="699">
        <f>$AJ$11</f>
        <v>254</v>
      </c>
      <c r="AK515" s="699"/>
      <c r="AL515" s="426" t="s">
        <v>207</v>
      </c>
      <c r="AM515" s="607"/>
      <c r="AN515" s="607"/>
      <c r="AO515" s="432"/>
      <c r="AP515" s="319">
        <f>ROUND(ROUND($F$513*(1+AB515),0)+AJ515,0)</f>
        <v>680</v>
      </c>
      <c r="AQ515" s="429"/>
    </row>
    <row r="516" spans="1:43" ht="17.25" customHeight="1" x14ac:dyDescent="0.15">
      <c r="A516" s="436">
        <v>63</v>
      </c>
      <c r="B516" s="436">
        <v>1507</v>
      </c>
      <c r="C516" s="158" t="s">
        <v>1742</v>
      </c>
      <c r="D516" s="711"/>
      <c r="E516" s="421"/>
      <c r="F516" s="418"/>
      <c r="G516" s="418"/>
      <c r="H516" s="418"/>
      <c r="I516" s="247"/>
      <c r="J516" s="246"/>
      <c r="K516" s="245"/>
      <c r="L516" s="245"/>
      <c r="M516" s="419"/>
      <c r="N516" s="246"/>
      <c r="O516" s="245"/>
      <c r="P516" s="418"/>
      <c r="Q516" s="419"/>
      <c r="R516" s="418"/>
      <c r="S516" s="418"/>
      <c r="T516" s="637"/>
      <c r="U516" s="638"/>
      <c r="V516" s="422"/>
      <c r="W516" s="422"/>
      <c r="X516" s="422"/>
      <c r="Y516" s="422"/>
      <c r="Z516" s="621"/>
      <c r="AA516" s="621"/>
      <c r="AB516" s="529"/>
      <c r="AC516" s="530"/>
      <c r="AD516" s="424"/>
      <c r="AE516" s="422"/>
      <c r="AF516" s="700"/>
      <c r="AG516" s="700"/>
      <c r="AH516" s="677" t="s">
        <v>4071</v>
      </c>
      <c r="AI516" s="678"/>
      <c r="AJ516" s="678"/>
      <c r="AK516" s="678"/>
      <c r="AL516" s="678"/>
      <c r="AM516" s="678"/>
      <c r="AN516" s="678"/>
      <c r="AO516" s="679"/>
      <c r="AP516" s="319">
        <f>ROUND($F$513+AJ518,0)</f>
        <v>686</v>
      </c>
      <c r="AQ516" s="429"/>
    </row>
    <row r="517" spans="1:43" ht="17.25" customHeight="1" x14ac:dyDescent="0.15">
      <c r="A517" s="436">
        <v>63</v>
      </c>
      <c r="B517" s="436">
        <v>1508</v>
      </c>
      <c r="C517" s="158" t="s">
        <v>1743</v>
      </c>
      <c r="D517" s="711"/>
      <c r="E517" s="421"/>
      <c r="F517" s="418"/>
      <c r="G517" s="418"/>
      <c r="H517" s="418"/>
      <c r="I517" s="247"/>
      <c r="J517" s="246"/>
      <c r="K517" s="245"/>
      <c r="L517" s="245"/>
      <c r="M517" s="419"/>
      <c r="N517" s="246"/>
      <c r="O517" s="245"/>
      <c r="P517" s="418"/>
      <c r="Q517" s="419"/>
      <c r="R517" s="418"/>
      <c r="S517" s="418"/>
      <c r="T517" s="637"/>
      <c r="U517" s="638"/>
      <c r="V517" s="422" t="s">
        <v>579</v>
      </c>
      <c r="W517" s="422"/>
      <c r="X517" s="422"/>
      <c r="Y517" s="422"/>
      <c r="Z517" s="621"/>
      <c r="AA517" s="621"/>
      <c r="AB517" s="701">
        <f>$AB$7</f>
        <v>0.25</v>
      </c>
      <c r="AC517" s="706"/>
      <c r="AD517" s="424" t="s">
        <v>1300</v>
      </c>
      <c r="AE517" s="422"/>
      <c r="AF517" s="700"/>
      <c r="AG517" s="700"/>
      <c r="AH517" s="680"/>
      <c r="AI517" s="681"/>
      <c r="AJ517" s="681"/>
      <c r="AK517" s="681"/>
      <c r="AL517" s="681"/>
      <c r="AM517" s="681"/>
      <c r="AN517" s="681"/>
      <c r="AO517" s="682"/>
      <c r="AP517" s="319">
        <f>ROUND(ROUND($F$513*(1+AB517),0)+AJ518,0)</f>
        <v>757</v>
      </c>
      <c r="AQ517" s="429"/>
    </row>
    <row r="518" spans="1:43" ht="17.25" customHeight="1" x14ac:dyDescent="0.15">
      <c r="A518" s="436">
        <v>63</v>
      </c>
      <c r="B518" s="436">
        <v>1509</v>
      </c>
      <c r="C518" s="158" t="s">
        <v>1744</v>
      </c>
      <c r="D518" s="711"/>
      <c r="E518" s="246"/>
      <c r="F518" s="245"/>
      <c r="G518" s="245"/>
      <c r="H518" s="245"/>
      <c r="I518" s="247"/>
      <c r="J518" s="246"/>
      <c r="K518" s="245"/>
      <c r="L518" s="245"/>
      <c r="M518" s="247"/>
      <c r="N518" s="246"/>
      <c r="O518" s="245"/>
      <c r="P518" s="418"/>
      <c r="Q518" s="419"/>
      <c r="R518" s="418"/>
      <c r="S518" s="418"/>
      <c r="T518" s="637"/>
      <c r="U518" s="638"/>
      <c r="V518" s="422" t="s">
        <v>208</v>
      </c>
      <c r="W518" s="422"/>
      <c r="X518" s="422"/>
      <c r="Y518" s="422"/>
      <c r="Z518" s="621"/>
      <c r="AA518" s="621"/>
      <c r="AB518" s="701">
        <f>$AB$8</f>
        <v>0.5</v>
      </c>
      <c r="AC518" s="706"/>
      <c r="AD518" s="424" t="s">
        <v>1300</v>
      </c>
      <c r="AE518" s="422"/>
      <c r="AF518" s="700"/>
      <c r="AG518" s="700"/>
      <c r="AH518" s="39"/>
      <c r="AI518" s="524" t="s">
        <v>33</v>
      </c>
      <c r="AJ518" s="699">
        <f>$AJ$158</f>
        <v>402</v>
      </c>
      <c r="AK518" s="699"/>
      <c r="AL518" s="426" t="s">
        <v>207</v>
      </c>
      <c r="AM518" s="417"/>
      <c r="AN518" s="417"/>
      <c r="AO518" s="584"/>
      <c r="AP518" s="319">
        <f>ROUND(ROUND($F$513*(1+AB518),0)+AJ518,0)</f>
        <v>828</v>
      </c>
      <c r="AQ518" s="429"/>
    </row>
    <row r="519" spans="1:43" ht="17.25" customHeight="1" x14ac:dyDescent="0.15">
      <c r="A519" s="436">
        <v>63</v>
      </c>
      <c r="B519" s="436">
        <v>1540</v>
      </c>
      <c r="C519" s="158" t="s">
        <v>1897</v>
      </c>
      <c r="D519" s="711"/>
      <c r="E519" s="421"/>
      <c r="F519" s="245"/>
      <c r="G519" s="545"/>
      <c r="H519" s="545"/>
      <c r="I519" s="67"/>
      <c r="J519" s="421"/>
      <c r="K519" s="418"/>
      <c r="L519" s="636"/>
      <c r="M519" s="513"/>
      <c r="N519" s="635"/>
      <c r="O519" s="636"/>
      <c r="P519" s="418"/>
      <c r="Q519" s="419"/>
      <c r="R519" s="418"/>
      <c r="S519" s="418"/>
      <c r="T519" s="637"/>
      <c r="U519" s="638"/>
      <c r="V519" s="422"/>
      <c r="W519" s="422"/>
      <c r="X519" s="422"/>
      <c r="Y519" s="422"/>
      <c r="Z519" s="621"/>
      <c r="AA519" s="621"/>
      <c r="AB519" s="529"/>
      <c r="AC519" s="530"/>
      <c r="AD519" s="424"/>
      <c r="AE519" s="422"/>
      <c r="AF519" s="720" t="s">
        <v>4072</v>
      </c>
      <c r="AG519" s="721"/>
      <c r="AH519" s="677" t="s">
        <v>4030</v>
      </c>
      <c r="AI519" s="678"/>
      <c r="AJ519" s="678"/>
      <c r="AK519" s="678"/>
      <c r="AL519" s="678"/>
      <c r="AM519" s="678"/>
      <c r="AN519" s="678"/>
      <c r="AO519" s="679"/>
      <c r="AP519" s="319">
        <f>ROUND($F$513+AJ521,0)</f>
        <v>485</v>
      </c>
      <c r="AQ519" s="429"/>
    </row>
    <row r="520" spans="1:43" ht="17.25" customHeight="1" x14ac:dyDescent="0.15">
      <c r="A520" s="436">
        <v>63</v>
      </c>
      <c r="B520" s="436">
        <v>1541</v>
      </c>
      <c r="C520" s="158" t="s">
        <v>1898</v>
      </c>
      <c r="D520" s="711"/>
      <c r="E520" s="421"/>
      <c r="F520" s="637"/>
      <c r="G520" s="418"/>
      <c r="H520" s="418"/>
      <c r="I520" s="419"/>
      <c r="J520" s="246"/>
      <c r="K520" s="245"/>
      <c r="L520" s="245"/>
      <c r="M520" s="638"/>
      <c r="N520" s="246"/>
      <c r="O520" s="245"/>
      <c r="P520" s="418"/>
      <c r="Q520" s="419"/>
      <c r="R520" s="418"/>
      <c r="S520" s="418"/>
      <c r="T520" s="637"/>
      <c r="U520" s="638"/>
      <c r="V520" s="422" t="s">
        <v>579</v>
      </c>
      <c r="W520" s="422"/>
      <c r="X520" s="422"/>
      <c r="Y520" s="422"/>
      <c r="Z520" s="621"/>
      <c r="AA520" s="621"/>
      <c r="AB520" s="701">
        <f>$AB$7</f>
        <v>0.25</v>
      </c>
      <c r="AC520" s="706"/>
      <c r="AD520" s="424" t="s">
        <v>1300</v>
      </c>
      <c r="AE520" s="422"/>
      <c r="AF520" s="722"/>
      <c r="AG520" s="723"/>
      <c r="AH520" s="680"/>
      <c r="AI520" s="681"/>
      <c r="AJ520" s="681"/>
      <c r="AK520" s="681"/>
      <c r="AL520" s="681"/>
      <c r="AM520" s="681"/>
      <c r="AN520" s="681"/>
      <c r="AO520" s="682"/>
      <c r="AP520" s="319">
        <f>ROUND(ROUND($F$513*(1+AB520),0)+AJ521,0)</f>
        <v>556</v>
      </c>
      <c r="AQ520" s="429"/>
    </row>
    <row r="521" spans="1:43" ht="17.25" customHeight="1" x14ac:dyDescent="0.15">
      <c r="A521" s="436">
        <v>63</v>
      </c>
      <c r="B521" s="436">
        <v>1542</v>
      </c>
      <c r="C521" s="158" t="s">
        <v>1899</v>
      </c>
      <c r="D521" s="711"/>
      <c r="E521" s="421"/>
      <c r="F521" s="418"/>
      <c r="G521" s="418"/>
      <c r="H521" s="418"/>
      <c r="I521" s="247"/>
      <c r="J521" s="246"/>
      <c r="K521" s="245"/>
      <c r="L521" s="245"/>
      <c r="M521" s="419"/>
      <c r="N521" s="246"/>
      <c r="O521" s="245"/>
      <c r="P521" s="418"/>
      <c r="Q521" s="419"/>
      <c r="R521" s="418"/>
      <c r="S521" s="418"/>
      <c r="T521" s="637"/>
      <c r="U521" s="638"/>
      <c r="V521" s="422" t="s">
        <v>208</v>
      </c>
      <c r="W521" s="422"/>
      <c r="X521" s="422"/>
      <c r="Y521" s="422"/>
      <c r="Z521" s="621"/>
      <c r="AA521" s="621"/>
      <c r="AB521" s="701">
        <f>$AB$8</f>
        <v>0.5</v>
      </c>
      <c r="AC521" s="706"/>
      <c r="AD521" s="424" t="s">
        <v>1300</v>
      </c>
      <c r="AE521" s="422"/>
      <c r="AF521" s="722"/>
      <c r="AG521" s="723"/>
      <c r="AH521" s="39"/>
      <c r="AI521" s="524" t="s">
        <v>33</v>
      </c>
      <c r="AJ521" s="699">
        <f>$AJ$14</f>
        <v>201</v>
      </c>
      <c r="AK521" s="699"/>
      <c r="AL521" s="426" t="s">
        <v>207</v>
      </c>
      <c r="AM521" s="607"/>
      <c r="AN521" s="607"/>
      <c r="AO521" s="432"/>
      <c r="AP521" s="319">
        <f>ROUND(ROUND($F$513*(1+AB521),0)+AJ521,0)</f>
        <v>627</v>
      </c>
      <c r="AQ521" s="429"/>
    </row>
    <row r="522" spans="1:43" ht="17.25" customHeight="1" x14ac:dyDescent="0.15">
      <c r="A522" s="436">
        <v>63</v>
      </c>
      <c r="B522" s="436">
        <v>1543</v>
      </c>
      <c r="C522" s="158" t="s">
        <v>1922</v>
      </c>
      <c r="D522" s="711"/>
      <c r="E522" s="421"/>
      <c r="F522" s="418"/>
      <c r="G522" s="418"/>
      <c r="H522" s="418"/>
      <c r="I522" s="247"/>
      <c r="J522" s="246"/>
      <c r="K522" s="245"/>
      <c r="L522" s="245"/>
      <c r="M522" s="419"/>
      <c r="N522" s="246"/>
      <c r="O522" s="245"/>
      <c r="P522" s="418"/>
      <c r="Q522" s="419"/>
      <c r="R522" s="418"/>
      <c r="S522" s="418"/>
      <c r="T522" s="637"/>
      <c r="U522" s="638"/>
      <c r="V522" s="422"/>
      <c r="W522" s="422"/>
      <c r="X522" s="422"/>
      <c r="Y522" s="422"/>
      <c r="Z522" s="621"/>
      <c r="AA522" s="621"/>
      <c r="AB522" s="529"/>
      <c r="AC522" s="530"/>
      <c r="AD522" s="424"/>
      <c r="AE522" s="422"/>
      <c r="AF522" s="722"/>
      <c r="AG522" s="723"/>
      <c r="AH522" s="677" t="s">
        <v>4071</v>
      </c>
      <c r="AI522" s="678"/>
      <c r="AJ522" s="678"/>
      <c r="AK522" s="678"/>
      <c r="AL522" s="678"/>
      <c r="AM522" s="678"/>
      <c r="AN522" s="678"/>
      <c r="AO522" s="679"/>
      <c r="AP522" s="319">
        <f>ROUND($F$513+AJ524,0)</f>
        <v>601</v>
      </c>
      <c r="AQ522" s="429"/>
    </row>
    <row r="523" spans="1:43" ht="17.25" customHeight="1" x14ac:dyDescent="0.15">
      <c r="A523" s="436">
        <v>63</v>
      </c>
      <c r="B523" s="436">
        <v>1544</v>
      </c>
      <c r="C523" s="158" t="s">
        <v>1923</v>
      </c>
      <c r="D523" s="711"/>
      <c r="E523" s="421"/>
      <c r="F523" s="418"/>
      <c r="G523" s="418"/>
      <c r="H523" s="418"/>
      <c r="I523" s="247"/>
      <c r="J523" s="246"/>
      <c r="K523" s="245"/>
      <c r="L523" s="245"/>
      <c r="M523" s="419"/>
      <c r="N523" s="246"/>
      <c r="O523" s="245"/>
      <c r="P523" s="418"/>
      <c r="Q523" s="419"/>
      <c r="R523" s="418"/>
      <c r="S523" s="418"/>
      <c r="T523" s="637"/>
      <c r="U523" s="638"/>
      <c r="V523" s="422" t="s">
        <v>579</v>
      </c>
      <c r="W523" s="422"/>
      <c r="X523" s="422"/>
      <c r="Y523" s="422"/>
      <c r="Z523" s="621"/>
      <c r="AA523" s="621"/>
      <c r="AB523" s="701">
        <f>$AB$7</f>
        <v>0.25</v>
      </c>
      <c r="AC523" s="706"/>
      <c r="AD523" s="424" t="s">
        <v>1300</v>
      </c>
      <c r="AE523" s="422"/>
      <c r="AF523" s="722"/>
      <c r="AG523" s="723"/>
      <c r="AH523" s="680"/>
      <c r="AI523" s="681"/>
      <c r="AJ523" s="681"/>
      <c r="AK523" s="681"/>
      <c r="AL523" s="681"/>
      <c r="AM523" s="681"/>
      <c r="AN523" s="681"/>
      <c r="AO523" s="682"/>
      <c r="AP523" s="319">
        <f>ROUND(ROUND($F$513*(1+AB523),0)+AJ524,0)</f>
        <v>672</v>
      </c>
      <c r="AQ523" s="429"/>
    </row>
    <row r="524" spans="1:43" ht="17.25" customHeight="1" x14ac:dyDescent="0.15">
      <c r="A524" s="436">
        <v>63</v>
      </c>
      <c r="B524" s="436">
        <v>1545</v>
      </c>
      <c r="C524" s="158" t="s">
        <v>4165</v>
      </c>
      <c r="D524" s="711"/>
      <c r="E524" s="246"/>
      <c r="F524" s="245"/>
      <c r="G524" s="245"/>
      <c r="H524" s="245"/>
      <c r="I524" s="247"/>
      <c r="J524" s="246"/>
      <c r="K524" s="245"/>
      <c r="L524" s="245"/>
      <c r="M524" s="419"/>
      <c r="N524" s="246"/>
      <c r="O524" s="245"/>
      <c r="P524" s="418"/>
      <c r="Q524" s="419"/>
      <c r="R524" s="417"/>
      <c r="S524" s="417"/>
      <c r="T524" s="607"/>
      <c r="U524" s="432"/>
      <c r="V524" s="422" t="s">
        <v>208</v>
      </c>
      <c r="W524" s="422"/>
      <c r="X524" s="422"/>
      <c r="Y524" s="422"/>
      <c r="Z524" s="621"/>
      <c r="AA524" s="621"/>
      <c r="AB524" s="701">
        <f>$AB$8</f>
        <v>0.5</v>
      </c>
      <c r="AC524" s="706"/>
      <c r="AD524" s="424" t="s">
        <v>1300</v>
      </c>
      <c r="AE524" s="422"/>
      <c r="AF524" s="724"/>
      <c r="AG524" s="725"/>
      <c r="AH524" s="39"/>
      <c r="AI524" s="524" t="s">
        <v>33</v>
      </c>
      <c r="AJ524" s="699">
        <f>$AJ$164</f>
        <v>317</v>
      </c>
      <c r="AK524" s="699"/>
      <c r="AL524" s="426" t="s">
        <v>207</v>
      </c>
      <c r="AM524" s="607"/>
      <c r="AN524" s="607"/>
      <c r="AO524" s="432"/>
      <c r="AP524" s="401">
        <f>ROUND(ROUND($F$513*(1+AB524),0)+AJ524,0)</f>
        <v>743</v>
      </c>
      <c r="AQ524" s="429"/>
    </row>
    <row r="525" spans="1:43" ht="17.25" customHeight="1" x14ac:dyDescent="0.15">
      <c r="A525" s="436">
        <v>63</v>
      </c>
      <c r="B525" s="433" t="s">
        <v>5413</v>
      </c>
      <c r="C525" s="455" t="s">
        <v>4609</v>
      </c>
      <c r="D525" s="538"/>
      <c r="E525" s="442"/>
      <c r="F525" s="637"/>
      <c r="G525" s="637"/>
      <c r="H525" s="637"/>
      <c r="I525" s="638"/>
      <c r="J525" s="442"/>
      <c r="K525" s="637"/>
      <c r="L525" s="637"/>
      <c r="M525" s="638"/>
      <c r="N525" s="442"/>
      <c r="O525" s="637"/>
      <c r="P525" s="637"/>
      <c r="Q525" s="419"/>
      <c r="R525" s="677" t="s">
        <v>4346</v>
      </c>
      <c r="S525" s="678"/>
      <c r="T525" s="678"/>
      <c r="U525" s="679"/>
      <c r="V525" s="423"/>
      <c r="W525" s="621"/>
      <c r="X525" s="621"/>
      <c r="Y525" s="621"/>
      <c r="Z525" s="621"/>
      <c r="AA525" s="621"/>
      <c r="AB525" s="621"/>
      <c r="AC525" s="621"/>
      <c r="AD525" s="621"/>
      <c r="AE525" s="621"/>
      <c r="AF525" s="621"/>
      <c r="AG525" s="621"/>
      <c r="AH525" s="621"/>
      <c r="AI525" s="621"/>
      <c r="AJ525" s="621"/>
      <c r="AK525" s="621"/>
      <c r="AL525" s="621"/>
      <c r="AM525" s="621"/>
      <c r="AN525" s="621"/>
      <c r="AO525" s="622"/>
      <c r="AP525" s="456">
        <f>F513-ROUND(F513*R528,0)</f>
        <v>281</v>
      </c>
      <c r="AQ525" s="429"/>
    </row>
    <row r="526" spans="1:43" ht="17.25" customHeight="1" x14ac:dyDescent="0.15">
      <c r="A526" s="436">
        <v>63</v>
      </c>
      <c r="B526" s="433" t="s">
        <v>5414</v>
      </c>
      <c r="C526" s="457" t="s">
        <v>4610</v>
      </c>
      <c r="D526" s="649"/>
      <c r="E526" s="442"/>
      <c r="F526" s="637"/>
      <c r="G526" s="637"/>
      <c r="H526" s="637"/>
      <c r="I526" s="638"/>
      <c r="J526" s="442"/>
      <c r="K526" s="637"/>
      <c r="L526" s="637"/>
      <c r="M526" s="638"/>
      <c r="N526" s="442"/>
      <c r="O526" s="637"/>
      <c r="P526" s="637"/>
      <c r="Q526" s="419"/>
      <c r="R526" s="680"/>
      <c r="S526" s="681"/>
      <c r="T526" s="681"/>
      <c r="U526" s="682"/>
      <c r="V526" s="423" t="s">
        <v>579</v>
      </c>
      <c r="W526" s="422"/>
      <c r="X526" s="422"/>
      <c r="Y526" s="422"/>
      <c r="Z526" s="422"/>
      <c r="AA526" s="422"/>
      <c r="AB526" s="701">
        <v>0.25</v>
      </c>
      <c r="AC526" s="701"/>
      <c r="AD526" s="424" t="s">
        <v>1300</v>
      </c>
      <c r="AE526" s="621"/>
      <c r="AF526" s="621"/>
      <c r="AG526" s="621"/>
      <c r="AH526" s="621"/>
      <c r="AI526" s="621"/>
      <c r="AJ526" s="621"/>
      <c r="AK526" s="621"/>
      <c r="AL526" s="621"/>
      <c r="AM526" s="621"/>
      <c r="AN526" s="621"/>
      <c r="AO526" s="622"/>
      <c r="AP526" s="458">
        <f>ROUND((F513-ROUND(F513*R528,0))*(1+AB526),0)</f>
        <v>351</v>
      </c>
      <c r="AQ526" s="429"/>
    </row>
    <row r="527" spans="1:43" ht="17.25" customHeight="1" x14ac:dyDescent="0.15">
      <c r="A527" s="436">
        <v>63</v>
      </c>
      <c r="B527" s="433" t="s">
        <v>5415</v>
      </c>
      <c r="C527" s="457" t="s">
        <v>4611</v>
      </c>
      <c r="D527" s="649"/>
      <c r="E527" s="442"/>
      <c r="F527" s="637"/>
      <c r="G527" s="637"/>
      <c r="H527" s="637"/>
      <c r="I527" s="638"/>
      <c r="J527" s="442"/>
      <c r="K527" s="637"/>
      <c r="L527" s="637"/>
      <c r="M527" s="638"/>
      <c r="N527" s="442"/>
      <c r="O527" s="637"/>
      <c r="P527" s="637"/>
      <c r="Q527" s="419"/>
      <c r="R527" s="511"/>
      <c r="S527" s="511"/>
      <c r="T527" s="511"/>
      <c r="U527" s="513"/>
      <c r="V527" s="423" t="s">
        <v>208</v>
      </c>
      <c r="W527" s="422"/>
      <c r="X527" s="422"/>
      <c r="Y527" s="422"/>
      <c r="Z527" s="422"/>
      <c r="AA527" s="422"/>
      <c r="AB527" s="701">
        <v>0.5</v>
      </c>
      <c r="AC527" s="701"/>
      <c r="AD527" s="424" t="s">
        <v>1300</v>
      </c>
      <c r="AE527" s="621"/>
      <c r="AF527" s="621"/>
      <c r="AG527" s="621"/>
      <c r="AH527" s="621"/>
      <c r="AI527" s="621"/>
      <c r="AJ527" s="621"/>
      <c r="AK527" s="621"/>
      <c r="AL527" s="621"/>
      <c r="AM527" s="621"/>
      <c r="AN527" s="621"/>
      <c r="AO527" s="622"/>
      <c r="AP527" s="458">
        <f>ROUND((F513-ROUND(F513*R528,0))*(1+AB527),0)</f>
        <v>422</v>
      </c>
      <c r="AQ527" s="429"/>
    </row>
    <row r="528" spans="1:43" ht="17.25" customHeight="1" x14ac:dyDescent="0.15">
      <c r="A528" s="436">
        <v>63</v>
      </c>
      <c r="B528" s="433" t="s">
        <v>5416</v>
      </c>
      <c r="C528" s="441" t="s">
        <v>4612</v>
      </c>
      <c r="D528" s="649"/>
      <c r="E528" s="442"/>
      <c r="F528" s="637"/>
      <c r="G528" s="637"/>
      <c r="H528" s="637"/>
      <c r="I528" s="638"/>
      <c r="J528" s="442"/>
      <c r="K528" s="637"/>
      <c r="L528" s="637"/>
      <c r="M528" s="638"/>
      <c r="N528" s="442"/>
      <c r="O528" s="637"/>
      <c r="P528" s="637"/>
      <c r="Q528" s="419"/>
      <c r="R528" s="709">
        <f>$R$18</f>
        <v>0.01</v>
      </c>
      <c r="S528" s="683"/>
      <c r="T528" s="45" t="s">
        <v>4036</v>
      </c>
      <c r="U528" s="419"/>
      <c r="V528" s="423"/>
      <c r="W528" s="422"/>
      <c r="X528" s="422"/>
      <c r="Y528" s="422"/>
      <c r="Z528" s="422"/>
      <c r="AA528" s="422"/>
      <c r="AB528" s="529"/>
      <c r="AC528" s="529"/>
      <c r="AD528" s="424"/>
      <c r="AE528" s="422"/>
      <c r="AF528" s="700" t="s">
        <v>4070</v>
      </c>
      <c r="AG528" s="700"/>
      <c r="AH528" s="678" t="s">
        <v>4030</v>
      </c>
      <c r="AI528" s="678"/>
      <c r="AJ528" s="678"/>
      <c r="AK528" s="678"/>
      <c r="AL528" s="678"/>
      <c r="AM528" s="678"/>
      <c r="AN528" s="678"/>
      <c r="AO528" s="679"/>
      <c r="AP528" s="459">
        <f>ROUND((F513-ROUND(F513*R528,0))+AJ530,0)</f>
        <v>535</v>
      </c>
      <c r="AQ528" s="407"/>
    </row>
    <row r="529" spans="1:43" ht="17.25" customHeight="1" x14ac:dyDescent="0.15">
      <c r="A529" s="436">
        <v>63</v>
      </c>
      <c r="B529" s="433" t="s">
        <v>5417</v>
      </c>
      <c r="C529" s="441" t="s">
        <v>4613</v>
      </c>
      <c r="D529" s="649"/>
      <c r="E529" s="442"/>
      <c r="F529" s="637"/>
      <c r="G529" s="637"/>
      <c r="H529" s="637"/>
      <c r="I529" s="638"/>
      <c r="J529" s="442"/>
      <c r="K529" s="637"/>
      <c r="L529" s="637"/>
      <c r="M529" s="638"/>
      <c r="N529" s="442"/>
      <c r="O529" s="637"/>
      <c r="P529" s="637"/>
      <c r="Q529" s="419"/>
      <c r="R529" s="418"/>
      <c r="S529" s="418"/>
      <c r="T529" s="418"/>
      <c r="U529" s="419"/>
      <c r="V529" s="423" t="s">
        <v>579</v>
      </c>
      <c r="W529" s="422"/>
      <c r="X529" s="422"/>
      <c r="Y529" s="422"/>
      <c r="Z529" s="422"/>
      <c r="AA529" s="422"/>
      <c r="AB529" s="701">
        <f>$AB$7</f>
        <v>0.25</v>
      </c>
      <c r="AC529" s="701"/>
      <c r="AD529" s="424" t="s">
        <v>1300</v>
      </c>
      <c r="AE529" s="422"/>
      <c r="AF529" s="700"/>
      <c r="AG529" s="700"/>
      <c r="AH529" s="681"/>
      <c r="AI529" s="681"/>
      <c r="AJ529" s="681"/>
      <c r="AK529" s="681"/>
      <c r="AL529" s="681"/>
      <c r="AM529" s="681"/>
      <c r="AN529" s="681"/>
      <c r="AO529" s="682"/>
      <c r="AP529" s="459">
        <f>ROUND(ROUND((F513-ROUND(F513*R528,0))*(1+AB529),0)+AJ530,0)</f>
        <v>605</v>
      </c>
      <c r="AQ529" s="429"/>
    </row>
    <row r="530" spans="1:43" ht="17.25" customHeight="1" x14ac:dyDescent="0.15">
      <c r="A530" s="436">
        <v>63</v>
      </c>
      <c r="B530" s="433" t="s">
        <v>5418</v>
      </c>
      <c r="C530" s="441" t="s">
        <v>4614</v>
      </c>
      <c r="D530" s="649"/>
      <c r="E530" s="510"/>
      <c r="F530" s="511"/>
      <c r="G530" s="511"/>
      <c r="H530" s="511"/>
      <c r="I530" s="513"/>
      <c r="J530" s="510"/>
      <c r="K530" s="511"/>
      <c r="L530" s="637"/>
      <c r="M530" s="638"/>
      <c r="N530" s="442"/>
      <c r="O530" s="637"/>
      <c r="P530" s="637"/>
      <c r="Q530" s="419"/>
      <c r="R530" s="418"/>
      <c r="S530" s="418"/>
      <c r="T530" s="418"/>
      <c r="U530" s="419"/>
      <c r="V530" s="423" t="s">
        <v>208</v>
      </c>
      <c r="W530" s="422"/>
      <c r="X530" s="422"/>
      <c r="Y530" s="422"/>
      <c r="Z530" s="422"/>
      <c r="AA530" s="422"/>
      <c r="AB530" s="701">
        <f>$AB$8</f>
        <v>0.5</v>
      </c>
      <c r="AC530" s="701"/>
      <c r="AD530" s="424" t="s">
        <v>1300</v>
      </c>
      <c r="AE530" s="422"/>
      <c r="AF530" s="700"/>
      <c r="AG530" s="700"/>
      <c r="AH530" s="245"/>
      <c r="AI530" s="616" t="s">
        <v>33</v>
      </c>
      <c r="AJ530" s="702">
        <f>$AJ$11</f>
        <v>254</v>
      </c>
      <c r="AK530" s="702"/>
      <c r="AL530" s="245" t="s">
        <v>207</v>
      </c>
      <c r="AM530" s="607"/>
      <c r="AN530" s="607"/>
      <c r="AO530" s="432"/>
      <c r="AP530" s="459">
        <f>ROUND(ROUND((F513-ROUND(F513*R528,0))*(1+AB530),0)+AJ530,0)</f>
        <v>676</v>
      </c>
      <c r="AQ530" s="429"/>
    </row>
    <row r="531" spans="1:43" ht="17.25" customHeight="1" x14ac:dyDescent="0.15">
      <c r="A531" s="436">
        <v>63</v>
      </c>
      <c r="B531" s="433" t="s">
        <v>5419</v>
      </c>
      <c r="C531" s="441" t="s">
        <v>4615</v>
      </c>
      <c r="D531" s="649"/>
      <c r="E531" s="510"/>
      <c r="F531" s="511"/>
      <c r="G531" s="511"/>
      <c r="H531" s="511"/>
      <c r="I531" s="513"/>
      <c r="J531" s="510"/>
      <c r="K531" s="511"/>
      <c r="L531" s="637"/>
      <c r="M531" s="638"/>
      <c r="N531" s="442"/>
      <c r="O531" s="637"/>
      <c r="P531" s="637"/>
      <c r="Q531" s="638"/>
      <c r="R531" s="637"/>
      <c r="S531" s="637"/>
      <c r="T531" s="637"/>
      <c r="U531" s="638"/>
      <c r="V531" s="423"/>
      <c r="W531" s="422"/>
      <c r="X531" s="422"/>
      <c r="Y531" s="422"/>
      <c r="Z531" s="422"/>
      <c r="AA531" s="422"/>
      <c r="AB531" s="529"/>
      <c r="AC531" s="529"/>
      <c r="AD531" s="424"/>
      <c r="AE531" s="422"/>
      <c r="AF531" s="700"/>
      <c r="AG531" s="700"/>
      <c r="AH531" s="677" t="s">
        <v>4071</v>
      </c>
      <c r="AI531" s="678"/>
      <c r="AJ531" s="678"/>
      <c r="AK531" s="678"/>
      <c r="AL531" s="678"/>
      <c r="AM531" s="678"/>
      <c r="AN531" s="678"/>
      <c r="AO531" s="679"/>
      <c r="AP531" s="459">
        <f>ROUND((F513-ROUND(F513*R528,0))+AJ533,0)</f>
        <v>683</v>
      </c>
      <c r="AQ531" s="407"/>
    </row>
    <row r="532" spans="1:43" ht="17.25" customHeight="1" x14ac:dyDescent="0.15">
      <c r="A532" s="436">
        <v>63</v>
      </c>
      <c r="B532" s="433" t="s">
        <v>5420</v>
      </c>
      <c r="C532" s="441" t="s">
        <v>4616</v>
      </c>
      <c r="D532" s="649"/>
      <c r="E532" s="510"/>
      <c r="F532" s="511"/>
      <c r="G532" s="511"/>
      <c r="H532" s="511"/>
      <c r="I532" s="513"/>
      <c r="J532" s="510"/>
      <c r="K532" s="511"/>
      <c r="L532" s="637"/>
      <c r="M532" s="638"/>
      <c r="N532" s="442"/>
      <c r="O532" s="637"/>
      <c r="P532" s="637"/>
      <c r="Q532" s="419"/>
      <c r="R532" s="418"/>
      <c r="S532" s="418"/>
      <c r="T532" s="418"/>
      <c r="U532" s="419"/>
      <c r="V532" s="423" t="s">
        <v>579</v>
      </c>
      <c r="W532" s="422"/>
      <c r="X532" s="422"/>
      <c r="Y532" s="422"/>
      <c r="Z532" s="422"/>
      <c r="AA532" s="422"/>
      <c r="AB532" s="701">
        <f>$AB$7</f>
        <v>0.25</v>
      </c>
      <c r="AC532" s="701"/>
      <c r="AD532" s="424" t="s">
        <v>1300</v>
      </c>
      <c r="AE532" s="422"/>
      <c r="AF532" s="700"/>
      <c r="AG532" s="700"/>
      <c r="AH532" s="680"/>
      <c r="AI532" s="681"/>
      <c r="AJ532" s="681"/>
      <c r="AK532" s="681"/>
      <c r="AL532" s="681"/>
      <c r="AM532" s="681"/>
      <c r="AN532" s="681"/>
      <c r="AO532" s="682"/>
      <c r="AP532" s="459">
        <f>ROUND(ROUND((F513-ROUND(F513*R528,0))*(1+AB532),0)+AJ533,0)</f>
        <v>753</v>
      </c>
      <c r="AQ532" s="429"/>
    </row>
    <row r="533" spans="1:43" ht="17.25" customHeight="1" x14ac:dyDescent="0.15">
      <c r="A533" s="436">
        <v>63</v>
      </c>
      <c r="B533" s="433" t="s">
        <v>5421</v>
      </c>
      <c r="C533" s="441" t="s">
        <v>4617</v>
      </c>
      <c r="D533" s="649"/>
      <c r="E533" s="510"/>
      <c r="F533" s="511"/>
      <c r="G533" s="511"/>
      <c r="H533" s="511"/>
      <c r="I533" s="513"/>
      <c r="J533" s="510"/>
      <c r="K533" s="511"/>
      <c r="L533" s="637"/>
      <c r="M533" s="638"/>
      <c r="N533" s="442"/>
      <c r="O533" s="637"/>
      <c r="P533" s="637"/>
      <c r="Q533" s="419"/>
      <c r="R533" s="418"/>
      <c r="S533" s="418"/>
      <c r="T533" s="418"/>
      <c r="U533" s="419"/>
      <c r="V533" s="423" t="s">
        <v>208</v>
      </c>
      <c r="W533" s="422"/>
      <c r="X533" s="422"/>
      <c r="Y533" s="422"/>
      <c r="Z533" s="422"/>
      <c r="AA533" s="422"/>
      <c r="AB533" s="701">
        <f>$AB$8</f>
        <v>0.5</v>
      </c>
      <c r="AC533" s="701"/>
      <c r="AD533" s="424" t="s">
        <v>1300</v>
      </c>
      <c r="AE533" s="38"/>
      <c r="AF533" s="700"/>
      <c r="AG533" s="700"/>
      <c r="AH533" s="39"/>
      <c r="AI533" s="524" t="s">
        <v>33</v>
      </c>
      <c r="AJ533" s="699">
        <f>$AJ$158</f>
        <v>402</v>
      </c>
      <c r="AK533" s="699"/>
      <c r="AL533" s="426" t="s">
        <v>207</v>
      </c>
      <c r="AM533" s="417"/>
      <c r="AN533" s="417"/>
      <c r="AO533" s="584"/>
      <c r="AP533" s="459">
        <f>ROUND(ROUND((F513-ROUND(F513*R528,0))*(1+AB533),0)+AJ533,0)</f>
        <v>824</v>
      </c>
      <c r="AQ533" s="429"/>
    </row>
    <row r="534" spans="1:43" ht="17.25" customHeight="1" x14ac:dyDescent="0.15">
      <c r="A534" s="436">
        <v>63</v>
      </c>
      <c r="B534" s="433" t="s">
        <v>5422</v>
      </c>
      <c r="C534" s="441" t="s">
        <v>4618</v>
      </c>
      <c r="D534" s="649"/>
      <c r="E534" s="510"/>
      <c r="F534" s="511"/>
      <c r="G534" s="511"/>
      <c r="H534" s="511"/>
      <c r="I534" s="513"/>
      <c r="J534" s="510"/>
      <c r="K534" s="511"/>
      <c r="L534" s="637"/>
      <c r="M534" s="638"/>
      <c r="N534" s="442"/>
      <c r="O534" s="637"/>
      <c r="P534" s="637"/>
      <c r="Q534" s="419"/>
      <c r="R534" s="637"/>
      <c r="S534" s="418"/>
      <c r="T534" s="637"/>
      <c r="U534" s="638"/>
      <c r="V534" s="423"/>
      <c r="W534" s="422"/>
      <c r="X534" s="422"/>
      <c r="Y534" s="422"/>
      <c r="Z534" s="422"/>
      <c r="AA534" s="422"/>
      <c r="AB534" s="529"/>
      <c r="AC534" s="529"/>
      <c r="AD534" s="424"/>
      <c r="AE534" s="422"/>
      <c r="AF534" s="720" t="s">
        <v>4072</v>
      </c>
      <c r="AG534" s="721"/>
      <c r="AH534" s="678" t="s">
        <v>4030</v>
      </c>
      <c r="AI534" s="678"/>
      <c r="AJ534" s="678"/>
      <c r="AK534" s="678"/>
      <c r="AL534" s="678"/>
      <c r="AM534" s="678"/>
      <c r="AN534" s="678"/>
      <c r="AO534" s="679"/>
      <c r="AP534" s="459">
        <f>ROUND((F513-ROUND(F513*R528,0))+AJ536,0)</f>
        <v>482</v>
      </c>
      <c r="AQ534" s="407"/>
    </row>
    <row r="535" spans="1:43" ht="17.25" customHeight="1" x14ac:dyDescent="0.15">
      <c r="A535" s="436">
        <v>63</v>
      </c>
      <c r="B535" s="433" t="s">
        <v>5423</v>
      </c>
      <c r="C535" s="441" t="s">
        <v>4619</v>
      </c>
      <c r="D535" s="649"/>
      <c r="E535" s="510"/>
      <c r="F535" s="511"/>
      <c r="G535" s="511"/>
      <c r="H535" s="511"/>
      <c r="I535" s="513"/>
      <c r="J535" s="510"/>
      <c r="K535" s="511"/>
      <c r="L535" s="418"/>
      <c r="M535" s="419"/>
      <c r="N535" s="421"/>
      <c r="O535" s="418"/>
      <c r="P535" s="418"/>
      <c r="Q535" s="419"/>
      <c r="R535" s="418"/>
      <c r="S535" s="418"/>
      <c r="T535" s="418"/>
      <c r="U535" s="419"/>
      <c r="V535" s="423" t="s">
        <v>579</v>
      </c>
      <c r="W535" s="422"/>
      <c r="X535" s="422"/>
      <c r="Y535" s="422"/>
      <c r="Z535" s="422"/>
      <c r="AA535" s="422"/>
      <c r="AB535" s="701">
        <f>$AB$7</f>
        <v>0.25</v>
      </c>
      <c r="AC535" s="701"/>
      <c r="AD535" s="424" t="s">
        <v>1300</v>
      </c>
      <c r="AE535" s="422"/>
      <c r="AF535" s="722"/>
      <c r="AG535" s="723"/>
      <c r="AH535" s="681"/>
      <c r="AI535" s="681"/>
      <c r="AJ535" s="681"/>
      <c r="AK535" s="681"/>
      <c r="AL535" s="681"/>
      <c r="AM535" s="681"/>
      <c r="AN535" s="681"/>
      <c r="AO535" s="682"/>
      <c r="AP535" s="459">
        <f>ROUND(ROUND((F513-ROUND(F513*R528,0))*(1+AB535),0)+AJ536,0)</f>
        <v>552</v>
      </c>
      <c r="AQ535" s="429"/>
    </row>
    <row r="536" spans="1:43" ht="17.25" customHeight="1" x14ac:dyDescent="0.15">
      <c r="A536" s="436">
        <v>63</v>
      </c>
      <c r="B536" s="433" t="s">
        <v>5424</v>
      </c>
      <c r="C536" s="441" t="s">
        <v>4620</v>
      </c>
      <c r="D536" s="649"/>
      <c r="E536" s="510"/>
      <c r="F536" s="511"/>
      <c r="G536" s="511"/>
      <c r="H536" s="511"/>
      <c r="I536" s="513"/>
      <c r="J536" s="510"/>
      <c r="K536" s="511"/>
      <c r="L536" s="418"/>
      <c r="M536" s="419"/>
      <c r="N536" s="421"/>
      <c r="O536" s="418"/>
      <c r="P536" s="418"/>
      <c r="Q536" s="419"/>
      <c r="R536" s="418"/>
      <c r="S536" s="418"/>
      <c r="T536" s="418"/>
      <c r="U536" s="419"/>
      <c r="V536" s="423" t="s">
        <v>208</v>
      </c>
      <c r="W536" s="422"/>
      <c r="X536" s="422"/>
      <c r="Y536" s="422"/>
      <c r="Z536" s="422"/>
      <c r="AA536" s="422"/>
      <c r="AB536" s="701">
        <f>$AB$8</f>
        <v>0.5</v>
      </c>
      <c r="AC536" s="701"/>
      <c r="AD536" s="424" t="s">
        <v>1300</v>
      </c>
      <c r="AE536" s="422"/>
      <c r="AF536" s="722"/>
      <c r="AG536" s="723"/>
      <c r="AH536" s="576"/>
      <c r="AI536" s="524" t="s">
        <v>33</v>
      </c>
      <c r="AJ536" s="699">
        <f>$AJ$14</f>
        <v>201</v>
      </c>
      <c r="AK536" s="699"/>
      <c r="AL536" s="426" t="s">
        <v>207</v>
      </c>
      <c r="AM536" s="181"/>
      <c r="AN536" s="426"/>
      <c r="AO536" s="189"/>
      <c r="AP536" s="459">
        <f>ROUND(ROUND((F513-ROUND(F513*R528,0))*(1+AB536),0)+AJ536,0)</f>
        <v>623</v>
      </c>
      <c r="AQ536" s="429"/>
    </row>
    <row r="537" spans="1:43" ht="17.25" customHeight="1" x14ac:dyDescent="0.15">
      <c r="A537" s="436">
        <v>63</v>
      </c>
      <c r="B537" s="433" t="s">
        <v>5425</v>
      </c>
      <c r="C537" s="441" t="s">
        <v>4621</v>
      </c>
      <c r="D537" s="538"/>
      <c r="E537" s="421"/>
      <c r="F537" s="418"/>
      <c r="G537" s="418"/>
      <c r="H537" s="418"/>
      <c r="I537" s="67"/>
      <c r="J537" s="66"/>
      <c r="K537" s="418"/>
      <c r="L537" s="418"/>
      <c r="M537" s="419"/>
      <c r="N537" s="421"/>
      <c r="O537" s="418"/>
      <c r="P537" s="418"/>
      <c r="Q537" s="638"/>
      <c r="R537" s="637"/>
      <c r="S537" s="637"/>
      <c r="T537" s="637"/>
      <c r="U537" s="638"/>
      <c r="V537" s="423"/>
      <c r="W537" s="422"/>
      <c r="X537" s="422"/>
      <c r="Y537" s="422"/>
      <c r="Z537" s="422"/>
      <c r="AA537" s="422"/>
      <c r="AB537" s="529"/>
      <c r="AC537" s="530"/>
      <c r="AD537" s="424"/>
      <c r="AE537" s="424"/>
      <c r="AF537" s="722"/>
      <c r="AG537" s="723"/>
      <c r="AH537" s="677" t="s">
        <v>4071</v>
      </c>
      <c r="AI537" s="678"/>
      <c r="AJ537" s="678"/>
      <c r="AK537" s="678"/>
      <c r="AL537" s="678"/>
      <c r="AM537" s="678"/>
      <c r="AN537" s="678"/>
      <c r="AO537" s="679"/>
      <c r="AP537" s="459">
        <f>ROUND((F513-ROUND(F513*R528,0))+AJ539,0)</f>
        <v>598</v>
      </c>
      <c r="AQ537" s="429"/>
    </row>
    <row r="538" spans="1:43" ht="17.25" customHeight="1" x14ac:dyDescent="0.15">
      <c r="A538" s="436">
        <v>63</v>
      </c>
      <c r="B538" s="433" t="s">
        <v>5426</v>
      </c>
      <c r="C538" s="441" t="s">
        <v>4622</v>
      </c>
      <c r="D538" s="538"/>
      <c r="E538" s="421"/>
      <c r="F538" s="418"/>
      <c r="G538" s="418"/>
      <c r="H538" s="418"/>
      <c r="I538" s="67"/>
      <c r="J538" s="66"/>
      <c r="K538" s="418"/>
      <c r="L538" s="418"/>
      <c r="M538" s="419"/>
      <c r="N538" s="421"/>
      <c r="O538" s="418"/>
      <c r="P538" s="418"/>
      <c r="Q538" s="638"/>
      <c r="R538" s="637"/>
      <c r="S538" s="637"/>
      <c r="T538" s="637"/>
      <c r="U538" s="638"/>
      <c r="V538" s="423" t="s">
        <v>579</v>
      </c>
      <c r="W538" s="422"/>
      <c r="X538" s="422"/>
      <c r="Y538" s="422"/>
      <c r="Z538" s="422"/>
      <c r="AA538" s="422"/>
      <c r="AB538" s="701">
        <f>$AB$7</f>
        <v>0.25</v>
      </c>
      <c r="AC538" s="706"/>
      <c r="AD538" s="424" t="s">
        <v>1300</v>
      </c>
      <c r="AE538" s="424"/>
      <c r="AF538" s="722"/>
      <c r="AG538" s="723"/>
      <c r="AH538" s="680"/>
      <c r="AI538" s="681"/>
      <c r="AJ538" s="681"/>
      <c r="AK538" s="681"/>
      <c r="AL538" s="681"/>
      <c r="AM538" s="681"/>
      <c r="AN538" s="681"/>
      <c r="AO538" s="682"/>
      <c r="AP538" s="459">
        <f>ROUND(ROUND((F513-ROUND(F513*R528,0))*(1+AB538),0)+AJ539,0)</f>
        <v>668</v>
      </c>
      <c r="AQ538" s="429"/>
    </row>
    <row r="539" spans="1:43" ht="17.25" customHeight="1" x14ac:dyDescent="0.15">
      <c r="A539" s="436">
        <v>63</v>
      </c>
      <c r="B539" s="433" t="s">
        <v>5427</v>
      </c>
      <c r="C539" s="441" t="s">
        <v>4623</v>
      </c>
      <c r="D539" s="538"/>
      <c r="E539" s="421"/>
      <c r="F539" s="418"/>
      <c r="G539" s="418"/>
      <c r="H539" s="418"/>
      <c r="I539" s="67"/>
      <c r="J539" s="66"/>
      <c r="K539" s="418"/>
      <c r="L539" s="418"/>
      <c r="M539" s="419"/>
      <c r="N539" s="39"/>
      <c r="O539" s="417"/>
      <c r="P539" s="417"/>
      <c r="Q539" s="432"/>
      <c r="R539" s="607"/>
      <c r="S539" s="607"/>
      <c r="T539" s="607"/>
      <c r="U539" s="432"/>
      <c r="V539" s="423" t="s">
        <v>208</v>
      </c>
      <c r="W539" s="422"/>
      <c r="X539" s="422"/>
      <c r="Y539" s="422"/>
      <c r="Z539" s="422"/>
      <c r="AA539" s="422"/>
      <c r="AB539" s="701">
        <f>$AB$8</f>
        <v>0.5</v>
      </c>
      <c r="AC539" s="706"/>
      <c r="AD539" s="424" t="s">
        <v>1300</v>
      </c>
      <c r="AE539" s="424"/>
      <c r="AF539" s="724"/>
      <c r="AG539" s="725"/>
      <c r="AH539" s="39"/>
      <c r="AI539" s="524" t="s">
        <v>33</v>
      </c>
      <c r="AJ539" s="699">
        <f>$AJ$164</f>
        <v>317</v>
      </c>
      <c r="AK539" s="699"/>
      <c r="AL539" s="426" t="s">
        <v>207</v>
      </c>
      <c r="AM539" s="607"/>
      <c r="AN539" s="607"/>
      <c r="AO539" s="432"/>
      <c r="AP539" s="459">
        <f>ROUND(ROUND((F513-ROUND(F513*R528,0))*(1+AB539),0)+AJ539,0)</f>
        <v>739</v>
      </c>
      <c r="AQ539" s="429"/>
    </row>
    <row r="540" spans="1:43" ht="17.25" customHeight="1" x14ac:dyDescent="0.15">
      <c r="A540" s="436">
        <v>63</v>
      </c>
      <c r="B540" s="433">
        <v>1621</v>
      </c>
      <c r="C540" s="455" t="s">
        <v>4166</v>
      </c>
      <c r="D540" s="538"/>
      <c r="E540" s="442"/>
      <c r="F540" s="637"/>
      <c r="G540" s="637"/>
      <c r="H540" s="637"/>
      <c r="I540" s="638"/>
      <c r="J540" s="442"/>
      <c r="K540" s="637"/>
      <c r="L540" s="418"/>
      <c r="M540" s="419"/>
      <c r="N540" s="677" t="s">
        <v>3284</v>
      </c>
      <c r="O540" s="678"/>
      <c r="P540" s="678"/>
      <c r="Q540" s="679"/>
      <c r="R540" s="509"/>
      <c r="S540" s="509"/>
      <c r="T540" s="509"/>
      <c r="U540" s="512"/>
      <c r="V540" s="423"/>
      <c r="W540" s="621"/>
      <c r="X540" s="621"/>
      <c r="Y540" s="621"/>
      <c r="Z540" s="621"/>
      <c r="AA540" s="621"/>
      <c r="AB540" s="621"/>
      <c r="AC540" s="621"/>
      <c r="AD540" s="621"/>
      <c r="AE540" s="621"/>
      <c r="AF540" s="621"/>
      <c r="AG540" s="621"/>
      <c r="AH540" s="621"/>
      <c r="AI540" s="621"/>
      <c r="AJ540" s="621"/>
      <c r="AK540" s="621"/>
      <c r="AL540" s="621"/>
      <c r="AM540" s="621"/>
      <c r="AN540" s="621"/>
      <c r="AO540" s="622"/>
      <c r="AP540" s="456">
        <f>F513-ROUND(F513*N543,0)</f>
        <v>281</v>
      </c>
      <c r="AQ540" s="429"/>
    </row>
    <row r="541" spans="1:43" ht="17.25" customHeight="1" x14ac:dyDescent="0.15">
      <c r="A541" s="436">
        <v>63</v>
      </c>
      <c r="B541" s="433">
        <v>1622</v>
      </c>
      <c r="C541" s="457" t="s">
        <v>4167</v>
      </c>
      <c r="D541" s="538"/>
      <c r="E541" s="442"/>
      <c r="F541" s="637"/>
      <c r="G541" s="637"/>
      <c r="H541" s="637"/>
      <c r="I541" s="638"/>
      <c r="J541" s="442"/>
      <c r="K541" s="637"/>
      <c r="L541" s="418"/>
      <c r="M541" s="419"/>
      <c r="N541" s="680"/>
      <c r="O541" s="681"/>
      <c r="P541" s="681"/>
      <c r="Q541" s="682"/>
      <c r="R541" s="511"/>
      <c r="S541" s="511"/>
      <c r="T541" s="511"/>
      <c r="U541" s="513"/>
      <c r="V541" s="423" t="s">
        <v>579</v>
      </c>
      <c r="W541" s="422"/>
      <c r="X541" s="422"/>
      <c r="Y541" s="422"/>
      <c r="Z541" s="422"/>
      <c r="AA541" s="422"/>
      <c r="AB541" s="701">
        <v>0.25</v>
      </c>
      <c r="AC541" s="701"/>
      <c r="AD541" s="424" t="s">
        <v>1300</v>
      </c>
      <c r="AE541" s="621"/>
      <c r="AF541" s="621"/>
      <c r="AG541" s="621"/>
      <c r="AH541" s="621"/>
      <c r="AI541" s="621"/>
      <c r="AJ541" s="621"/>
      <c r="AK541" s="621"/>
      <c r="AL541" s="621"/>
      <c r="AM541" s="621"/>
      <c r="AN541" s="621"/>
      <c r="AO541" s="622"/>
      <c r="AP541" s="458">
        <f>ROUND((F513-ROUND(F513*N543,0))*(1+AB541),0)</f>
        <v>351</v>
      </c>
      <c r="AQ541" s="429"/>
    </row>
    <row r="542" spans="1:43" ht="17.25" customHeight="1" x14ac:dyDescent="0.15">
      <c r="A542" s="436">
        <v>63</v>
      </c>
      <c r="B542" s="433">
        <v>1623</v>
      </c>
      <c r="C542" s="457" t="s">
        <v>4168</v>
      </c>
      <c r="D542" s="538"/>
      <c r="E542" s="442"/>
      <c r="F542" s="637"/>
      <c r="G542" s="637"/>
      <c r="H542" s="637"/>
      <c r="I542" s="638"/>
      <c r="J542" s="442"/>
      <c r="K542" s="637"/>
      <c r="L542" s="418"/>
      <c r="M542" s="419"/>
      <c r="N542" s="421"/>
      <c r="O542" s="418"/>
      <c r="P542" s="418"/>
      <c r="Q542" s="513"/>
      <c r="R542" s="511"/>
      <c r="S542" s="511"/>
      <c r="T542" s="511"/>
      <c r="U542" s="513"/>
      <c r="V542" s="423" t="s">
        <v>208</v>
      </c>
      <c r="W542" s="422"/>
      <c r="X542" s="422"/>
      <c r="Y542" s="422"/>
      <c r="Z542" s="422"/>
      <c r="AA542" s="422"/>
      <c r="AB542" s="701">
        <v>0.5</v>
      </c>
      <c r="AC542" s="701"/>
      <c r="AD542" s="424" t="s">
        <v>1300</v>
      </c>
      <c r="AE542" s="621"/>
      <c r="AF542" s="621"/>
      <c r="AG542" s="621"/>
      <c r="AH542" s="621"/>
      <c r="AI542" s="621"/>
      <c r="AJ542" s="621"/>
      <c r="AK542" s="621"/>
      <c r="AL542" s="621"/>
      <c r="AM542" s="621"/>
      <c r="AN542" s="621"/>
      <c r="AO542" s="622"/>
      <c r="AP542" s="458">
        <f>ROUND((F513-ROUND(F513*N543,0))*(1+AB542),0)</f>
        <v>422</v>
      </c>
      <c r="AQ542" s="429"/>
    </row>
    <row r="543" spans="1:43" ht="17.25" customHeight="1" x14ac:dyDescent="0.15">
      <c r="A543" s="436">
        <v>63</v>
      </c>
      <c r="B543" s="433">
        <v>1624</v>
      </c>
      <c r="C543" s="441" t="s">
        <v>4169</v>
      </c>
      <c r="D543" s="538"/>
      <c r="E543" s="442"/>
      <c r="F543" s="637"/>
      <c r="G543" s="637"/>
      <c r="H543" s="637"/>
      <c r="I543" s="638"/>
      <c r="J543" s="442"/>
      <c r="K543" s="637"/>
      <c r="L543" s="418"/>
      <c r="M543" s="419"/>
      <c r="N543" s="709">
        <f>$N$27</f>
        <v>0.01</v>
      </c>
      <c r="O543" s="683"/>
      <c r="P543" s="45" t="s">
        <v>4036</v>
      </c>
      <c r="Q543" s="419"/>
      <c r="R543" s="637"/>
      <c r="S543" s="637"/>
      <c r="T543" s="637"/>
      <c r="U543" s="419"/>
      <c r="V543" s="423"/>
      <c r="W543" s="422"/>
      <c r="X543" s="422"/>
      <c r="Y543" s="422"/>
      <c r="Z543" s="422"/>
      <c r="AA543" s="422"/>
      <c r="AB543" s="529"/>
      <c r="AC543" s="529"/>
      <c r="AD543" s="424"/>
      <c r="AE543" s="422"/>
      <c r="AF543" s="700" t="s">
        <v>4070</v>
      </c>
      <c r="AG543" s="700"/>
      <c r="AH543" s="678" t="s">
        <v>4030</v>
      </c>
      <c r="AI543" s="678"/>
      <c r="AJ543" s="678"/>
      <c r="AK543" s="678"/>
      <c r="AL543" s="678"/>
      <c r="AM543" s="678"/>
      <c r="AN543" s="678"/>
      <c r="AO543" s="679"/>
      <c r="AP543" s="459">
        <f>ROUND((F513-ROUND(F513*N543,0))+AJ545,0)</f>
        <v>535</v>
      </c>
      <c r="AQ543" s="407"/>
    </row>
    <row r="544" spans="1:43" ht="17.25" customHeight="1" x14ac:dyDescent="0.15">
      <c r="A544" s="436">
        <v>63</v>
      </c>
      <c r="B544" s="433">
        <v>1625</v>
      </c>
      <c r="C544" s="441" t="s">
        <v>4170</v>
      </c>
      <c r="D544" s="538"/>
      <c r="E544" s="442"/>
      <c r="F544" s="637"/>
      <c r="G544" s="637"/>
      <c r="H544" s="637"/>
      <c r="I544" s="638"/>
      <c r="J544" s="442"/>
      <c r="K544" s="637"/>
      <c r="L544" s="418"/>
      <c r="M544" s="419"/>
      <c r="N544" s="421"/>
      <c r="O544" s="418"/>
      <c r="P544" s="418"/>
      <c r="Q544" s="419"/>
      <c r="R544" s="418"/>
      <c r="S544" s="418"/>
      <c r="T544" s="418"/>
      <c r="U544" s="419"/>
      <c r="V544" s="423" t="s">
        <v>579</v>
      </c>
      <c r="W544" s="422"/>
      <c r="X544" s="422"/>
      <c r="Y544" s="422"/>
      <c r="Z544" s="422"/>
      <c r="AA544" s="422"/>
      <c r="AB544" s="701">
        <f>$AB$7</f>
        <v>0.25</v>
      </c>
      <c r="AC544" s="701"/>
      <c r="AD544" s="424" t="s">
        <v>1300</v>
      </c>
      <c r="AE544" s="422"/>
      <c r="AF544" s="700"/>
      <c r="AG544" s="700"/>
      <c r="AH544" s="681"/>
      <c r="AI544" s="681"/>
      <c r="AJ544" s="681"/>
      <c r="AK544" s="681"/>
      <c r="AL544" s="681"/>
      <c r="AM544" s="681"/>
      <c r="AN544" s="681"/>
      <c r="AO544" s="682"/>
      <c r="AP544" s="459">
        <f>ROUND(ROUND((F513-ROUND(F513*N543,0))*(1+AB544),0)+AJ545,0)</f>
        <v>605</v>
      </c>
      <c r="AQ544" s="429"/>
    </row>
    <row r="545" spans="1:43" ht="17.25" customHeight="1" x14ac:dyDescent="0.15">
      <c r="A545" s="436">
        <v>63</v>
      </c>
      <c r="B545" s="433">
        <v>1626</v>
      </c>
      <c r="C545" s="441" t="s">
        <v>4171</v>
      </c>
      <c r="D545" s="649"/>
      <c r="E545" s="510"/>
      <c r="F545" s="511"/>
      <c r="G545" s="511"/>
      <c r="H545" s="511"/>
      <c r="I545" s="513"/>
      <c r="J545" s="510"/>
      <c r="K545" s="511"/>
      <c r="L545" s="418"/>
      <c r="M545" s="419"/>
      <c r="N545" s="421"/>
      <c r="O545" s="418"/>
      <c r="P545" s="418"/>
      <c r="Q545" s="419"/>
      <c r="R545" s="418"/>
      <c r="S545" s="418"/>
      <c r="T545" s="418"/>
      <c r="U545" s="419"/>
      <c r="V545" s="423" t="s">
        <v>208</v>
      </c>
      <c r="W545" s="422"/>
      <c r="X545" s="422"/>
      <c r="Y545" s="422"/>
      <c r="Z545" s="422"/>
      <c r="AA545" s="422"/>
      <c r="AB545" s="701">
        <f>$AB$8</f>
        <v>0.5</v>
      </c>
      <c r="AC545" s="701"/>
      <c r="AD545" s="424" t="s">
        <v>1300</v>
      </c>
      <c r="AE545" s="422"/>
      <c r="AF545" s="700"/>
      <c r="AG545" s="700"/>
      <c r="AH545" s="245"/>
      <c r="AI545" s="616" t="s">
        <v>33</v>
      </c>
      <c r="AJ545" s="702">
        <f>$AJ$11</f>
        <v>254</v>
      </c>
      <c r="AK545" s="702"/>
      <c r="AL545" s="245" t="s">
        <v>207</v>
      </c>
      <c r="AM545" s="607"/>
      <c r="AN545" s="607"/>
      <c r="AO545" s="432"/>
      <c r="AP545" s="459">
        <f>ROUND(ROUND((F513-ROUND(F513*N543,0))*(1+AB545),0)+AJ545,0)</f>
        <v>676</v>
      </c>
      <c r="AQ545" s="429"/>
    </row>
    <row r="546" spans="1:43" ht="17.25" customHeight="1" x14ac:dyDescent="0.15">
      <c r="A546" s="436">
        <v>63</v>
      </c>
      <c r="B546" s="433">
        <v>1627</v>
      </c>
      <c r="C546" s="441" t="s">
        <v>4172</v>
      </c>
      <c r="D546" s="538"/>
      <c r="E546" s="421"/>
      <c r="F546" s="418"/>
      <c r="G546" s="418"/>
      <c r="H546" s="418"/>
      <c r="I546" s="67"/>
      <c r="J546" s="66"/>
      <c r="K546" s="418"/>
      <c r="L546" s="418"/>
      <c r="M546" s="419"/>
      <c r="N546" s="421"/>
      <c r="O546" s="418"/>
      <c r="P546" s="418"/>
      <c r="Q546" s="638"/>
      <c r="R546" s="637"/>
      <c r="S546" s="637"/>
      <c r="T546" s="637"/>
      <c r="U546" s="637"/>
      <c r="V546" s="423"/>
      <c r="W546" s="422"/>
      <c r="X546" s="422"/>
      <c r="Y546" s="422"/>
      <c r="Z546" s="422"/>
      <c r="AA546" s="422"/>
      <c r="AB546" s="529"/>
      <c r="AC546" s="530"/>
      <c r="AD546" s="424"/>
      <c r="AE546" s="424"/>
      <c r="AF546" s="700"/>
      <c r="AG546" s="700"/>
      <c r="AH546" s="677" t="s">
        <v>4071</v>
      </c>
      <c r="AI546" s="678"/>
      <c r="AJ546" s="678"/>
      <c r="AK546" s="678"/>
      <c r="AL546" s="678"/>
      <c r="AM546" s="678"/>
      <c r="AN546" s="678"/>
      <c r="AO546" s="679"/>
      <c r="AP546" s="459">
        <f>ROUND((F513-ROUND(F513*N543,0))+AJ548,0)</f>
        <v>683</v>
      </c>
      <c r="AQ546" s="429"/>
    </row>
    <row r="547" spans="1:43" ht="17.25" customHeight="1" x14ac:dyDescent="0.15">
      <c r="A547" s="436">
        <v>63</v>
      </c>
      <c r="B547" s="433">
        <v>1628</v>
      </c>
      <c r="C547" s="441" t="s">
        <v>4173</v>
      </c>
      <c r="D547" s="538"/>
      <c r="E547" s="421"/>
      <c r="F547" s="418"/>
      <c r="G547" s="418"/>
      <c r="H547" s="418"/>
      <c r="I547" s="67"/>
      <c r="J547" s="66"/>
      <c r="K547" s="418"/>
      <c r="L547" s="418"/>
      <c r="M547" s="419"/>
      <c r="N547" s="421"/>
      <c r="O547" s="418"/>
      <c r="P547" s="418"/>
      <c r="Q547" s="638"/>
      <c r="R547" s="637"/>
      <c r="S547" s="637"/>
      <c r="T547" s="637"/>
      <c r="U547" s="637"/>
      <c r="V547" s="423" t="s">
        <v>579</v>
      </c>
      <c r="W547" s="422"/>
      <c r="X547" s="422"/>
      <c r="Y547" s="422"/>
      <c r="Z547" s="422"/>
      <c r="AA547" s="422"/>
      <c r="AB547" s="701">
        <f>$AB$7</f>
        <v>0.25</v>
      </c>
      <c r="AC547" s="706"/>
      <c r="AD547" s="424" t="s">
        <v>1300</v>
      </c>
      <c r="AE547" s="424"/>
      <c r="AF547" s="700"/>
      <c r="AG547" s="700"/>
      <c r="AH547" s="680"/>
      <c r="AI547" s="681"/>
      <c r="AJ547" s="681"/>
      <c r="AK547" s="681"/>
      <c r="AL547" s="681"/>
      <c r="AM547" s="681"/>
      <c r="AN547" s="681"/>
      <c r="AO547" s="682"/>
      <c r="AP547" s="459">
        <f>ROUND(ROUND((F513-ROUND(F513*N543,0))*(1+AB547),0)+AJ548,0)</f>
        <v>753</v>
      </c>
      <c r="AQ547" s="429"/>
    </row>
    <row r="548" spans="1:43" ht="17.25" customHeight="1" x14ac:dyDescent="0.15">
      <c r="A548" s="436">
        <v>63</v>
      </c>
      <c r="B548" s="433">
        <v>1629</v>
      </c>
      <c r="C548" s="441" t="s">
        <v>4174</v>
      </c>
      <c r="D548" s="538"/>
      <c r="E548" s="421"/>
      <c r="F548" s="418"/>
      <c r="G548" s="418"/>
      <c r="H548" s="418"/>
      <c r="I548" s="67"/>
      <c r="J548" s="66"/>
      <c r="K548" s="418"/>
      <c r="L548" s="418"/>
      <c r="M548" s="419"/>
      <c r="N548" s="421"/>
      <c r="O548" s="418"/>
      <c r="P548" s="418"/>
      <c r="Q548" s="638"/>
      <c r="R548" s="637"/>
      <c r="S548" s="637"/>
      <c r="T548" s="637"/>
      <c r="U548" s="637"/>
      <c r="V548" s="423" t="s">
        <v>208</v>
      </c>
      <c r="W548" s="422"/>
      <c r="X548" s="422"/>
      <c r="Y548" s="422"/>
      <c r="Z548" s="422"/>
      <c r="AA548" s="422"/>
      <c r="AB548" s="701">
        <f>$AB$8</f>
        <v>0.5</v>
      </c>
      <c r="AC548" s="706"/>
      <c r="AD548" s="424" t="s">
        <v>1300</v>
      </c>
      <c r="AE548" s="424"/>
      <c r="AF548" s="700"/>
      <c r="AG548" s="700"/>
      <c r="AH548" s="39"/>
      <c r="AI548" s="524" t="s">
        <v>33</v>
      </c>
      <c r="AJ548" s="699">
        <f>$AJ$158</f>
        <v>402</v>
      </c>
      <c r="AK548" s="699"/>
      <c r="AL548" s="426" t="s">
        <v>207</v>
      </c>
      <c r="AM548" s="417"/>
      <c r="AN548" s="417"/>
      <c r="AO548" s="584"/>
      <c r="AP548" s="459">
        <f>ROUND(ROUND((F513-ROUND(F513*N543,0))*(1+AB548),0)+AJ548,0)</f>
        <v>824</v>
      </c>
      <c r="AQ548" s="429"/>
    </row>
    <row r="549" spans="1:43" ht="17.25" customHeight="1" x14ac:dyDescent="0.15">
      <c r="A549" s="436">
        <v>63</v>
      </c>
      <c r="B549" s="433">
        <v>1630</v>
      </c>
      <c r="C549" s="441" t="s">
        <v>4175</v>
      </c>
      <c r="D549" s="649"/>
      <c r="E549" s="510"/>
      <c r="F549" s="511"/>
      <c r="G549" s="511"/>
      <c r="H549" s="511"/>
      <c r="I549" s="513"/>
      <c r="J549" s="510"/>
      <c r="K549" s="511"/>
      <c r="L549" s="637"/>
      <c r="M549" s="638"/>
      <c r="N549" s="442"/>
      <c r="O549" s="637"/>
      <c r="P549" s="637"/>
      <c r="Q549" s="419"/>
      <c r="R549" s="637"/>
      <c r="S549" s="418"/>
      <c r="T549" s="637"/>
      <c r="U549" s="638"/>
      <c r="V549" s="423"/>
      <c r="W549" s="422"/>
      <c r="X549" s="422"/>
      <c r="Y549" s="422"/>
      <c r="Z549" s="422"/>
      <c r="AA549" s="422"/>
      <c r="AB549" s="529"/>
      <c r="AC549" s="529"/>
      <c r="AD549" s="424"/>
      <c r="AE549" s="422"/>
      <c r="AF549" s="720" t="s">
        <v>4072</v>
      </c>
      <c r="AG549" s="721"/>
      <c r="AH549" s="678" t="s">
        <v>4030</v>
      </c>
      <c r="AI549" s="678"/>
      <c r="AJ549" s="678"/>
      <c r="AK549" s="678"/>
      <c r="AL549" s="678"/>
      <c r="AM549" s="678"/>
      <c r="AN549" s="678"/>
      <c r="AO549" s="679"/>
      <c r="AP549" s="459">
        <f>ROUND((F513-ROUND(F513*N543,0))+AJ551,0)</f>
        <v>482</v>
      </c>
      <c r="AQ549" s="407"/>
    </row>
    <row r="550" spans="1:43" ht="17.25" customHeight="1" x14ac:dyDescent="0.15">
      <c r="A550" s="436">
        <v>63</v>
      </c>
      <c r="B550" s="433">
        <v>1631</v>
      </c>
      <c r="C550" s="441" t="s">
        <v>4176</v>
      </c>
      <c r="D550" s="649"/>
      <c r="E550" s="510"/>
      <c r="F550" s="511"/>
      <c r="G550" s="511"/>
      <c r="H550" s="511"/>
      <c r="I550" s="513"/>
      <c r="J550" s="510"/>
      <c r="K550" s="511"/>
      <c r="L550" s="418"/>
      <c r="M550" s="419"/>
      <c r="N550" s="421"/>
      <c r="O550" s="418"/>
      <c r="P550" s="418"/>
      <c r="Q550" s="419"/>
      <c r="R550" s="418"/>
      <c r="S550" s="418"/>
      <c r="T550" s="418"/>
      <c r="U550" s="419"/>
      <c r="V550" s="423" t="s">
        <v>579</v>
      </c>
      <c r="W550" s="422"/>
      <c r="X550" s="422"/>
      <c r="Y550" s="422"/>
      <c r="Z550" s="422"/>
      <c r="AA550" s="422"/>
      <c r="AB550" s="701">
        <f>$AB$7</f>
        <v>0.25</v>
      </c>
      <c r="AC550" s="701"/>
      <c r="AD550" s="424" t="s">
        <v>1300</v>
      </c>
      <c r="AE550" s="422"/>
      <c r="AF550" s="722"/>
      <c r="AG550" s="723"/>
      <c r="AH550" s="681"/>
      <c r="AI550" s="681"/>
      <c r="AJ550" s="681"/>
      <c r="AK550" s="681"/>
      <c r="AL550" s="681"/>
      <c r="AM550" s="681"/>
      <c r="AN550" s="681"/>
      <c r="AO550" s="682"/>
      <c r="AP550" s="459">
        <f>ROUND(ROUND((F513-ROUND(F513*N543,0))*(1+AB550),0)+AJ551,0)</f>
        <v>552</v>
      </c>
      <c r="AQ550" s="429"/>
    </row>
    <row r="551" spans="1:43" ht="17.25" customHeight="1" x14ac:dyDescent="0.15">
      <c r="A551" s="436">
        <v>63</v>
      </c>
      <c r="B551" s="433">
        <v>1632</v>
      </c>
      <c r="C551" s="441" t="s">
        <v>4177</v>
      </c>
      <c r="D551" s="649"/>
      <c r="E551" s="510"/>
      <c r="F551" s="511"/>
      <c r="G551" s="511"/>
      <c r="H551" s="511"/>
      <c r="I551" s="513"/>
      <c r="J551" s="510"/>
      <c r="K551" s="511"/>
      <c r="L551" s="418"/>
      <c r="M551" s="419"/>
      <c r="N551" s="421"/>
      <c r="O551" s="418"/>
      <c r="P551" s="418"/>
      <c r="Q551" s="419"/>
      <c r="R551" s="418"/>
      <c r="S551" s="418"/>
      <c r="T551" s="418"/>
      <c r="U551" s="419"/>
      <c r="V551" s="423" t="s">
        <v>208</v>
      </c>
      <c r="W551" s="422"/>
      <c r="X551" s="422"/>
      <c r="Y551" s="422"/>
      <c r="Z551" s="422"/>
      <c r="AA551" s="422"/>
      <c r="AB551" s="701">
        <f>$AB$8</f>
        <v>0.5</v>
      </c>
      <c r="AC551" s="701"/>
      <c r="AD551" s="424" t="s">
        <v>1300</v>
      </c>
      <c r="AE551" s="422"/>
      <c r="AF551" s="722"/>
      <c r="AG551" s="723"/>
      <c r="AH551" s="576"/>
      <c r="AI551" s="524" t="s">
        <v>33</v>
      </c>
      <c r="AJ551" s="699">
        <f>$AJ$14</f>
        <v>201</v>
      </c>
      <c r="AK551" s="699"/>
      <c r="AL551" s="426" t="s">
        <v>207</v>
      </c>
      <c r="AM551" s="181"/>
      <c r="AN551" s="426"/>
      <c r="AO551" s="189"/>
      <c r="AP551" s="459">
        <f>ROUND(ROUND((F513-ROUND(F513*N543,0))*(1+AB551),0)+AJ551,0)</f>
        <v>623</v>
      </c>
      <c r="AQ551" s="429"/>
    </row>
    <row r="552" spans="1:43" ht="17.25" customHeight="1" x14ac:dyDescent="0.15">
      <c r="A552" s="436">
        <v>63</v>
      </c>
      <c r="B552" s="433">
        <v>1633</v>
      </c>
      <c r="C552" s="441" t="s">
        <v>4178</v>
      </c>
      <c r="D552" s="538"/>
      <c r="E552" s="421"/>
      <c r="F552" s="418"/>
      <c r="G552" s="418"/>
      <c r="H552" s="418"/>
      <c r="I552" s="67"/>
      <c r="J552" s="66"/>
      <c r="K552" s="418"/>
      <c r="L552" s="418"/>
      <c r="M552" s="419"/>
      <c r="N552" s="421"/>
      <c r="O552" s="418"/>
      <c r="P552" s="418"/>
      <c r="Q552" s="638"/>
      <c r="R552" s="637"/>
      <c r="S552" s="637"/>
      <c r="T552" s="637"/>
      <c r="U552" s="638"/>
      <c r="V552" s="423"/>
      <c r="W552" s="422"/>
      <c r="X552" s="422"/>
      <c r="Y552" s="422"/>
      <c r="Z552" s="422"/>
      <c r="AA552" s="422"/>
      <c r="AB552" s="529"/>
      <c r="AC552" s="530"/>
      <c r="AD552" s="424"/>
      <c r="AE552" s="424"/>
      <c r="AF552" s="722"/>
      <c r="AG552" s="723"/>
      <c r="AH552" s="677" t="s">
        <v>4071</v>
      </c>
      <c r="AI552" s="678"/>
      <c r="AJ552" s="678"/>
      <c r="AK552" s="678"/>
      <c r="AL552" s="678"/>
      <c r="AM552" s="678"/>
      <c r="AN552" s="678"/>
      <c r="AO552" s="679"/>
      <c r="AP552" s="459">
        <f>ROUND((F513-ROUND(F513*N543,0))+AJ554,0)</f>
        <v>598</v>
      </c>
      <c r="AQ552" s="429"/>
    </row>
    <row r="553" spans="1:43" ht="17.25" customHeight="1" x14ac:dyDescent="0.15">
      <c r="A553" s="436">
        <v>63</v>
      </c>
      <c r="B553" s="433">
        <v>1634</v>
      </c>
      <c r="C553" s="441" t="s">
        <v>4179</v>
      </c>
      <c r="D553" s="538"/>
      <c r="E553" s="421"/>
      <c r="F553" s="418"/>
      <c r="G553" s="418"/>
      <c r="H553" s="418"/>
      <c r="I553" s="67"/>
      <c r="J553" s="66"/>
      <c r="K553" s="418"/>
      <c r="L553" s="418"/>
      <c r="M553" s="419"/>
      <c r="N553" s="421"/>
      <c r="O553" s="418"/>
      <c r="P553" s="418"/>
      <c r="Q553" s="638"/>
      <c r="R553" s="637"/>
      <c r="S553" s="637"/>
      <c r="T553" s="637"/>
      <c r="U553" s="638"/>
      <c r="V553" s="423" t="s">
        <v>579</v>
      </c>
      <c r="W553" s="422"/>
      <c r="X553" s="422"/>
      <c r="Y553" s="422"/>
      <c r="Z553" s="422"/>
      <c r="AA553" s="422"/>
      <c r="AB553" s="701">
        <f>$AB$7</f>
        <v>0.25</v>
      </c>
      <c r="AC553" s="706"/>
      <c r="AD553" s="424" t="s">
        <v>1300</v>
      </c>
      <c r="AE553" s="424"/>
      <c r="AF553" s="722"/>
      <c r="AG553" s="723"/>
      <c r="AH553" s="680"/>
      <c r="AI553" s="681"/>
      <c r="AJ553" s="681"/>
      <c r="AK553" s="681"/>
      <c r="AL553" s="681"/>
      <c r="AM553" s="681"/>
      <c r="AN553" s="681"/>
      <c r="AO553" s="682"/>
      <c r="AP553" s="459">
        <f>ROUND(ROUND((F513-ROUND(F513*N543,0))*(1+AB553),0)+AJ554,0)</f>
        <v>668</v>
      </c>
      <c r="AQ553" s="429"/>
    </row>
    <row r="554" spans="1:43" ht="17.25" customHeight="1" x14ac:dyDescent="0.15">
      <c r="A554" s="436">
        <v>63</v>
      </c>
      <c r="B554" s="433">
        <v>1635</v>
      </c>
      <c r="C554" s="441" t="s">
        <v>4180</v>
      </c>
      <c r="D554" s="538"/>
      <c r="E554" s="421"/>
      <c r="F554" s="418"/>
      <c r="G554" s="418"/>
      <c r="H554" s="418"/>
      <c r="I554" s="67"/>
      <c r="J554" s="66"/>
      <c r="K554" s="418"/>
      <c r="L554" s="418"/>
      <c r="M554" s="419"/>
      <c r="N554" s="421"/>
      <c r="O554" s="418"/>
      <c r="P554" s="418"/>
      <c r="Q554" s="638"/>
      <c r="R554" s="607"/>
      <c r="S554" s="607"/>
      <c r="T554" s="607"/>
      <c r="U554" s="432"/>
      <c r="V554" s="423" t="s">
        <v>208</v>
      </c>
      <c r="W554" s="422"/>
      <c r="X554" s="422"/>
      <c r="Y554" s="422"/>
      <c r="Z554" s="422"/>
      <c r="AA554" s="422"/>
      <c r="AB554" s="701">
        <f>$AB$8</f>
        <v>0.5</v>
      </c>
      <c r="AC554" s="706"/>
      <c r="AD554" s="424" t="s">
        <v>1300</v>
      </c>
      <c r="AE554" s="424"/>
      <c r="AF554" s="724"/>
      <c r="AG554" s="725"/>
      <c r="AH554" s="39"/>
      <c r="AI554" s="524" t="s">
        <v>33</v>
      </c>
      <c r="AJ554" s="699">
        <f>$AJ$164</f>
        <v>317</v>
      </c>
      <c r="AK554" s="699"/>
      <c r="AL554" s="426" t="s">
        <v>207</v>
      </c>
      <c r="AM554" s="607"/>
      <c r="AN554" s="607"/>
      <c r="AO554" s="432"/>
      <c r="AP554" s="357">
        <f>ROUND(ROUND((F513-ROUND(F513*N543,0))*(1+AB554),0)+AJ554,0)</f>
        <v>739</v>
      </c>
      <c r="AQ554" s="429"/>
    </row>
    <row r="555" spans="1:43" ht="17.25" customHeight="1" x14ac:dyDescent="0.15">
      <c r="A555" s="436">
        <v>63</v>
      </c>
      <c r="B555" s="433" t="s">
        <v>5428</v>
      </c>
      <c r="C555" s="455" t="s">
        <v>4624</v>
      </c>
      <c r="D555" s="538"/>
      <c r="E555" s="442"/>
      <c r="F555" s="637"/>
      <c r="G555" s="637"/>
      <c r="H555" s="637"/>
      <c r="I555" s="638"/>
      <c r="J555" s="442"/>
      <c r="K555" s="637"/>
      <c r="L555" s="637"/>
      <c r="M555" s="638"/>
      <c r="N555" s="442"/>
      <c r="O555" s="637"/>
      <c r="P555" s="637"/>
      <c r="Q555" s="419"/>
      <c r="R555" s="677" t="s">
        <v>4346</v>
      </c>
      <c r="S555" s="678"/>
      <c r="T555" s="678"/>
      <c r="U555" s="679"/>
      <c r="V555" s="423"/>
      <c r="W555" s="621"/>
      <c r="X555" s="621"/>
      <c r="Y555" s="621"/>
      <c r="Z555" s="621"/>
      <c r="AA555" s="621"/>
      <c r="AB555" s="621"/>
      <c r="AC555" s="621"/>
      <c r="AD555" s="621"/>
      <c r="AE555" s="621"/>
      <c r="AF555" s="621"/>
      <c r="AG555" s="621"/>
      <c r="AH555" s="621"/>
      <c r="AI555" s="621"/>
      <c r="AJ555" s="621"/>
      <c r="AK555" s="621"/>
      <c r="AL555" s="621"/>
      <c r="AM555" s="621"/>
      <c r="AN555" s="621"/>
      <c r="AO555" s="622"/>
      <c r="AP555" s="456">
        <f>F513-ROUND(F513*N543,0)-ROUND(F513*R558,0)</f>
        <v>278</v>
      </c>
      <c r="AQ555" s="429"/>
    </row>
    <row r="556" spans="1:43" ht="17.25" customHeight="1" x14ac:dyDescent="0.15">
      <c r="A556" s="436">
        <v>63</v>
      </c>
      <c r="B556" s="433" t="s">
        <v>5429</v>
      </c>
      <c r="C556" s="457" t="s">
        <v>4625</v>
      </c>
      <c r="D556" s="649"/>
      <c r="E556" s="442"/>
      <c r="F556" s="637"/>
      <c r="G556" s="637"/>
      <c r="H556" s="637"/>
      <c r="I556" s="638"/>
      <c r="J556" s="442"/>
      <c r="K556" s="637"/>
      <c r="L556" s="637"/>
      <c r="M556" s="638"/>
      <c r="N556" s="442"/>
      <c r="O556" s="637"/>
      <c r="P556" s="637"/>
      <c r="Q556" s="419"/>
      <c r="R556" s="680"/>
      <c r="S556" s="681"/>
      <c r="T556" s="681"/>
      <c r="U556" s="682"/>
      <c r="V556" s="423" t="s">
        <v>579</v>
      </c>
      <c r="W556" s="422"/>
      <c r="X556" s="422"/>
      <c r="Y556" s="422"/>
      <c r="Z556" s="422"/>
      <c r="AA556" s="422"/>
      <c r="AB556" s="701">
        <v>0.25</v>
      </c>
      <c r="AC556" s="701"/>
      <c r="AD556" s="424" t="s">
        <v>1300</v>
      </c>
      <c r="AE556" s="621"/>
      <c r="AF556" s="621"/>
      <c r="AG556" s="621"/>
      <c r="AH556" s="621"/>
      <c r="AI556" s="621"/>
      <c r="AJ556" s="621"/>
      <c r="AK556" s="621"/>
      <c r="AL556" s="621"/>
      <c r="AM556" s="621"/>
      <c r="AN556" s="621"/>
      <c r="AO556" s="622"/>
      <c r="AP556" s="458">
        <f>ROUND((F513-ROUND(F513*N543,0)-ROUND(F513*R558,0))*(1+AB556),0)</f>
        <v>348</v>
      </c>
      <c r="AQ556" s="429"/>
    </row>
    <row r="557" spans="1:43" ht="17.25" customHeight="1" x14ac:dyDescent="0.15">
      <c r="A557" s="436">
        <v>63</v>
      </c>
      <c r="B557" s="433" t="s">
        <v>5430</v>
      </c>
      <c r="C557" s="457" t="s">
        <v>4626</v>
      </c>
      <c r="D557" s="649"/>
      <c r="E557" s="442"/>
      <c r="F557" s="637"/>
      <c r="G557" s="637"/>
      <c r="H557" s="637"/>
      <c r="I557" s="638"/>
      <c r="J557" s="442"/>
      <c r="K557" s="637"/>
      <c r="L557" s="637"/>
      <c r="M557" s="638"/>
      <c r="N557" s="442"/>
      <c r="O557" s="637"/>
      <c r="P557" s="637"/>
      <c r="Q557" s="419"/>
      <c r="R557" s="511"/>
      <c r="S557" s="511"/>
      <c r="T557" s="511"/>
      <c r="U557" s="513"/>
      <c r="V557" s="423" t="s">
        <v>208</v>
      </c>
      <c r="W557" s="422"/>
      <c r="X557" s="422"/>
      <c r="Y557" s="422"/>
      <c r="Z557" s="422"/>
      <c r="AA557" s="422"/>
      <c r="AB557" s="701">
        <v>0.5</v>
      </c>
      <c r="AC557" s="701"/>
      <c r="AD557" s="424" t="s">
        <v>1300</v>
      </c>
      <c r="AE557" s="621"/>
      <c r="AF557" s="621"/>
      <c r="AG557" s="621"/>
      <c r="AH557" s="621"/>
      <c r="AI557" s="621"/>
      <c r="AJ557" s="621"/>
      <c r="AK557" s="621"/>
      <c r="AL557" s="621"/>
      <c r="AM557" s="621"/>
      <c r="AN557" s="621"/>
      <c r="AO557" s="622"/>
      <c r="AP557" s="458">
        <f>ROUND((F513-ROUND(F513*N543,0)-ROUND(F513*R558,0))*(1+AB557),0)</f>
        <v>417</v>
      </c>
      <c r="AQ557" s="429"/>
    </row>
    <row r="558" spans="1:43" ht="17.25" customHeight="1" x14ac:dyDescent="0.15">
      <c r="A558" s="436">
        <v>63</v>
      </c>
      <c r="B558" s="433" t="s">
        <v>5431</v>
      </c>
      <c r="C558" s="441" t="s">
        <v>4627</v>
      </c>
      <c r="D558" s="649"/>
      <c r="E558" s="442"/>
      <c r="F558" s="637"/>
      <c r="G558" s="637"/>
      <c r="H558" s="637"/>
      <c r="I558" s="638"/>
      <c r="J558" s="442"/>
      <c r="K558" s="637"/>
      <c r="L558" s="637"/>
      <c r="M558" s="638"/>
      <c r="N558" s="442"/>
      <c r="O558" s="637"/>
      <c r="P558" s="637"/>
      <c r="Q558" s="419"/>
      <c r="R558" s="709">
        <f>$R$18</f>
        <v>0.01</v>
      </c>
      <c r="S558" s="683"/>
      <c r="T558" s="45" t="s">
        <v>4036</v>
      </c>
      <c r="U558" s="419"/>
      <c r="V558" s="423"/>
      <c r="W558" s="422"/>
      <c r="X558" s="422"/>
      <c r="Y558" s="422"/>
      <c r="Z558" s="422"/>
      <c r="AA558" s="422"/>
      <c r="AB558" s="529"/>
      <c r="AC558" s="529"/>
      <c r="AD558" s="424"/>
      <c r="AE558" s="422"/>
      <c r="AF558" s="700" t="s">
        <v>4070</v>
      </c>
      <c r="AG558" s="700"/>
      <c r="AH558" s="678" t="s">
        <v>4030</v>
      </c>
      <c r="AI558" s="678"/>
      <c r="AJ558" s="678"/>
      <c r="AK558" s="678"/>
      <c r="AL558" s="678"/>
      <c r="AM558" s="678"/>
      <c r="AN558" s="678"/>
      <c r="AO558" s="679"/>
      <c r="AP558" s="459">
        <f>ROUND((F513-ROUND(F513*N543,0)-ROUND(F513*R558,0))+AJ560,0)</f>
        <v>532</v>
      </c>
      <c r="AQ558" s="407"/>
    </row>
    <row r="559" spans="1:43" ht="17.25" customHeight="1" x14ac:dyDescent="0.15">
      <c r="A559" s="436">
        <v>63</v>
      </c>
      <c r="B559" s="433" t="s">
        <v>5432</v>
      </c>
      <c r="C559" s="441" t="s">
        <v>4628</v>
      </c>
      <c r="D559" s="649"/>
      <c r="E559" s="442"/>
      <c r="F559" s="637"/>
      <c r="G559" s="637"/>
      <c r="H559" s="637"/>
      <c r="I559" s="638"/>
      <c r="J559" s="442"/>
      <c r="K559" s="637"/>
      <c r="L559" s="637"/>
      <c r="M559" s="638"/>
      <c r="N559" s="442"/>
      <c r="O559" s="637"/>
      <c r="P559" s="637"/>
      <c r="Q559" s="419"/>
      <c r="R559" s="418"/>
      <c r="S559" s="418"/>
      <c r="T559" s="418"/>
      <c r="U559" s="419"/>
      <c r="V559" s="423" t="s">
        <v>579</v>
      </c>
      <c r="W559" s="422"/>
      <c r="X559" s="422"/>
      <c r="Y559" s="422"/>
      <c r="Z559" s="422"/>
      <c r="AA559" s="422"/>
      <c r="AB559" s="701">
        <f>$AB$7</f>
        <v>0.25</v>
      </c>
      <c r="AC559" s="701"/>
      <c r="AD559" s="424" t="s">
        <v>1300</v>
      </c>
      <c r="AE559" s="422"/>
      <c r="AF559" s="700"/>
      <c r="AG559" s="700"/>
      <c r="AH559" s="681"/>
      <c r="AI559" s="681"/>
      <c r="AJ559" s="681"/>
      <c r="AK559" s="681"/>
      <c r="AL559" s="681"/>
      <c r="AM559" s="681"/>
      <c r="AN559" s="681"/>
      <c r="AO559" s="682"/>
      <c r="AP559" s="459">
        <f>ROUND(ROUND((F513-ROUND(F513*N543,0)-ROUND(F513*R558,0))*(1+AB559),0)+AJ560,0)</f>
        <v>602</v>
      </c>
      <c r="AQ559" s="429"/>
    </row>
    <row r="560" spans="1:43" ht="17.25" customHeight="1" x14ac:dyDescent="0.15">
      <c r="A560" s="436">
        <v>63</v>
      </c>
      <c r="B560" s="433" t="s">
        <v>5433</v>
      </c>
      <c r="C560" s="441" t="s">
        <v>4629</v>
      </c>
      <c r="D560" s="649"/>
      <c r="E560" s="510"/>
      <c r="F560" s="511"/>
      <c r="G560" s="511"/>
      <c r="H560" s="511"/>
      <c r="I560" s="513"/>
      <c r="J560" s="510"/>
      <c r="K560" s="511"/>
      <c r="L560" s="637"/>
      <c r="M560" s="638"/>
      <c r="N560" s="442"/>
      <c r="O560" s="637"/>
      <c r="P560" s="637"/>
      <c r="Q560" s="419"/>
      <c r="R560" s="418"/>
      <c r="S560" s="418"/>
      <c r="T560" s="418"/>
      <c r="U560" s="419"/>
      <c r="V560" s="423" t="s">
        <v>208</v>
      </c>
      <c r="W560" s="422"/>
      <c r="X560" s="422"/>
      <c r="Y560" s="422"/>
      <c r="Z560" s="422"/>
      <c r="AA560" s="422"/>
      <c r="AB560" s="701">
        <f>$AB$8</f>
        <v>0.5</v>
      </c>
      <c r="AC560" s="701"/>
      <c r="AD560" s="424" t="s">
        <v>1300</v>
      </c>
      <c r="AE560" s="422"/>
      <c r="AF560" s="700"/>
      <c r="AG560" s="700"/>
      <c r="AH560" s="245"/>
      <c r="AI560" s="616" t="s">
        <v>33</v>
      </c>
      <c r="AJ560" s="702">
        <f>$AJ$11</f>
        <v>254</v>
      </c>
      <c r="AK560" s="702"/>
      <c r="AL560" s="245" t="s">
        <v>207</v>
      </c>
      <c r="AM560" s="607"/>
      <c r="AN560" s="607"/>
      <c r="AO560" s="432"/>
      <c r="AP560" s="459">
        <f>ROUND(ROUND((F513-ROUND(F513*N543,0)-ROUND(F513*R558,0))*(1+AB560),0)+AJ560,0)</f>
        <v>671</v>
      </c>
      <c r="AQ560" s="429"/>
    </row>
    <row r="561" spans="1:43" ht="17.25" customHeight="1" x14ac:dyDescent="0.15">
      <c r="A561" s="436">
        <v>63</v>
      </c>
      <c r="B561" s="433" t="s">
        <v>5434</v>
      </c>
      <c r="C561" s="441" t="s">
        <v>4630</v>
      </c>
      <c r="D561" s="649"/>
      <c r="E561" s="510"/>
      <c r="F561" s="511"/>
      <c r="G561" s="511"/>
      <c r="H561" s="511"/>
      <c r="I561" s="513"/>
      <c r="J561" s="510"/>
      <c r="K561" s="511"/>
      <c r="L561" s="637"/>
      <c r="M561" s="638"/>
      <c r="N561" s="442"/>
      <c r="O561" s="637"/>
      <c r="P561" s="637"/>
      <c r="Q561" s="638"/>
      <c r="R561" s="637"/>
      <c r="S561" s="637"/>
      <c r="T561" s="637"/>
      <c r="U561" s="638"/>
      <c r="V561" s="423"/>
      <c r="W561" s="422"/>
      <c r="X561" s="422"/>
      <c r="Y561" s="422"/>
      <c r="Z561" s="422"/>
      <c r="AA561" s="422"/>
      <c r="AB561" s="529"/>
      <c r="AC561" s="529"/>
      <c r="AD561" s="424"/>
      <c r="AE561" s="422"/>
      <c r="AF561" s="700"/>
      <c r="AG561" s="700"/>
      <c r="AH561" s="677" t="s">
        <v>4071</v>
      </c>
      <c r="AI561" s="678"/>
      <c r="AJ561" s="678"/>
      <c r="AK561" s="678"/>
      <c r="AL561" s="678"/>
      <c r="AM561" s="678"/>
      <c r="AN561" s="678"/>
      <c r="AO561" s="679"/>
      <c r="AP561" s="459">
        <f>ROUND((F513-ROUND(F513*N543,0)-ROUND(F513*R558,0))+AJ563,0)</f>
        <v>680</v>
      </c>
      <c r="AQ561" s="407"/>
    </row>
    <row r="562" spans="1:43" ht="17.25" customHeight="1" x14ac:dyDescent="0.15">
      <c r="A562" s="436">
        <v>63</v>
      </c>
      <c r="B562" s="433" t="s">
        <v>5435</v>
      </c>
      <c r="C562" s="441" t="s">
        <v>4631</v>
      </c>
      <c r="D562" s="649"/>
      <c r="E562" s="510"/>
      <c r="F562" s="511"/>
      <c r="G562" s="511"/>
      <c r="H562" s="511"/>
      <c r="I562" s="513"/>
      <c r="J562" s="510"/>
      <c r="K562" s="511"/>
      <c r="L562" s="637"/>
      <c r="M562" s="638"/>
      <c r="N562" s="442"/>
      <c r="O562" s="637"/>
      <c r="P562" s="637"/>
      <c r="Q562" s="419"/>
      <c r="R562" s="418"/>
      <c r="S562" s="418"/>
      <c r="T562" s="418"/>
      <c r="U562" s="419"/>
      <c r="V562" s="423" t="s">
        <v>579</v>
      </c>
      <c r="W562" s="422"/>
      <c r="X562" s="422"/>
      <c r="Y562" s="422"/>
      <c r="Z562" s="422"/>
      <c r="AA562" s="422"/>
      <c r="AB562" s="701">
        <f>$AB$7</f>
        <v>0.25</v>
      </c>
      <c r="AC562" s="701"/>
      <c r="AD562" s="424" t="s">
        <v>1300</v>
      </c>
      <c r="AE562" s="422"/>
      <c r="AF562" s="700"/>
      <c r="AG562" s="700"/>
      <c r="AH562" s="680"/>
      <c r="AI562" s="681"/>
      <c r="AJ562" s="681"/>
      <c r="AK562" s="681"/>
      <c r="AL562" s="681"/>
      <c r="AM562" s="681"/>
      <c r="AN562" s="681"/>
      <c r="AO562" s="682"/>
      <c r="AP562" s="459">
        <f>ROUND(ROUND((F513-ROUND(F513*N543,0)-ROUND(F513*R558,0))*(1+AB562),0)+AJ563,0)</f>
        <v>750</v>
      </c>
      <c r="AQ562" s="429"/>
    </row>
    <row r="563" spans="1:43" ht="17.25" customHeight="1" x14ac:dyDescent="0.15">
      <c r="A563" s="436">
        <v>63</v>
      </c>
      <c r="B563" s="433" t="s">
        <v>5436</v>
      </c>
      <c r="C563" s="441" t="s">
        <v>4632</v>
      </c>
      <c r="D563" s="649"/>
      <c r="E563" s="510"/>
      <c r="F563" s="511"/>
      <c r="G563" s="511"/>
      <c r="H563" s="511"/>
      <c r="I563" s="513"/>
      <c r="J563" s="510"/>
      <c r="K563" s="511"/>
      <c r="L563" s="637"/>
      <c r="M563" s="638"/>
      <c r="N563" s="442"/>
      <c r="O563" s="637"/>
      <c r="P563" s="637"/>
      <c r="Q563" s="419"/>
      <c r="R563" s="418"/>
      <c r="S563" s="418"/>
      <c r="T563" s="418"/>
      <c r="U563" s="419"/>
      <c r="V563" s="423" t="s">
        <v>208</v>
      </c>
      <c r="W563" s="422"/>
      <c r="X563" s="422"/>
      <c r="Y563" s="422"/>
      <c r="Z563" s="422"/>
      <c r="AA563" s="422"/>
      <c r="AB563" s="701">
        <f>$AB$8</f>
        <v>0.5</v>
      </c>
      <c r="AC563" s="701"/>
      <c r="AD563" s="424" t="s">
        <v>1300</v>
      </c>
      <c r="AE563" s="38"/>
      <c r="AF563" s="700"/>
      <c r="AG563" s="700"/>
      <c r="AH563" s="39"/>
      <c r="AI563" s="524" t="s">
        <v>33</v>
      </c>
      <c r="AJ563" s="699">
        <f>$AJ$158</f>
        <v>402</v>
      </c>
      <c r="AK563" s="699"/>
      <c r="AL563" s="426" t="s">
        <v>207</v>
      </c>
      <c r="AM563" s="417"/>
      <c r="AN563" s="417"/>
      <c r="AO563" s="584"/>
      <c r="AP563" s="459">
        <f>ROUND(ROUND((F513-ROUND(F513*N543,0)-ROUND(F513*R558,0))*(1+AB563),0)+AJ563,0)</f>
        <v>819</v>
      </c>
      <c r="AQ563" s="429"/>
    </row>
    <row r="564" spans="1:43" ht="17.25" customHeight="1" x14ac:dyDescent="0.15">
      <c r="A564" s="436">
        <v>63</v>
      </c>
      <c r="B564" s="433" t="s">
        <v>5437</v>
      </c>
      <c r="C564" s="441" t="s">
        <v>4633</v>
      </c>
      <c r="D564" s="649"/>
      <c r="E564" s="510"/>
      <c r="F564" s="511"/>
      <c r="G564" s="511"/>
      <c r="H564" s="511"/>
      <c r="I564" s="513"/>
      <c r="J564" s="510"/>
      <c r="K564" s="511"/>
      <c r="L564" s="637"/>
      <c r="M564" s="638"/>
      <c r="N564" s="442"/>
      <c r="O564" s="637"/>
      <c r="P564" s="637"/>
      <c r="Q564" s="419"/>
      <c r="R564" s="637"/>
      <c r="S564" s="418"/>
      <c r="T564" s="637"/>
      <c r="U564" s="638"/>
      <c r="V564" s="423"/>
      <c r="W564" s="422"/>
      <c r="X564" s="422"/>
      <c r="Y564" s="422"/>
      <c r="Z564" s="422"/>
      <c r="AA564" s="422"/>
      <c r="AB564" s="529"/>
      <c r="AC564" s="529"/>
      <c r="AD564" s="424"/>
      <c r="AE564" s="422"/>
      <c r="AF564" s="720" t="s">
        <v>4072</v>
      </c>
      <c r="AG564" s="721"/>
      <c r="AH564" s="678" t="s">
        <v>4030</v>
      </c>
      <c r="AI564" s="678"/>
      <c r="AJ564" s="678"/>
      <c r="AK564" s="678"/>
      <c r="AL564" s="678"/>
      <c r="AM564" s="678"/>
      <c r="AN564" s="678"/>
      <c r="AO564" s="679"/>
      <c r="AP564" s="459">
        <f>ROUND((F513-ROUND(F513*N543,0)-ROUND(F513*R558,0))+AJ566,0)</f>
        <v>479</v>
      </c>
      <c r="AQ564" s="407"/>
    </row>
    <row r="565" spans="1:43" ht="17.25" customHeight="1" x14ac:dyDescent="0.15">
      <c r="A565" s="436">
        <v>63</v>
      </c>
      <c r="B565" s="433" t="s">
        <v>5438</v>
      </c>
      <c r="C565" s="441" t="s">
        <v>4634</v>
      </c>
      <c r="D565" s="649"/>
      <c r="E565" s="510"/>
      <c r="F565" s="511"/>
      <c r="G565" s="511"/>
      <c r="H565" s="511"/>
      <c r="I565" s="513"/>
      <c r="J565" s="510"/>
      <c r="K565" s="511"/>
      <c r="L565" s="418"/>
      <c r="M565" s="419"/>
      <c r="N565" s="421"/>
      <c r="O565" s="418"/>
      <c r="P565" s="418"/>
      <c r="Q565" s="419"/>
      <c r="R565" s="418"/>
      <c r="S565" s="418"/>
      <c r="T565" s="418"/>
      <c r="U565" s="419"/>
      <c r="V565" s="423" t="s">
        <v>579</v>
      </c>
      <c r="W565" s="422"/>
      <c r="X565" s="422"/>
      <c r="Y565" s="422"/>
      <c r="Z565" s="422"/>
      <c r="AA565" s="422"/>
      <c r="AB565" s="701">
        <f>$AB$7</f>
        <v>0.25</v>
      </c>
      <c r="AC565" s="701"/>
      <c r="AD565" s="424" t="s">
        <v>1300</v>
      </c>
      <c r="AE565" s="422"/>
      <c r="AF565" s="722"/>
      <c r="AG565" s="723"/>
      <c r="AH565" s="681"/>
      <c r="AI565" s="681"/>
      <c r="AJ565" s="681"/>
      <c r="AK565" s="681"/>
      <c r="AL565" s="681"/>
      <c r="AM565" s="681"/>
      <c r="AN565" s="681"/>
      <c r="AO565" s="682"/>
      <c r="AP565" s="459">
        <f>ROUND(ROUND((F513-ROUND(F513*N543,0)-ROUND(F513*R558,0))*(1+AB565),0)+AJ566,0)</f>
        <v>549</v>
      </c>
      <c r="AQ565" s="429"/>
    </row>
    <row r="566" spans="1:43" ht="17.25" customHeight="1" x14ac:dyDescent="0.15">
      <c r="A566" s="436">
        <v>63</v>
      </c>
      <c r="B566" s="433" t="s">
        <v>5439</v>
      </c>
      <c r="C566" s="441" t="s">
        <v>4635</v>
      </c>
      <c r="D566" s="649"/>
      <c r="E566" s="510"/>
      <c r="F566" s="511"/>
      <c r="G566" s="511"/>
      <c r="H566" s="511"/>
      <c r="I566" s="513"/>
      <c r="J566" s="510"/>
      <c r="K566" s="511"/>
      <c r="L566" s="418"/>
      <c r="M566" s="419"/>
      <c r="N566" s="421"/>
      <c r="O566" s="418"/>
      <c r="P566" s="418"/>
      <c r="Q566" s="419"/>
      <c r="R566" s="418"/>
      <c r="S566" s="418"/>
      <c r="T566" s="418"/>
      <c r="U566" s="419"/>
      <c r="V566" s="423" t="s">
        <v>208</v>
      </c>
      <c r="W566" s="422"/>
      <c r="X566" s="422"/>
      <c r="Y566" s="422"/>
      <c r="Z566" s="422"/>
      <c r="AA566" s="422"/>
      <c r="AB566" s="701">
        <f>$AB$8</f>
        <v>0.5</v>
      </c>
      <c r="AC566" s="701"/>
      <c r="AD566" s="424" t="s">
        <v>1300</v>
      </c>
      <c r="AE566" s="422"/>
      <c r="AF566" s="722"/>
      <c r="AG566" s="723"/>
      <c r="AH566" s="576"/>
      <c r="AI566" s="524" t="s">
        <v>33</v>
      </c>
      <c r="AJ566" s="699">
        <f>$AJ$14</f>
        <v>201</v>
      </c>
      <c r="AK566" s="699"/>
      <c r="AL566" s="426" t="s">
        <v>207</v>
      </c>
      <c r="AM566" s="181"/>
      <c r="AN566" s="426"/>
      <c r="AO566" s="189"/>
      <c r="AP566" s="459">
        <f>ROUND(ROUND((F513-ROUND(F513*N543,0)-ROUND(F513*R558,0))*(1+AB566),0)+AJ566,0)</f>
        <v>618</v>
      </c>
      <c r="AQ566" s="429"/>
    </row>
    <row r="567" spans="1:43" ht="17.25" customHeight="1" x14ac:dyDescent="0.15">
      <c r="A567" s="436">
        <v>63</v>
      </c>
      <c r="B567" s="433" t="s">
        <v>5440</v>
      </c>
      <c r="C567" s="441" t="s">
        <v>4636</v>
      </c>
      <c r="D567" s="538"/>
      <c r="E567" s="421"/>
      <c r="F567" s="418"/>
      <c r="G567" s="418"/>
      <c r="H567" s="418"/>
      <c r="I567" s="67"/>
      <c r="J567" s="66"/>
      <c r="K567" s="418"/>
      <c r="L567" s="418"/>
      <c r="M567" s="419"/>
      <c r="N567" s="421"/>
      <c r="O567" s="418"/>
      <c r="P567" s="418"/>
      <c r="Q567" s="638"/>
      <c r="R567" s="637"/>
      <c r="S567" s="637"/>
      <c r="T567" s="637"/>
      <c r="U567" s="638"/>
      <c r="V567" s="423"/>
      <c r="W567" s="422"/>
      <c r="X567" s="422"/>
      <c r="Y567" s="422"/>
      <c r="Z567" s="422"/>
      <c r="AA567" s="422"/>
      <c r="AB567" s="529"/>
      <c r="AC567" s="530"/>
      <c r="AD567" s="424"/>
      <c r="AE567" s="424"/>
      <c r="AF567" s="722"/>
      <c r="AG567" s="723"/>
      <c r="AH567" s="677" t="s">
        <v>4071</v>
      </c>
      <c r="AI567" s="678"/>
      <c r="AJ567" s="678"/>
      <c r="AK567" s="678"/>
      <c r="AL567" s="678"/>
      <c r="AM567" s="678"/>
      <c r="AN567" s="678"/>
      <c r="AO567" s="679"/>
      <c r="AP567" s="459">
        <f>ROUND((F513-ROUND(F513*N543,0)-ROUND(F513*R558,0))+AJ569,0)</f>
        <v>595</v>
      </c>
      <c r="AQ567" s="429"/>
    </row>
    <row r="568" spans="1:43" ht="17.25" customHeight="1" x14ac:dyDescent="0.15">
      <c r="A568" s="436">
        <v>63</v>
      </c>
      <c r="B568" s="433" t="s">
        <v>5441</v>
      </c>
      <c r="C568" s="441" t="s">
        <v>4637</v>
      </c>
      <c r="D568" s="538"/>
      <c r="E568" s="421"/>
      <c r="F568" s="418"/>
      <c r="G568" s="418"/>
      <c r="H568" s="418"/>
      <c r="I568" s="67"/>
      <c r="J568" s="66"/>
      <c r="K568" s="418"/>
      <c r="L568" s="418"/>
      <c r="M568" s="419"/>
      <c r="N568" s="421"/>
      <c r="O568" s="418"/>
      <c r="P568" s="418"/>
      <c r="Q568" s="638"/>
      <c r="R568" s="637"/>
      <c r="S568" s="637"/>
      <c r="T568" s="637"/>
      <c r="U568" s="638"/>
      <c r="V568" s="423" t="s">
        <v>579</v>
      </c>
      <c r="W568" s="422"/>
      <c r="X568" s="422"/>
      <c r="Y568" s="422"/>
      <c r="Z568" s="422"/>
      <c r="AA568" s="422"/>
      <c r="AB568" s="701">
        <f>$AB$7</f>
        <v>0.25</v>
      </c>
      <c r="AC568" s="706"/>
      <c r="AD568" s="424" t="s">
        <v>1300</v>
      </c>
      <c r="AE568" s="424"/>
      <c r="AF568" s="722"/>
      <c r="AG568" s="723"/>
      <c r="AH568" s="680"/>
      <c r="AI568" s="681"/>
      <c r="AJ568" s="681"/>
      <c r="AK568" s="681"/>
      <c r="AL568" s="681"/>
      <c r="AM568" s="681"/>
      <c r="AN568" s="681"/>
      <c r="AO568" s="682"/>
      <c r="AP568" s="459">
        <f>ROUND(ROUND((F513-ROUND(F513*N543,0)-ROUND(F513*R558,0))*(1+AB568),0)+AJ569,0)</f>
        <v>665</v>
      </c>
      <c r="AQ568" s="429"/>
    </row>
    <row r="569" spans="1:43" ht="17.25" customHeight="1" x14ac:dyDescent="0.15">
      <c r="A569" s="436">
        <v>63</v>
      </c>
      <c r="B569" s="433" t="s">
        <v>5442</v>
      </c>
      <c r="C569" s="441" t="s">
        <v>4638</v>
      </c>
      <c r="D569" s="585"/>
      <c r="E569" s="39"/>
      <c r="F569" s="417"/>
      <c r="G569" s="417"/>
      <c r="H569" s="417"/>
      <c r="I569" s="43"/>
      <c r="J569" s="78"/>
      <c r="K569" s="417"/>
      <c r="L569" s="417"/>
      <c r="M569" s="420"/>
      <c r="N569" s="39"/>
      <c r="O569" s="417"/>
      <c r="P569" s="417"/>
      <c r="Q569" s="432"/>
      <c r="R569" s="607"/>
      <c r="S569" s="607"/>
      <c r="T569" s="607"/>
      <c r="U569" s="432"/>
      <c r="V569" s="423" t="s">
        <v>208</v>
      </c>
      <c r="W569" s="422"/>
      <c r="X569" s="422"/>
      <c r="Y569" s="422"/>
      <c r="Z569" s="422"/>
      <c r="AA569" s="422"/>
      <c r="AB569" s="701">
        <f>$AB$8</f>
        <v>0.5</v>
      </c>
      <c r="AC569" s="706"/>
      <c r="AD569" s="424" t="s">
        <v>1300</v>
      </c>
      <c r="AE569" s="424"/>
      <c r="AF569" s="724"/>
      <c r="AG569" s="725"/>
      <c r="AH569" s="39"/>
      <c r="AI569" s="524" t="s">
        <v>33</v>
      </c>
      <c r="AJ569" s="699">
        <f>$AJ$164</f>
        <v>317</v>
      </c>
      <c r="AK569" s="699"/>
      <c r="AL569" s="426" t="s">
        <v>207</v>
      </c>
      <c r="AM569" s="607"/>
      <c r="AN569" s="607"/>
      <c r="AO569" s="432"/>
      <c r="AP569" s="357">
        <f>ROUND(ROUND((F513-ROUND(F513*N543,0)-ROUND(F513*R558,0))*(1+AB569),0)+AJ569,0)</f>
        <v>734</v>
      </c>
      <c r="AQ569" s="188"/>
    </row>
    <row r="570" spans="1:43" ht="17.25" customHeight="1" x14ac:dyDescent="0.15">
      <c r="A570" s="436">
        <v>63</v>
      </c>
      <c r="B570" s="436">
        <v>1521</v>
      </c>
      <c r="C570" s="158" t="s">
        <v>760</v>
      </c>
      <c r="D570" s="710" t="s">
        <v>1356</v>
      </c>
      <c r="E570" s="677" t="s">
        <v>1361</v>
      </c>
      <c r="F570" s="678"/>
      <c r="G570" s="678"/>
      <c r="H570" s="678"/>
      <c r="I570" s="679"/>
      <c r="J570" s="677" t="s">
        <v>1362</v>
      </c>
      <c r="K570" s="678"/>
      <c r="L570" s="678"/>
      <c r="M570" s="679"/>
      <c r="N570" s="508"/>
      <c r="O570" s="509"/>
      <c r="P570" s="416"/>
      <c r="Q570" s="36"/>
      <c r="R570" s="416"/>
      <c r="S570" s="416"/>
      <c r="T570" s="633"/>
      <c r="U570" s="634"/>
      <c r="V570" s="422"/>
      <c r="W570" s="422"/>
      <c r="X570" s="422"/>
      <c r="Y570" s="422"/>
      <c r="Z570" s="621"/>
      <c r="AA570" s="621"/>
      <c r="AB570" s="422"/>
      <c r="AC570" s="422"/>
      <c r="AD570" s="422"/>
      <c r="AE570" s="422"/>
      <c r="AF570" s="425"/>
      <c r="AG570" s="425"/>
      <c r="AH570" s="425"/>
      <c r="AI570" s="425"/>
      <c r="AJ570" s="425"/>
      <c r="AK570" s="425"/>
      <c r="AL570" s="425"/>
      <c r="AM570" s="425"/>
      <c r="AN570" s="425"/>
      <c r="AO570" s="48"/>
      <c r="AP570" s="401">
        <f>ROUND($F$513*$L$572,0)</f>
        <v>142</v>
      </c>
      <c r="AQ570" s="435" t="s">
        <v>1357</v>
      </c>
    </row>
    <row r="571" spans="1:43" ht="17.25" customHeight="1" x14ac:dyDescent="0.15">
      <c r="A571" s="436">
        <v>63</v>
      </c>
      <c r="B571" s="436">
        <v>1522</v>
      </c>
      <c r="C571" s="158" t="s">
        <v>761</v>
      </c>
      <c r="D571" s="711"/>
      <c r="E571" s="680"/>
      <c r="F571" s="681"/>
      <c r="G571" s="681"/>
      <c r="H571" s="681"/>
      <c r="I571" s="682"/>
      <c r="J571" s="680"/>
      <c r="K571" s="681"/>
      <c r="L571" s="681"/>
      <c r="M571" s="682"/>
      <c r="N571" s="510"/>
      <c r="O571" s="511"/>
      <c r="P571" s="418"/>
      <c r="Q571" s="419"/>
      <c r="R571" s="637"/>
      <c r="S571" s="418"/>
      <c r="T571" s="637"/>
      <c r="U571" s="638"/>
      <c r="V571" s="422" t="s">
        <v>579</v>
      </c>
      <c r="W571" s="422"/>
      <c r="X571" s="422"/>
      <c r="Y571" s="621"/>
      <c r="Z571" s="621"/>
      <c r="AA571" s="621"/>
      <c r="AB571" s="701">
        <f>$AB$7</f>
        <v>0.25</v>
      </c>
      <c r="AC571" s="706"/>
      <c r="AD571" s="424" t="s">
        <v>1300</v>
      </c>
      <c r="AE571" s="422"/>
      <c r="AF571" s="422"/>
      <c r="AG571" s="422"/>
      <c r="AH571" s="422"/>
      <c r="AI571" s="422"/>
      <c r="AJ571" s="422"/>
      <c r="AK571" s="422"/>
      <c r="AL571" s="422"/>
      <c r="AM571" s="422"/>
      <c r="AN571" s="422"/>
      <c r="AO571" s="38"/>
      <c r="AP571" s="401">
        <f>ROUND(ROUND($F$513*$L$572,0)*(1+AB571),0)</f>
        <v>178</v>
      </c>
      <c r="AQ571" s="429"/>
    </row>
    <row r="572" spans="1:43" ht="17.25" customHeight="1" x14ac:dyDescent="0.15">
      <c r="A572" s="436">
        <v>63</v>
      </c>
      <c r="B572" s="436">
        <v>1523</v>
      </c>
      <c r="C572" s="158" t="s">
        <v>762</v>
      </c>
      <c r="D572" s="711"/>
      <c r="E572" s="680"/>
      <c r="F572" s="681"/>
      <c r="G572" s="681"/>
      <c r="H572" s="681"/>
      <c r="I572" s="682"/>
      <c r="J572" s="510"/>
      <c r="K572" s="521" t="s">
        <v>27</v>
      </c>
      <c r="L572" s="718">
        <v>0.5</v>
      </c>
      <c r="M572" s="719"/>
      <c r="N572" s="510"/>
      <c r="O572" s="511"/>
      <c r="P572" s="418"/>
      <c r="Q572" s="419"/>
      <c r="R572" s="637"/>
      <c r="S572" s="418"/>
      <c r="T572" s="637"/>
      <c r="U572" s="638"/>
      <c r="V572" s="422" t="s">
        <v>208</v>
      </c>
      <c r="W572" s="422"/>
      <c r="X572" s="422"/>
      <c r="Y572" s="621"/>
      <c r="Z572" s="621"/>
      <c r="AA572" s="621"/>
      <c r="AB572" s="701">
        <f>$AB$8</f>
        <v>0.5</v>
      </c>
      <c r="AC572" s="706"/>
      <c r="AD572" s="424" t="s">
        <v>1300</v>
      </c>
      <c r="AE572" s="422"/>
      <c r="AF572" s="422"/>
      <c r="AG572" s="422"/>
      <c r="AH572" s="422"/>
      <c r="AI572" s="422"/>
      <c r="AJ572" s="422"/>
      <c r="AK572" s="422"/>
      <c r="AL572" s="422"/>
      <c r="AM572" s="422"/>
      <c r="AN572" s="422"/>
      <c r="AO572" s="38"/>
      <c r="AP572" s="401">
        <f>ROUND(ROUND($F$513*$L$572,0)*(1+AB572),0)</f>
        <v>213</v>
      </c>
      <c r="AQ572" s="429"/>
    </row>
    <row r="573" spans="1:43" ht="17.25" customHeight="1" x14ac:dyDescent="0.15">
      <c r="A573" s="436">
        <v>63</v>
      </c>
      <c r="B573" s="436">
        <v>1524</v>
      </c>
      <c r="C573" s="158" t="s">
        <v>1691</v>
      </c>
      <c r="D573" s="711"/>
      <c r="E573" s="421"/>
      <c r="F573" s="684">
        <v>284</v>
      </c>
      <c r="G573" s="684"/>
      <c r="H573" s="34" t="s">
        <v>723</v>
      </c>
      <c r="I573" s="638"/>
      <c r="J573" s="421"/>
      <c r="K573" s="418"/>
      <c r="L573" s="637"/>
      <c r="M573" s="638"/>
      <c r="N573" s="635"/>
      <c r="O573" s="636"/>
      <c r="P573" s="418"/>
      <c r="Q573" s="419"/>
      <c r="R573" s="637"/>
      <c r="S573" s="418"/>
      <c r="T573" s="637"/>
      <c r="U573" s="638"/>
      <c r="V573" s="422"/>
      <c r="W573" s="422"/>
      <c r="X573" s="422"/>
      <c r="Y573" s="621"/>
      <c r="Z573" s="621"/>
      <c r="AA573" s="621"/>
      <c r="AB573" s="529"/>
      <c r="AC573" s="530"/>
      <c r="AD573" s="424"/>
      <c r="AE573" s="445"/>
      <c r="AF573" s="700" t="s">
        <v>4070</v>
      </c>
      <c r="AG573" s="700"/>
      <c r="AH573" s="677" t="s">
        <v>4030</v>
      </c>
      <c r="AI573" s="678"/>
      <c r="AJ573" s="678"/>
      <c r="AK573" s="678"/>
      <c r="AL573" s="678"/>
      <c r="AM573" s="678"/>
      <c r="AN573" s="678"/>
      <c r="AO573" s="679"/>
      <c r="AP573" s="319">
        <f>ROUND(ROUND($F$513*$L$572,0)+AJ575,0)</f>
        <v>396</v>
      </c>
      <c r="AQ573" s="429"/>
    </row>
    <row r="574" spans="1:43" ht="17.25" customHeight="1" x14ac:dyDescent="0.15">
      <c r="A574" s="436">
        <v>63</v>
      </c>
      <c r="B574" s="436">
        <v>1525</v>
      </c>
      <c r="C574" s="158" t="s">
        <v>1692</v>
      </c>
      <c r="D574" s="711"/>
      <c r="E574" s="421"/>
      <c r="F574" s="637"/>
      <c r="G574" s="637"/>
      <c r="H574" s="637"/>
      <c r="I574" s="419"/>
      <c r="J574" s="246"/>
      <c r="K574" s="245"/>
      <c r="L574" s="245"/>
      <c r="M574" s="638"/>
      <c r="N574" s="246"/>
      <c r="O574" s="245"/>
      <c r="P574" s="418"/>
      <c r="Q574" s="419"/>
      <c r="R574" s="637"/>
      <c r="S574" s="418"/>
      <c r="T574" s="637"/>
      <c r="U574" s="638"/>
      <c r="V574" s="422" t="s">
        <v>579</v>
      </c>
      <c r="W574" s="422"/>
      <c r="X574" s="422"/>
      <c r="Y574" s="621"/>
      <c r="Z574" s="621"/>
      <c r="AA574" s="621"/>
      <c r="AB574" s="701">
        <f>$AB$7</f>
        <v>0.25</v>
      </c>
      <c r="AC574" s="706"/>
      <c r="AD574" s="424" t="s">
        <v>1300</v>
      </c>
      <c r="AE574" s="621"/>
      <c r="AF574" s="700"/>
      <c r="AG574" s="700"/>
      <c r="AH574" s="680"/>
      <c r="AI574" s="681"/>
      <c r="AJ574" s="681"/>
      <c r="AK574" s="681"/>
      <c r="AL574" s="681"/>
      <c r="AM574" s="681"/>
      <c r="AN574" s="681"/>
      <c r="AO574" s="682"/>
      <c r="AP574" s="319">
        <f>ROUND(ROUND(ROUND($F$513*$L$572,0)*(1+AB574),0)+AJ575,0)</f>
        <v>432</v>
      </c>
      <c r="AQ574" s="429"/>
    </row>
    <row r="575" spans="1:43" ht="17.25" customHeight="1" x14ac:dyDescent="0.15">
      <c r="A575" s="436">
        <v>63</v>
      </c>
      <c r="B575" s="436">
        <v>1526</v>
      </c>
      <c r="C575" s="158" t="s">
        <v>1693</v>
      </c>
      <c r="D575" s="711"/>
      <c r="E575" s="421"/>
      <c r="F575" s="418"/>
      <c r="G575" s="418"/>
      <c r="H575" s="418"/>
      <c r="I575" s="247"/>
      <c r="J575" s="246"/>
      <c r="K575" s="245"/>
      <c r="L575" s="245"/>
      <c r="M575" s="247"/>
      <c r="N575" s="246"/>
      <c r="O575" s="245"/>
      <c r="P575" s="418"/>
      <c r="Q575" s="419"/>
      <c r="R575" s="637"/>
      <c r="S575" s="418"/>
      <c r="T575" s="637"/>
      <c r="U575" s="638"/>
      <c r="V575" s="422" t="s">
        <v>208</v>
      </c>
      <c r="W575" s="422"/>
      <c r="X575" s="422"/>
      <c r="Y575" s="621"/>
      <c r="Z575" s="621"/>
      <c r="AA575" s="621"/>
      <c r="AB575" s="701">
        <f>$AB$8</f>
        <v>0.5</v>
      </c>
      <c r="AC575" s="706"/>
      <c r="AD575" s="424" t="s">
        <v>1300</v>
      </c>
      <c r="AE575" s="621"/>
      <c r="AF575" s="700"/>
      <c r="AG575" s="700"/>
      <c r="AH575" s="57"/>
      <c r="AI575" s="524" t="s">
        <v>33</v>
      </c>
      <c r="AJ575" s="699">
        <f>$AJ$11</f>
        <v>254</v>
      </c>
      <c r="AK575" s="699"/>
      <c r="AL575" s="426" t="s">
        <v>207</v>
      </c>
      <c r="AM575" s="607"/>
      <c r="AN575" s="607"/>
      <c r="AO575" s="432"/>
      <c r="AP575" s="319">
        <f>ROUND(ROUND(ROUND($F$513*$L$572,0)*(1+AB575),0)+AJ575,0)</f>
        <v>467</v>
      </c>
      <c r="AQ575" s="429"/>
    </row>
    <row r="576" spans="1:43" ht="17.25" customHeight="1" x14ac:dyDescent="0.15">
      <c r="A576" s="436">
        <v>63</v>
      </c>
      <c r="B576" s="436">
        <v>1527</v>
      </c>
      <c r="C576" s="158" t="s">
        <v>1745</v>
      </c>
      <c r="D576" s="711"/>
      <c r="E576" s="421"/>
      <c r="F576" s="418"/>
      <c r="G576" s="418"/>
      <c r="H576" s="418"/>
      <c r="I576" s="247"/>
      <c r="J576" s="246"/>
      <c r="K576" s="245"/>
      <c r="L576" s="245"/>
      <c r="M576" s="247"/>
      <c r="N576" s="246"/>
      <c r="O576" s="245"/>
      <c r="P576" s="418"/>
      <c r="Q576" s="419"/>
      <c r="R576" s="637"/>
      <c r="S576" s="418"/>
      <c r="T576" s="637"/>
      <c r="U576" s="638"/>
      <c r="V576" s="422"/>
      <c r="W576" s="422"/>
      <c r="X576" s="422"/>
      <c r="Y576" s="621"/>
      <c r="Z576" s="621"/>
      <c r="AA576" s="621"/>
      <c r="AB576" s="529"/>
      <c r="AC576" s="530"/>
      <c r="AD576" s="424"/>
      <c r="AE576" s="621"/>
      <c r="AF576" s="700"/>
      <c r="AG576" s="700"/>
      <c r="AH576" s="677" t="s">
        <v>4071</v>
      </c>
      <c r="AI576" s="678"/>
      <c r="AJ576" s="678"/>
      <c r="AK576" s="678"/>
      <c r="AL576" s="678"/>
      <c r="AM576" s="678"/>
      <c r="AN576" s="678"/>
      <c r="AO576" s="679"/>
      <c r="AP576" s="319">
        <f>ROUND(ROUND($F$513*$L$572,0)+AJ578,0)</f>
        <v>544</v>
      </c>
      <c r="AQ576" s="429"/>
    </row>
    <row r="577" spans="1:43" ht="17.25" customHeight="1" x14ac:dyDescent="0.15">
      <c r="A577" s="436">
        <v>63</v>
      </c>
      <c r="B577" s="436">
        <v>1528</v>
      </c>
      <c r="C577" s="158" t="s">
        <v>1746</v>
      </c>
      <c r="D577" s="711"/>
      <c r="E577" s="421"/>
      <c r="F577" s="418"/>
      <c r="G577" s="418"/>
      <c r="H577" s="418"/>
      <c r="I577" s="247"/>
      <c r="J577" s="246"/>
      <c r="K577" s="245"/>
      <c r="L577" s="245"/>
      <c r="M577" s="247"/>
      <c r="N577" s="246"/>
      <c r="O577" s="245"/>
      <c r="P577" s="418"/>
      <c r="Q577" s="419"/>
      <c r="R577" s="637"/>
      <c r="S577" s="418"/>
      <c r="T577" s="637"/>
      <c r="U577" s="638"/>
      <c r="V577" s="422" t="s">
        <v>579</v>
      </c>
      <c r="W577" s="422"/>
      <c r="X577" s="422"/>
      <c r="Y577" s="621"/>
      <c r="Z577" s="621"/>
      <c r="AA577" s="621"/>
      <c r="AB577" s="701">
        <f>$AB$7</f>
        <v>0.25</v>
      </c>
      <c r="AC577" s="706"/>
      <c r="AD577" s="424" t="s">
        <v>1300</v>
      </c>
      <c r="AE577" s="621"/>
      <c r="AF577" s="700"/>
      <c r="AG577" s="700"/>
      <c r="AH577" s="680"/>
      <c r="AI577" s="681"/>
      <c r="AJ577" s="681"/>
      <c r="AK577" s="681"/>
      <c r="AL577" s="681"/>
      <c r="AM577" s="681"/>
      <c r="AN577" s="681"/>
      <c r="AO577" s="682"/>
      <c r="AP577" s="319">
        <f>ROUND(ROUND(ROUND($F$513*$L$572,0)*(1+AB577),0)+AJ578,0)</f>
        <v>580</v>
      </c>
      <c r="AQ577" s="429"/>
    </row>
    <row r="578" spans="1:43" ht="17.25" customHeight="1" x14ac:dyDescent="0.15">
      <c r="A578" s="436">
        <v>63</v>
      </c>
      <c r="B578" s="436">
        <v>1529</v>
      </c>
      <c r="C578" s="158" t="s">
        <v>1747</v>
      </c>
      <c r="D578" s="711"/>
      <c r="E578" s="246"/>
      <c r="F578" s="245"/>
      <c r="G578" s="245"/>
      <c r="H578" s="245"/>
      <c r="I578" s="247"/>
      <c r="J578" s="246"/>
      <c r="K578" s="245"/>
      <c r="L578" s="245"/>
      <c r="M578" s="247"/>
      <c r="N578" s="246"/>
      <c r="O578" s="245"/>
      <c r="P578" s="418"/>
      <c r="Q578" s="419"/>
      <c r="R578" s="637"/>
      <c r="S578" s="418"/>
      <c r="T578" s="637"/>
      <c r="U578" s="638"/>
      <c r="V578" s="422" t="s">
        <v>208</v>
      </c>
      <c r="W578" s="422"/>
      <c r="X578" s="422"/>
      <c r="Y578" s="621"/>
      <c r="Z578" s="621"/>
      <c r="AA578" s="621"/>
      <c r="AB578" s="701">
        <f>$AB$8</f>
        <v>0.5</v>
      </c>
      <c r="AC578" s="706"/>
      <c r="AD578" s="424" t="s">
        <v>1300</v>
      </c>
      <c r="AE578" s="621"/>
      <c r="AF578" s="700"/>
      <c r="AG578" s="700"/>
      <c r="AH578" s="39"/>
      <c r="AI578" s="524" t="s">
        <v>33</v>
      </c>
      <c r="AJ578" s="699">
        <f>$AJ$158</f>
        <v>402</v>
      </c>
      <c r="AK578" s="699"/>
      <c r="AL578" s="426" t="s">
        <v>207</v>
      </c>
      <c r="AM578" s="417"/>
      <c r="AN578" s="417"/>
      <c r="AO578" s="584"/>
      <c r="AP578" s="319">
        <f>ROUND(ROUND(ROUND($F$513*$L$572,0)*(1+AB578),0)+AJ578,0)</f>
        <v>615</v>
      </c>
      <c r="AQ578" s="429"/>
    </row>
    <row r="579" spans="1:43" ht="17.25" customHeight="1" x14ac:dyDescent="0.15">
      <c r="A579" s="436">
        <v>63</v>
      </c>
      <c r="B579" s="436">
        <v>1550</v>
      </c>
      <c r="C579" s="158" t="s">
        <v>1900</v>
      </c>
      <c r="D579" s="711"/>
      <c r="E579" s="421"/>
      <c r="F579" s="245"/>
      <c r="G579" s="545"/>
      <c r="H579" s="545"/>
      <c r="I579" s="67"/>
      <c r="J579" s="421"/>
      <c r="K579" s="418"/>
      <c r="L579" s="637"/>
      <c r="M579" s="419"/>
      <c r="N579" s="635"/>
      <c r="O579" s="636"/>
      <c r="P579" s="418"/>
      <c r="Q579" s="419"/>
      <c r="R579" s="637"/>
      <c r="S579" s="418"/>
      <c r="T579" s="637"/>
      <c r="U579" s="638"/>
      <c r="V579" s="422"/>
      <c r="W579" s="422"/>
      <c r="X579" s="422"/>
      <c r="Y579" s="621"/>
      <c r="Z579" s="621"/>
      <c r="AA579" s="621"/>
      <c r="AB579" s="529"/>
      <c r="AC579" s="530"/>
      <c r="AD579" s="424"/>
      <c r="AE579" s="621"/>
      <c r="AF579" s="720" t="s">
        <v>4072</v>
      </c>
      <c r="AG579" s="721"/>
      <c r="AH579" s="677" t="s">
        <v>4030</v>
      </c>
      <c r="AI579" s="678"/>
      <c r="AJ579" s="678"/>
      <c r="AK579" s="678"/>
      <c r="AL579" s="678"/>
      <c r="AM579" s="678"/>
      <c r="AN579" s="678"/>
      <c r="AO579" s="679"/>
      <c r="AP579" s="319">
        <f>ROUND(ROUND($F$513*$L$572,0)+AJ581,0)</f>
        <v>343</v>
      </c>
      <c r="AQ579" s="429"/>
    </row>
    <row r="580" spans="1:43" ht="17.25" customHeight="1" x14ac:dyDescent="0.15">
      <c r="A580" s="436">
        <v>63</v>
      </c>
      <c r="B580" s="436">
        <v>1551</v>
      </c>
      <c r="C580" s="158" t="s">
        <v>1901</v>
      </c>
      <c r="D580" s="711"/>
      <c r="E580" s="421"/>
      <c r="F580" s="637"/>
      <c r="G580" s="418"/>
      <c r="H580" s="418"/>
      <c r="I580" s="419"/>
      <c r="J580" s="246"/>
      <c r="K580" s="245"/>
      <c r="L580" s="245"/>
      <c r="M580" s="638"/>
      <c r="N580" s="246"/>
      <c r="O580" s="245"/>
      <c r="P580" s="418"/>
      <c r="Q580" s="419"/>
      <c r="R580" s="637"/>
      <c r="S580" s="418"/>
      <c r="T580" s="637"/>
      <c r="U580" s="638"/>
      <c r="V580" s="422" t="s">
        <v>579</v>
      </c>
      <c r="W580" s="422"/>
      <c r="X580" s="422"/>
      <c r="Y580" s="621"/>
      <c r="Z580" s="621"/>
      <c r="AA580" s="621"/>
      <c r="AB580" s="701">
        <f>$AB$7</f>
        <v>0.25</v>
      </c>
      <c r="AC580" s="706"/>
      <c r="AD580" s="424" t="s">
        <v>1300</v>
      </c>
      <c r="AE580" s="621"/>
      <c r="AF580" s="722"/>
      <c r="AG580" s="723"/>
      <c r="AH580" s="680"/>
      <c r="AI580" s="681"/>
      <c r="AJ580" s="681"/>
      <c r="AK580" s="681"/>
      <c r="AL580" s="681"/>
      <c r="AM580" s="681"/>
      <c r="AN580" s="681"/>
      <c r="AO580" s="682"/>
      <c r="AP580" s="319">
        <f>ROUND(ROUND(ROUND($F$513*$L$572,0)*(1+AB580),0)+AJ581,0)</f>
        <v>379</v>
      </c>
      <c r="AQ580" s="429"/>
    </row>
    <row r="581" spans="1:43" ht="17.25" customHeight="1" x14ac:dyDescent="0.15">
      <c r="A581" s="436">
        <v>63</v>
      </c>
      <c r="B581" s="436">
        <v>1552</v>
      </c>
      <c r="C581" s="158" t="s">
        <v>1902</v>
      </c>
      <c r="D581" s="711"/>
      <c r="E581" s="421"/>
      <c r="F581" s="418"/>
      <c r="G581" s="418"/>
      <c r="H581" s="418"/>
      <c r="I581" s="247"/>
      <c r="J581" s="246"/>
      <c r="K581" s="245"/>
      <c r="L581" s="245"/>
      <c r="M581" s="247"/>
      <c r="N581" s="246"/>
      <c r="O581" s="245"/>
      <c r="P581" s="418"/>
      <c r="Q581" s="419"/>
      <c r="R581" s="637"/>
      <c r="S581" s="418"/>
      <c r="T581" s="637"/>
      <c r="U581" s="638"/>
      <c r="V581" s="422" t="s">
        <v>208</v>
      </c>
      <c r="W581" s="422"/>
      <c r="X581" s="422"/>
      <c r="Y581" s="621"/>
      <c r="Z581" s="621"/>
      <c r="AA581" s="621"/>
      <c r="AB581" s="701">
        <f>$AB$8</f>
        <v>0.5</v>
      </c>
      <c r="AC581" s="706"/>
      <c r="AD581" s="424" t="s">
        <v>1300</v>
      </c>
      <c r="AE581" s="621"/>
      <c r="AF581" s="722"/>
      <c r="AG581" s="723"/>
      <c r="AH581" s="39"/>
      <c r="AI581" s="524" t="s">
        <v>33</v>
      </c>
      <c r="AJ581" s="699">
        <f>$AJ$14</f>
        <v>201</v>
      </c>
      <c r="AK581" s="699"/>
      <c r="AL581" s="426" t="s">
        <v>207</v>
      </c>
      <c r="AM581" s="607"/>
      <c r="AN581" s="607"/>
      <c r="AO581" s="432"/>
      <c r="AP581" s="319">
        <f>ROUND(ROUND(ROUND($F$513*$L$572,0)*(1+AB581),0)+AJ581,0)</f>
        <v>414</v>
      </c>
      <c r="AQ581" s="429"/>
    </row>
    <row r="582" spans="1:43" ht="17.25" customHeight="1" x14ac:dyDescent="0.15">
      <c r="A582" s="436">
        <v>63</v>
      </c>
      <c r="B582" s="436">
        <v>1553</v>
      </c>
      <c r="C582" s="158" t="s">
        <v>1924</v>
      </c>
      <c r="D582" s="711"/>
      <c r="E582" s="421"/>
      <c r="F582" s="418"/>
      <c r="G582" s="418"/>
      <c r="H582" s="418"/>
      <c r="I582" s="247"/>
      <c r="J582" s="246"/>
      <c r="K582" s="245"/>
      <c r="L582" s="245"/>
      <c r="M582" s="247"/>
      <c r="N582" s="246"/>
      <c r="O582" s="245"/>
      <c r="P582" s="418"/>
      <c r="Q582" s="419"/>
      <c r="R582" s="637"/>
      <c r="S582" s="418"/>
      <c r="T582" s="637"/>
      <c r="U582" s="638"/>
      <c r="V582" s="422"/>
      <c r="W582" s="422"/>
      <c r="X582" s="422"/>
      <c r="Y582" s="621"/>
      <c r="Z582" s="621"/>
      <c r="AA582" s="621"/>
      <c r="AB582" s="529"/>
      <c r="AC582" s="530"/>
      <c r="AD582" s="424"/>
      <c r="AE582" s="621"/>
      <c r="AF582" s="722"/>
      <c r="AG582" s="723"/>
      <c r="AH582" s="677" t="s">
        <v>4071</v>
      </c>
      <c r="AI582" s="678"/>
      <c r="AJ582" s="678"/>
      <c r="AK582" s="678"/>
      <c r="AL582" s="678"/>
      <c r="AM582" s="678"/>
      <c r="AN582" s="678"/>
      <c r="AO582" s="679"/>
      <c r="AP582" s="319">
        <f>ROUND(ROUND($F$513*$L$572,0)+AJ584,0)</f>
        <v>459</v>
      </c>
      <c r="AQ582" s="429"/>
    </row>
    <row r="583" spans="1:43" ht="17.25" customHeight="1" x14ac:dyDescent="0.15">
      <c r="A583" s="436">
        <v>63</v>
      </c>
      <c r="B583" s="436">
        <v>1554</v>
      </c>
      <c r="C583" s="158" t="s">
        <v>1925</v>
      </c>
      <c r="D583" s="711"/>
      <c r="E583" s="421"/>
      <c r="F583" s="418"/>
      <c r="G583" s="418"/>
      <c r="H583" s="418"/>
      <c r="I583" s="247"/>
      <c r="J583" s="246"/>
      <c r="K583" s="245"/>
      <c r="L583" s="245"/>
      <c r="M583" s="247"/>
      <c r="N583" s="246"/>
      <c r="O583" s="245"/>
      <c r="P583" s="418"/>
      <c r="Q583" s="419"/>
      <c r="R583" s="637"/>
      <c r="S583" s="418"/>
      <c r="T583" s="637"/>
      <c r="U583" s="638"/>
      <c r="V583" s="422" t="s">
        <v>579</v>
      </c>
      <c r="W583" s="422"/>
      <c r="X583" s="422"/>
      <c r="Y583" s="621"/>
      <c r="Z583" s="621"/>
      <c r="AA583" s="621"/>
      <c r="AB583" s="701">
        <f>$AB$7</f>
        <v>0.25</v>
      </c>
      <c r="AC583" s="706"/>
      <c r="AD583" s="424" t="s">
        <v>1300</v>
      </c>
      <c r="AE583" s="621"/>
      <c r="AF583" s="722"/>
      <c r="AG583" s="723"/>
      <c r="AH583" s="680"/>
      <c r="AI583" s="681"/>
      <c r="AJ583" s="681"/>
      <c r="AK583" s="681"/>
      <c r="AL583" s="681"/>
      <c r="AM583" s="681"/>
      <c r="AN583" s="681"/>
      <c r="AO583" s="682"/>
      <c r="AP583" s="319">
        <f>ROUND(ROUND(ROUND($F$513*$L$572,0)*(1+AB583),0)+AJ584,0)</f>
        <v>495</v>
      </c>
      <c r="AQ583" s="429"/>
    </row>
    <row r="584" spans="1:43" ht="17.25" customHeight="1" x14ac:dyDescent="0.15">
      <c r="A584" s="436">
        <v>63</v>
      </c>
      <c r="B584" s="436">
        <v>1555</v>
      </c>
      <c r="C584" s="158" t="s">
        <v>1926</v>
      </c>
      <c r="D584" s="711"/>
      <c r="E584" s="246"/>
      <c r="F584" s="245"/>
      <c r="G584" s="245"/>
      <c r="H584" s="245"/>
      <c r="I584" s="247"/>
      <c r="J584" s="246"/>
      <c r="K584" s="245"/>
      <c r="L584" s="245"/>
      <c r="M584" s="247"/>
      <c r="N584" s="246"/>
      <c r="O584" s="245"/>
      <c r="P584" s="418"/>
      <c r="Q584" s="419"/>
      <c r="R584" s="607"/>
      <c r="S584" s="417"/>
      <c r="T584" s="607"/>
      <c r="U584" s="432"/>
      <c r="V584" s="422" t="s">
        <v>208</v>
      </c>
      <c r="W584" s="422"/>
      <c r="X584" s="422"/>
      <c r="Y584" s="621"/>
      <c r="Z584" s="621"/>
      <c r="AA584" s="621"/>
      <c r="AB584" s="701">
        <f>$AB$8</f>
        <v>0.5</v>
      </c>
      <c r="AC584" s="706"/>
      <c r="AD584" s="424" t="s">
        <v>1300</v>
      </c>
      <c r="AE584" s="621"/>
      <c r="AF584" s="724"/>
      <c r="AG584" s="725"/>
      <c r="AH584" s="39"/>
      <c r="AI584" s="524" t="s">
        <v>33</v>
      </c>
      <c r="AJ584" s="699">
        <f>$AJ$164</f>
        <v>317</v>
      </c>
      <c r="AK584" s="699"/>
      <c r="AL584" s="426" t="s">
        <v>207</v>
      </c>
      <c r="AM584" s="607"/>
      <c r="AN584" s="607"/>
      <c r="AO584" s="432"/>
      <c r="AP584" s="320">
        <f>ROUND(ROUND(ROUND($F$513*$L$572,0)*(1+AB584),0)+AJ584,0)</f>
        <v>530</v>
      </c>
      <c r="AQ584" s="429"/>
    </row>
    <row r="585" spans="1:43" ht="17.25" customHeight="1" x14ac:dyDescent="0.15">
      <c r="A585" s="436">
        <v>63</v>
      </c>
      <c r="B585" s="433" t="s">
        <v>5443</v>
      </c>
      <c r="C585" s="455" t="s">
        <v>4639</v>
      </c>
      <c r="D585" s="538"/>
      <c r="E585" s="442"/>
      <c r="F585" s="637"/>
      <c r="G585" s="637"/>
      <c r="H585" s="637"/>
      <c r="I585" s="638"/>
      <c r="J585" s="442"/>
      <c r="K585" s="637"/>
      <c r="L585" s="637"/>
      <c r="M585" s="638"/>
      <c r="N585" s="442"/>
      <c r="O585" s="637"/>
      <c r="P585" s="637"/>
      <c r="Q585" s="419"/>
      <c r="R585" s="677" t="s">
        <v>4346</v>
      </c>
      <c r="S585" s="678"/>
      <c r="T585" s="678"/>
      <c r="U585" s="679"/>
      <c r="V585" s="423"/>
      <c r="W585" s="621"/>
      <c r="X585" s="621"/>
      <c r="Y585" s="621"/>
      <c r="Z585" s="621"/>
      <c r="AA585" s="621"/>
      <c r="AB585" s="621"/>
      <c r="AC585" s="621"/>
      <c r="AD585" s="621"/>
      <c r="AE585" s="621"/>
      <c r="AF585" s="621"/>
      <c r="AG585" s="621"/>
      <c r="AH585" s="621"/>
      <c r="AI585" s="621"/>
      <c r="AJ585" s="621"/>
      <c r="AK585" s="621"/>
      <c r="AL585" s="621"/>
      <c r="AM585" s="621"/>
      <c r="AN585" s="621"/>
      <c r="AO585" s="622"/>
      <c r="AP585" s="456">
        <f>ROUND(F573*L572,0)-ROUND(F573*R588,0)</f>
        <v>139</v>
      </c>
      <c r="AQ585" s="429"/>
    </row>
    <row r="586" spans="1:43" ht="17.25" customHeight="1" x14ac:dyDescent="0.15">
      <c r="A586" s="436">
        <v>63</v>
      </c>
      <c r="B586" s="433" t="s">
        <v>5444</v>
      </c>
      <c r="C586" s="457" t="s">
        <v>4640</v>
      </c>
      <c r="D586" s="649"/>
      <c r="E586" s="442"/>
      <c r="F586" s="637"/>
      <c r="G586" s="637"/>
      <c r="H586" s="637"/>
      <c r="I586" s="638"/>
      <c r="J586" s="442"/>
      <c r="K586" s="637"/>
      <c r="L586" s="637"/>
      <c r="M586" s="638"/>
      <c r="N586" s="442"/>
      <c r="O586" s="637"/>
      <c r="P586" s="637"/>
      <c r="Q586" s="419"/>
      <c r="R586" s="680"/>
      <c r="S586" s="681"/>
      <c r="T586" s="681"/>
      <c r="U586" s="682"/>
      <c r="V586" s="423" t="s">
        <v>579</v>
      </c>
      <c r="W586" s="422"/>
      <c r="X586" s="422"/>
      <c r="Y586" s="422"/>
      <c r="Z586" s="422"/>
      <c r="AA586" s="422"/>
      <c r="AB586" s="701">
        <v>0.25</v>
      </c>
      <c r="AC586" s="701"/>
      <c r="AD586" s="424" t="s">
        <v>1300</v>
      </c>
      <c r="AE586" s="621"/>
      <c r="AF586" s="621"/>
      <c r="AG586" s="621"/>
      <c r="AH586" s="621"/>
      <c r="AI586" s="621"/>
      <c r="AJ586" s="621"/>
      <c r="AK586" s="621"/>
      <c r="AL586" s="621"/>
      <c r="AM586" s="621"/>
      <c r="AN586" s="621"/>
      <c r="AO586" s="622"/>
      <c r="AP586" s="458">
        <f>ROUND((ROUND(F573*L572,0)-ROUND(F573*R588,0))*(1+AB586),0)</f>
        <v>174</v>
      </c>
      <c r="AQ586" s="429"/>
    </row>
    <row r="587" spans="1:43" ht="17.25" customHeight="1" x14ac:dyDescent="0.15">
      <c r="A587" s="436">
        <v>63</v>
      </c>
      <c r="B587" s="433" t="s">
        <v>5445</v>
      </c>
      <c r="C587" s="457" t="s">
        <v>4641</v>
      </c>
      <c r="D587" s="649"/>
      <c r="E587" s="442"/>
      <c r="F587" s="637"/>
      <c r="G587" s="637"/>
      <c r="H587" s="637"/>
      <c r="I587" s="638"/>
      <c r="J587" s="442"/>
      <c r="K587" s="637"/>
      <c r="L587" s="637"/>
      <c r="M587" s="638"/>
      <c r="N587" s="442"/>
      <c r="O587" s="637"/>
      <c r="P587" s="637"/>
      <c r="Q587" s="419"/>
      <c r="R587" s="511"/>
      <c r="S587" s="511"/>
      <c r="T587" s="511"/>
      <c r="U587" s="513"/>
      <c r="V587" s="423" t="s">
        <v>208</v>
      </c>
      <c r="W587" s="422"/>
      <c r="X587" s="422"/>
      <c r="Y587" s="422"/>
      <c r="Z587" s="422"/>
      <c r="AA587" s="422"/>
      <c r="AB587" s="701">
        <v>0.5</v>
      </c>
      <c r="AC587" s="701"/>
      <c r="AD587" s="424" t="s">
        <v>1300</v>
      </c>
      <c r="AE587" s="621"/>
      <c r="AF587" s="621"/>
      <c r="AG587" s="621"/>
      <c r="AH587" s="621"/>
      <c r="AI587" s="621"/>
      <c r="AJ587" s="621"/>
      <c r="AK587" s="621"/>
      <c r="AL587" s="621"/>
      <c r="AM587" s="621"/>
      <c r="AN587" s="621"/>
      <c r="AO587" s="622"/>
      <c r="AP587" s="458">
        <f>ROUND((ROUND(F573*L572,0)-ROUND(F573*R588,0))*(1+AB587),0)</f>
        <v>209</v>
      </c>
      <c r="AQ587" s="429"/>
    </row>
    <row r="588" spans="1:43" ht="17.25" customHeight="1" x14ac:dyDescent="0.15">
      <c r="A588" s="436">
        <v>63</v>
      </c>
      <c r="B588" s="433" t="s">
        <v>5446</v>
      </c>
      <c r="C588" s="441" t="s">
        <v>4642</v>
      </c>
      <c r="D588" s="649"/>
      <c r="E588" s="442"/>
      <c r="F588" s="637"/>
      <c r="G588" s="637"/>
      <c r="H588" s="637"/>
      <c r="I588" s="638"/>
      <c r="J588" s="442"/>
      <c r="K588" s="637"/>
      <c r="L588" s="637"/>
      <c r="M588" s="638"/>
      <c r="N588" s="442"/>
      <c r="O588" s="637"/>
      <c r="P588" s="637"/>
      <c r="Q588" s="419"/>
      <c r="R588" s="709">
        <f>$R$18</f>
        <v>0.01</v>
      </c>
      <c r="S588" s="683"/>
      <c r="T588" s="45" t="s">
        <v>4036</v>
      </c>
      <c r="U588" s="419"/>
      <c r="V588" s="423"/>
      <c r="W588" s="422"/>
      <c r="X588" s="422"/>
      <c r="Y588" s="422"/>
      <c r="Z588" s="422"/>
      <c r="AA588" s="422"/>
      <c r="AB588" s="529"/>
      <c r="AC588" s="529"/>
      <c r="AD588" s="424"/>
      <c r="AE588" s="422"/>
      <c r="AF588" s="700" t="s">
        <v>4070</v>
      </c>
      <c r="AG588" s="700"/>
      <c r="AH588" s="678" t="s">
        <v>4030</v>
      </c>
      <c r="AI588" s="678"/>
      <c r="AJ588" s="678"/>
      <c r="AK588" s="678"/>
      <c r="AL588" s="678"/>
      <c r="AM588" s="678"/>
      <c r="AN588" s="678"/>
      <c r="AO588" s="679"/>
      <c r="AP588" s="459">
        <f>ROUND((ROUND(F573*L572,0)-ROUND(F573*R588,0))+AJ590,0)</f>
        <v>393</v>
      </c>
      <c r="AQ588" s="407"/>
    </row>
    <row r="589" spans="1:43" ht="17.25" customHeight="1" x14ac:dyDescent="0.15">
      <c r="A589" s="436">
        <v>63</v>
      </c>
      <c r="B589" s="433" t="s">
        <v>5447</v>
      </c>
      <c r="C589" s="441" t="s">
        <v>4643</v>
      </c>
      <c r="D589" s="649"/>
      <c r="E589" s="442"/>
      <c r="F589" s="637"/>
      <c r="G589" s="637"/>
      <c r="H589" s="637"/>
      <c r="I589" s="638"/>
      <c r="J589" s="442"/>
      <c r="K589" s="637"/>
      <c r="L589" s="637"/>
      <c r="M589" s="638"/>
      <c r="N589" s="442"/>
      <c r="O589" s="637"/>
      <c r="P589" s="637"/>
      <c r="Q589" s="419"/>
      <c r="R589" s="418"/>
      <c r="S589" s="418"/>
      <c r="T589" s="418"/>
      <c r="U589" s="419"/>
      <c r="V589" s="423" t="s">
        <v>579</v>
      </c>
      <c r="W589" s="422"/>
      <c r="X589" s="422"/>
      <c r="Y589" s="422"/>
      <c r="Z589" s="422"/>
      <c r="AA589" s="422"/>
      <c r="AB589" s="701">
        <f>$AB$7</f>
        <v>0.25</v>
      </c>
      <c r="AC589" s="701"/>
      <c r="AD589" s="424" t="s">
        <v>1300</v>
      </c>
      <c r="AE589" s="422"/>
      <c r="AF589" s="700"/>
      <c r="AG589" s="700"/>
      <c r="AH589" s="681"/>
      <c r="AI589" s="681"/>
      <c r="AJ589" s="681"/>
      <c r="AK589" s="681"/>
      <c r="AL589" s="681"/>
      <c r="AM589" s="681"/>
      <c r="AN589" s="681"/>
      <c r="AO589" s="682"/>
      <c r="AP589" s="459">
        <f>ROUND(ROUND((ROUND(F573*L572,0)-ROUND(F573*R588,0))*(1+AB589),0)+AJ590,0)</f>
        <v>428</v>
      </c>
      <c r="AQ589" s="429"/>
    </row>
    <row r="590" spans="1:43" ht="17.25" customHeight="1" x14ac:dyDescent="0.15">
      <c r="A590" s="436">
        <v>63</v>
      </c>
      <c r="B590" s="433" t="s">
        <v>5448</v>
      </c>
      <c r="C590" s="441" t="s">
        <v>4644</v>
      </c>
      <c r="D590" s="649"/>
      <c r="E590" s="510"/>
      <c r="F590" s="511"/>
      <c r="G590" s="511"/>
      <c r="H590" s="511"/>
      <c r="I590" s="513"/>
      <c r="J590" s="510"/>
      <c r="K590" s="511"/>
      <c r="L590" s="637"/>
      <c r="M590" s="638"/>
      <c r="N590" s="442"/>
      <c r="O590" s="637"/>
      <c r="P590" s="637"/>
      <c r="Q590" s="419"/>
      <c r="R590" s="418"/>
      <c r="S590" s="418"/>
      <c r="T590" s="418"/>
      <c r="U590" s="419"/>
      <c r="V590" s="423" t="s">
        <v>208</v>
      </c>
      <c r="W590" s="422"/>
      <c r="X590" s="422"/>
      <c r="Y590" s="422"/>
      <c r="Z590" s="422"/>
      <c r="AA590" s="422"/>
      <c r="AB590" s="701">
        <f>$AB$8</f>
        <v>0.5</v>
      </c>
      <c r="AC590" s="701"/>
      <c r="AD590" s="424" t="s">
        <v>1300</v>
      </c>
      <c r="AE590" s="422"/>
      <c r="AF590" s="700"/>
      <c r="AG590" s="700"/>
      <c r="AH590" s="245"/>
      <c r="AI590" s="616" t="s">
        <v>33</v>
      </c>
      <c r="AJ590" s="702">
        <f>$AJ$11</f>
        <v>254</v>
      </c>
      <c r="AK590" s="702"/>
      <c r="AL590" s="245" t="s">
        <v>207</v>
      </c>
      <c r="AM590" s="607"/>
      <c r="AN590" s="607"/>
      <c r="AO590" s="432"/>
      <c r="AP590" s="459">
        <f>ROUND(ROUND((ROUND(F573*L572,0)-ROUND(F573*R588,0))*(1+AB590),0)+AJ590,0)</f>
        <v>463</v>
      </c>
      <c r="AQ590" s="429"/>
    </row>
    <row r="591" spans="1:43" ht="17.25" customHeight="1" x14ac:dyDescent="0.15">
      <c r="A591" s="436">
        <v>63</v>
      </c>
      <c r="B591" s="433" t="s">
        <v>5449</v>
      </c>
      <c r="C591" s="441" t="s">
        <v>4645</v>
      </c>
      <c r="D591" s="649"/>
      <c r="E591" s="510"/>
      <c r="F591" s="511"/>
      <c r="G591" s="511"/>
      <c r="H591" s="511"/>
      <c r="I591" s="513"/>
      <c r="J591" s="510"/>
      <c r="K591" s="511"/>
      <c r="L591" s="637"/>
      <c r="M591" s="638"/>
      <c r="N591" s="442"/>
      <c r="O591" s="637"/>
      <c r="P591" s="637"/>
      <c r="Q591" s="638"/>
      <c r="R591" s="637"/>
      <c r="S591" s="637"/>
      <c r="T591" s="637"/>
      <c r="U591" s="638"/>
      <c r="V591" s="423"/>
      <c r="W591" s="422"/>
      <c r="X591" s="422"/>
      <c r="Y591" s="422"/>
      <c r="Z591" s="422"/>
      <c r="AA591" s="422"/>
      <c r="AB591" s="529"/>
      <c r="AC591" s="529"/>
      <c r="AD591" s="424"/>
      <c r="AE591" s="422"/>
      <c r="AF591" s="700"/>
      <c r="AG591" s="700"/>
      <c r="AH591" s="677" t="s">
        <v>4071</v>
      </c>
      <c r="AI591" s="678"/>
      <c r="AJ591" s="678"/>
      <c r="AK591" s="678"/>
      <c r="AL591" s="678"/>
      <c r="AM591" s="678"/>
      <c r="AN591" s="678"/>
      <c r="AO591" s="679"/>
      <c r="AP591" s="459">
        <f>ROUND((ROUND(F573*L572,0)-ROUND(F573*R588,0))+AJ593,0)</f>
        <v>541</v>
      </c>
      <c r="AQ591" s="407"/>
    </row>
    <row r="592" spans="1:43" ht="17.25" customHeight="1" x14ac:dyDescent="0.15">
      <c r="A592" s="436">
        <v>63</v>
      </c>
      <c r="B592" s="433" t="s">
        <v>5450</v>
      </c>
      <c r="C592" s="441" t="s">
        <v>4646</v>
      </c>
      <c r="D592" s="649"/>
      <c r="E592" s="510"/>
      <c r="F592" s="511"/>
      <c r="G592" s="511"/>
      <c r="H592" s="511"/>
      <c r="I592" s="513"/>
      <c r="J592" s="510"/>
      <c r="K592" s="511"/>
      <c r="L592" s="637"/>
      <c r="M592" s="638"/>
      <c r="N592" s="442"/>
      <c r="O592" s="637"/>
      <c r="P592" s="637"/>
      <c r="Q592" s="419"/>
      <c r="R592" s="418"/>
      <c r="S592" s="418"/>
      <c r="T592" s="418"/>
      <c r="U592" s="419"/>
      <c r="V592" s="423" t="s">
        <v>579</v>
      </c>
      <c r="W592" s="422"/>
      <c r="X592" s="422"/>
      <c r="Y592" s="422"/>
      <c r="Z592" s="422"/>
      <c r="AA592" s="422"/>
      <c r="AB592" s="701">
        <f>$AB$7</f>
        <v>0.25</v>
      </c>
      <c r="AC592" s="701"/>
      <c r="AD592" s="424" t="s">
        <v>1300</v>
      </c>
      <c r="AE592" s="422"/>
      <c r="AF592" s="700"/>
      <c r="AG592" s="700"/>
      <c r="AH592" s="680"/>
      <c r="AI592" s="681"/>
      <c r="AJ592" s="681"/>
      <c r="AK592" s="681"/>
      <c r="AL592" s="681"/>
      <c r="AM592" s="681"/>
      <c r="AN592" s="681"/>
      <c r="AO592" s="682"/>
      <c r="AP592" s="459">
        <f>ROUND(ROUND((ROUND(F573*L572,0)-ROUND(F573*R588,0))*(1+AB592),0)+AJ593,0)</f>
        <v>576</v>
      </c>
      <c r="AQ592" s="429"/>
    </row>
    <row r="593" spans="1:43" ht="17.25" customHeight="1" x14ac:dyDescent="0.15">
      <c r="A593" s="436">
        <v>63</v>
      </c>
      <c r="B593" s="433" t="s">
        <v>5451</v>
      </c>
      <c r="C593" s="441" t="s">
        <v>4647</v>
      </c>
      <c r="D593" s="649"/>
      <c r="E593" s="510"/>
      <c r="F593" s="511"/>
      <c r="G593" s="511"/>
      <c r="H593" s="511"/>
      <c r="I593" s="513"/>
      <c r="J593" s="510"/>
      <c r="K593" s="511"/>
      <c r="L593" s="637"/>
      <c r="M593" s="638"/>
      <c r="N593" s="442"/>
      <c r="O593" s="637"/>
      <c r="P593" s="637"/>
      <c r="Q593" s="419"/>
      <c r="R593" s="418"/>
      <c r="S593" s="418"/>
      <c r="T593" s="418"/>
      <c r="U593" s="419"/>
      <c r="V593" s="423" t="s">
        <v>208</v>
      </c>
      <c r="W593" s="422"/>
      <c r="X593" s="422"/>
      <c r="Y593" s="422"/>
      <c r="Z593" s="422"/>
      <c r="AA593" s="422"/>
      <c r="AB593" s="701">
        <f>$AB$8</f>
        <v>0.5</v>
      </c>
      <c r="AC593" s="701"/>
      <c r="AD593" s="424" t="s">
        <v>1300</v>
      </c>
      <c r="AE593" s="38"/>
      <c r="AF593" s="700"/>
      <c r="AG593" s="700"/>
      <c r="AH593" s="39"/>
      <c r="AI593" s="524" t="s">
        <v>33</v>
      </c>
      <c r="AJ593" s="699">
        <f>$AJ$158</f>
        <v>402</v>
      </c>
      <c r="AK593" s="699"/>
      <c r="AL593" s="426" t="s">
        <v>207</v>
      </c>
      <c r="AM593" s="417"/>
      <c r="AN593" s="417"/>
      <c r="AO593" s="584"/>
      <c r="AP593" s="459">
        <f>ROUND(ROUND((ROUND(F573*L572,0)-ROUND(F573*R588,0))*(1+AB593),0)+AJ593,0)</f>
        <v>611</v>
      </c>
      <c r="AQ593" s="429"/>
    </row>
    <row r="594" spans="1:43" ht="17.25" customHeight="1" x14ac:dyDescent="0.15">
      <c r="A594" s="436">
        <v>63</v>
      </c>
      <c r="B594" s="433" t="s">
        <v>5452</v>
      </c>
      <c r="C594" s="441" t="s">
        <v>4648</v>
      </c>
      <c r="D594" s="649"/>
      <c r="E594" s="510"/>
      <c r="F594" s="511"/>
      <c r="G594" s="511"/>
      <c r="H594" s="511"/>
      <c r="I594" s="513"/>
      <c r="J594" s="510"/>
      <c r="K594" s="511"/>
      <c r="L594" s="637"/>
      <c r="M594" s="638"/>
      <c r="N594" s="442"/>
      <c r="O594" s="637"/>
      <c r="P594" s="637"/>
      <c r="Q594" s="419"/>
      <c r="R594" s="637"/>
      <c r="S594" s="418"/>
      <c r="T594" s="637"/>
      <c r="U594" s="638"/>
      <c r="V594" s="423"/>
      <c r="W594" s="422"/>
      <c r="X594" s="422"/>
      <c r="Y594" s="422"/>
      <c r="Z594" s="422"/>
      <c r="AA594" s="422"/>
      <c r="AB594" s="529"/>
      <c r="AC594" s="529"/>
      <c r="AD594" s="424"/>
      <c r="AE594" s="422"/>
      <c r="AF594" s="720" t="s">
        <v>4072</v>
      </c>
      <c r="AG594" s="721"/>
      <c r="AH594" s="678" t="s">
        <v>4030</v>
      </c>
      <c r="AI594" s="678"/>
      <c r="AJ594" s="678"/>
      <c r="AK594" s="678"/>
      <c r="AL594" s="678"/>
      <c r="AM594" s="678"/>
      <c r="AN594" s="678"/>
      <c r="AO594" s="679"/>
      <c r="AP594" s="459">
        <f>ROUND((ROUND(F573*L572,0)-ROUND(F573*R588,0))+AJ596,0)</f>
        <v>340</v>
      </c>
      <c r="AQ594" s="407"/>
    </row>
    <row r="595" spans="1:43" ht="17.25" customHeight="1" x14ac:dyDescent="0.15">
      <c r="A595" s="436">
        <v>63</v>
      </c>
      <c r="B595" s="433" t="s">
        <v>5453</v>
      </c>
      <c r="C595" s="441" t="s">
        <v>4649</v>
      </c>
      <c r="D595" s="649"/>
      <c r="E595" s="510"/>
      <c r="F595" s="511"/>
      <c r="G595" s="511"/>
      <c r="H595" s="511"/>
      <c r="I595" s="513"/>
      <c r="J595" s="510"/>
      <c r="K595" s="511"/>
      <c r="L595" s="418"/>
      <c r="M595" s="419"/>
      <c r="N595" s="421"/>
      <c r="O595" s="418"/>
      <c r="P595" s="418"/>
      <c r="Q595" s="419"/>
      <c r="R595" s="418"/>
      <c r="S595" s="418"/>
      <c r="T595" s="418"/>
      <c r="U595" s="419"/>
      <c r="V595" s="423" t="s">
        <v>579</v>
      </c>
      <c r="W595" s="422"/>
      <c r="X595" s="422"/>
      <c r="Y595" s="422"/>
      <c r="Z595" s="422"/>
      <c r="AA595" s="422"/>
      <c r="AB595" s="701">
        <f>$AB$7</f>
        <v>0.25</v>
      </c>
      <c r="AC595" s="701"/>
      <c r="AD595" s="424" t="s">
        <v>1300</v>
      </c>
      <c r="AE595" s="422"/>
      <c r="AF595" s="722"/>
      <c r="AG595" s="723"/>
      <c r="AH595" s="681"/>
      <c r="AI595" s="681"/>
      <c r="AJ595" s="681"/>
      <c r="AK595" s="681"/>
      <c r="AL595" s="681"/>
      <c r="AM595" s="681"/>
      <c r="AN595" s="681"/>
      <c r="AO595" s="682"/>
      <c r="AP595" s="459">
        <f>ROUND(ROUND((ROUND(F573*L572,0)-ROUND(F573*R588,0))*(1+AB595),0)+AJ596,0)</f>
        <v>375</v>
      </c>
      <c r="AQ595" s="429"/>
    </row>
    <row r="596" spans="1:43" ht="17.25" customHeight="1" x14ac:dyDescent="0.15">
      <c r="A596" s="436">
        <v>63</v>
      </c>
      <c r="B596" s="433" t="s">
        <v>5454</v>
      </c>
      <c r="C596" s="441" t="s">
        <v>4650</v>
      </c>
      <c r="D596" s="649"/>
      <c r="E596" s="510"/>
      <c r="F596" s="511"/>
      <c r="G596" s="511"/>
      <c r="H596" s="511"/>
      <c r="I596" s="513"/>
      <c r="J596" s="510"/>
      <c r="K596" s="511"/>
      <c r="L596" s="418"/>
      <c r="M596" s="419"/>
      <c r="N596" s="421"/>
      <c r="O596" s="418"/>
      <c r="P596" s="418"/>
      <c r="Q596" s="419"/>
      <c r="R596" s="418"/>
      <c r="S596" s="418"/>
      <c r="T596" s="418"/>
      <c r="U596" s="419"/>
      <c r="V596" s="423" t="s">
        <v>208</v>
      </c>
      <c r="W596" s="422"/>
      <c r="X596" s="422"/>
      <c r="Y596" s="422"/>
      <c r="Z596" s="422"/>
      <c r="AA596" s="422"/>
      <c r="AB596" s="701">
        <f>$AB$8</f>
        <v>0.5</v>
      </c>
      <c r="AC596" s="701"/>
      <c r="AD596" s="424" t="s">
        <v>1300</v>
      </c>
      <c r="AE596" s="422"/>
      <c r="AF596" s="722"/>
      <c r="AG596" s="723"/>
      <c r="AH596" s="576"/>
      <c r="AI596" s="524" t="s">
        <v>33</v>
      </c>
      <c r="AJ596" s="699">
        <f>$AJ$14</f>
        <v>201</v>
      </c>
      <c r="AK596" s="699"/>
      <c r="AL596" s="426" t="s">
        <v>207</v>
      </c>
      <c r="AM596" s="181"/>
      <c r="AN596" s="426"/>
      <c r="AO596" s="189"/>
      <c r="AP596" s="459">
        <f>ROUND(ROUND((ROUND(F573*L572,0)-ROUND(F573*R588,0))*(1+AB596),0)+AJ596,0)</f>
        <v>410</v>
      </c>
      <c r="AQ596" s="429"/>
    </row>
    <row r="597" spans="1:43" ht="17.25" customHeight="1" x14ac:dyDescent="0.15">
      <c r="A597" s="436">
        <v>63</v>
      </c>
      <c r="B597" s="433" t="s">
        <v>5455</v>
      </c>
      <c r="C597" s="441" t="s">
        <v>4651</v>
      </c>
      <c r="D597" s="538"/>
      <c r="E597" s="421"/>
      <c r="F597" s="418"/>
      <c r="G597" s="418"/>
      <c r="H597" s="418"/>
      <c r="I597" s="67"/>
      <c r="J597" s="66"/>
      <c r="K597" s="418"/>
      <c r="L597" s="418"/>
      <c r="M597" s="419"/>
      <c r="N597" s="421"/>
      <c r="O597" s="418"/>
      <c r="P597" s="418"/>
      <c r="Q597" s="638"/>
      <c r="R597" s="637"/>
      <c r="S597" s="637"/>
      <c r="T597" s="637"/>
      <c r="U597" s="638"/>
      <c r="V597" s="423"/>
      <c r="W597" s="422"/>
      <c r="X597" s="422"/>
      <c r="Y597" s="422"/>
      <c r="Z597" s="422"/>
      <c r="AA597" s="422"/>
      <c r="AB597" s="529"/>
      <c r="AC597" s="530"/>
      <c r="AD597" s="424"/>
      <c r="AE597" s="424"/>
      <c r="AF597" s="722"/>
      <c r="AG597" s="723"/>
      <c r="AH597" s="677" t="s">
        <v>4071</v>
      </c>
      <c r="AI597" s="678"/>
      <c r="AJ597" s="678"/>
      <c r="AK597" s="678"/>
      <c r="AL597" s="678"/>
      <c r="AM597" s="678"/>
      <c r="AN597" s="678"/>
      <c r="AO597" s="679"/>
      <c r="AP597" s="459">
        <f>ROUND((ROUND(F573*L572,0)-ROUND(F573*R588,0))+AJ599,0)</f>
        <v>456</v>
      </c>
      <c r="AQ597" s="429"/>
    </row>
    <row r="598" spans="1:43" ht="17.25" customHeight="1" x14ac:dyDescent="0.15">
      <c r="A598" s="436">
        <v>63</v>
      </c>
      <c r="B598" s="433" t="s">
        <v>5456</v>
      </c>
      <c r="C598" s="441" t="s">
        <v>4652</v>
      </c>
      <c r="D598" s="538"/>
      <c r="E598" s="421"/>
      <c r="F598" s="418"/>
      <c r="G598" s="418"/>
      <c r="H598" s="418"/>
      <c r="I598" s="67"/>
      <c r="J598" s="66"/>
      <c r="K598" s="418"/>
      <c r="L598" s="418"/>
      <c r="M598" s="419"/>
      <c r="N598" s="421"/>
      <c r="O598" s="418"/>
      <c r="P598" s="418"/>
      <c r="Q598" s="638"/>
      <c r="R598" s="637"/>
      <c r="S598" s="637"/>
      <c r="T598" s="637"/>
      <c r="U598" s="638"/>
      <c r="V598" s="423" t="s">
        <v>579</v>
      </c>
      <c r="W598" s="422"/>
      <c r="X598" s="422"/>
      <c r="Y598" s="422"/>
      <c r="Z598" s="422"/>
      <c r="AA598" s="422"/>
      <c r="AB598" s="701">
        <f>$AB$7</f>
        <v>0.25</v>
      </c>
      <c r="AC598" s="706"/>
      <c r="AD598" s="424" t="s">
        <v>1300</v>
      </c>
      <c r="AE598" s="424"/>
      <c r="AF598" s="722"/>
      <c r="AG598" s="723"/>
      <c r="AH598" s="680"/>
      <c r="AI598" s="681"/>
      <c r="AJ598" s="681"/>
      <c r="AK598" s="681"/>
      <c r="AL598" s="681"/>
      <c r="AM598" s="681"/>
      <c r="AN598" s="681"/>
      <c r="AO598" s="682"/>
      <c r="AP598" s="459">
        <f>ROUND(ROUND((ROUND(F573*L572,0)-ROUND(F573*R588,0))*(1+AB598),0)+AJ599,0)</f>
        <v>491</v>
      </c>
      <c r="AQ598" s="429"/>
    </row>
    <row r="599" spans="1:43" ht="17.25" customHeight="1" x14ac:dyDescent="0.15">
      <c r="A599" s="436">
        <v>63</v>
      </c>
      <c r="B599" s="433" t="s">
        <v>5457</v>
      </c>
      <c r="C599" s="441" t="s">
        <v>4653</v>
      </c>
      <c r="D599" s="538"/>
      <c r="E599" s="421"/>
      <c r="F599" s="418"/>
      <c r="G599" s="418"/>
      <c r="H599" s="418"/>
      <c r="I599" s="67"/>
      <c r="J599" s="66"/>
      <c r="K599" s="418"/>
      <c r="L599" s="418"/>
      <c r="M599" s="419"/>
      <c r="N599" s="39"/>
      <c r="O599" s="417"/>
      <c r="P599" s="417"/>
      <c r="Q599" s="432"/>
      <c r="R599" s="607"/>
      <c r="S599" s="607"/>
      <c r="T599" s="607"/>
      <c r="U599" s="432"/>
      <c r="V599" s="423" t="s">
        <v>208</v>
      </c>
      <c r="W599" s="422"/>
      <c r="X599" s="422"/>
      <c r="Y599" s="422"/>
      <c r="Z599" s="422"/>
      <c r="AA599" s="422"/>
      <c r="AB599" s="701">
        <f>$AB$8</f>
        <v>0.5</v>
      </c>
      <c r="AC599" s="706"/>
      <c r="AD599" s="424" t="s">
        <v>1300</v>
      </c>
      <c r="AE599" s="424"/>
      <c r="AF599" s="724"/>
      <c r="AG599" s="725"/>
      <c r="AH599" s="39"/>
      <c r="AI599" s="524" t="s">
        <v>33</v>
      </c>
      <c r="AJ599" s="699">
        <f>$AJ$164</f>
        <v>317</v>
      </c>
      <c r="AK599" s="699"/>
      <c r="AL599" s="426" t="s">
        <v>207</v>
      </c>
      <c r="AM599" s="607"/>
      <c r="AN599" s="607"/>
      <c r="AO599" s="432"/>
      <c r="AP599" s="459">
        <f>ROUND(ROUND((ROUND(F573*L572,0)-ROUND(F573*R588,0))*(1+AB599),0)+AJ599,0)</f>
        <v>526</v>
      </c>
      <c r="AQ599" s="429"/>
    </row>
    <row r="600" spans="1:43" ht="17.25" customHeight="1" x14ac:dyDescent="0.15">
      <c r="A600" s="436">
        <v>63</v>
      </c>
      <c r="B600" s="433">
        <v>1636</v>
      </c>
      <c r="C600" s="455" t="s">
        <v>4181</v>
      </c>
      <c r="D600" s="538"/>
      <c r="E600" s="442"/>
      <c r="F600" s="637"/>
      <c r="G600" s="637"/>
      <c r="H600" s="637"/>
      <c r="I600" s="638"/>
      <c r="J600" s="442"/>
      <c r="K600" s="637"/>
      <c r="L600" s="418"/>
      <c r="M600" s="419"/>
      <c r="N600" s="677" t="s">
        <v>3284</v>
      </c>
      <c r="O600" s="678"/>
      <c r="P600" s="678"/>
      <c r="Q600" s="679"/>
      <c r="R600" s="509"/>
      <c r="S600" s="509"/>
      <c r="T600" s="509"/>
      <c r="U600" s="512"/>
      <c r="V600" s="423"/>
      <c r="W600" s="621"/>
      <c r="X600" s="621"/>
      <c r="Y600" s="621"/>
      <c r="Z600" s="621"/>
      <c r="AA600" s="621"/>
      <c r="AB600" s="621"/>
      <c r="AC600" s="621"/>
      <c r="AD600" s="621"/>
      <c r="AE600" s="621"/>
      <c r="AF600" s="621"/>
      <c r="AG600" s="621"/>
      <c r="AH600" s="621"/>
      <c r="AI600" s="621"/>
      <c r="AJ600" s="621"/>
      <c r="AK600" s="621"/>
      <c r="AL600" s="621"/>
      <c r="AM600" s="621"/>
      <c r="AN600" s="621"/>
      <c r="AO600" s="622"/>
      <c r="AP600" s="459">
        <f>ROUND(ROUND(F513*L572,0)-ROUND(F513*N603,0),0)</f>
        <v>139</v>
      </c>
      <c r="AQ600" s="429"/>
    </row>
    <row r="601" spans="1:43" ht="17.25" customHeight="1" x14ac:dyDescent="0.15">
      <c r="A601" s="436">
        <v>63</v>
      </c>
      <c r="B601" s="433">
        <v>1637</v>
      </c>
      <c r="C601" s="457" t="s">
        <v>4182</v>
      </c>
      <c r="D601" s="538"/>
      <c r="E601" s="442"/>
      <c r="F601" s="637"/>
      <c r="G601" s="637"/>
      <c r="H601" s="637"/>
      <c r="I601" s="638"/>
      <c r="J601" s="442"/>
      <c r="K601" s="637"/>
      <c r="L601" s="418"/>
      <c r="M601" s="419"/>
      <c r="N601" s="680"/>
      <c r="O601" s="681"/>
      <c r="P601" s="681"/>
      <c r="Q601" s="682"/>
      <c r="R601" s="511"/>
      <c r="S601" s="511"/>
      <c r="T601" s="511"/>
      <c r="U601" s="513"/>
      <c r="V601" s="423" t="s">
        <v>579</v>
      </c>
      <c r="W601" s="422"/>
      <c r="X601" s="422"/>
      <c r="Y601" s="422"/>
      <c r="Z601" s="422"/>
      <c r="AA601" s="422"/>
      <c r="AB601" s="701">
        <v>0.25</v>
      </c>
      <c r="AC601" s="701"/>
      <c r="AD601" s="424" t="s">
        <v>1300</v>
      </c>
      <c r="AE601" s="621"/>
      <c r="AF601" s="621"/>
      <c r="AG601" s="621"/>
      <c r="AH601" s="621"/>
      <c r="AI601" s="621"/>
      <c r="AJ601" s="621"/>
      <c r="AK601" s="621"/>
      <c r="AL601" s="621"/>
      <c r="AM601" s="621"/>
      <c r="AN601" s="621"/>
      <c r="AO601" s="622"/>
      <c r="AP601" s="458">
        <f>ROUND(ROUND(ROUND(F513*L572,0)-ROUND(F513*N603,0),0)*(1+AB601),0)</f>
        <v>174</v>
      </c>
      <c r="AQ601" s="429"/>
    </row>
    <row r="602" spans="1:43" ht="17.25" customHeight="1" x14ac:dyDescent="0.15">
      <c r="A602" s="436">
        <v>63</v>
      </c>
      <c r="B602" s="433">
        <v>1638</v>
      </c>
      <c r="C602" s="457" t="s">
        <v>4183</v>
      </c>
      <c r="D602" s="538"/>
      <c r="E602" s="442"/>
      <c r="F602" s="637"/>
      <c r="G602" s="637"/>
      <c r="H602" s="637"/>
      <c r="I602" s="638"/>
      <c r="J602" s="442"/>
      <c r="K602" s="637"/>
      <c r="L602" s="418"/>
      <c r="M602" s="419"/>
      <c r="N602" s="421"/>
      <c r="O602" s="418"/>
      <c r="P602" s="418"/>
      <c r="Q602" s="513"/>
      <c r="R602" s="511"/>
      <c r="S602" s="511"/>
      <c r="T602" s="511"/>
      <c r="U602" s="513"/>
      <c r="V602" s="423" t="s">
        <v>208</v>
      </c>
      <c r="W602" s="422"/>
      <c r="X602" s="422"/>
      <c r="Y602" s="422"/>
      <c r="Z602" s="422"/>
      <c r="AA602" s="422"/>
      <c r="AB602" s="701">
        <v>0.5</v>
      </c>
      <c r="AC602" s="701"/>
      <c r="AD602" s="424" t="s">
        <v>1300</v>
      </c>
      <c r="AE602" s="621"/>
      <c r="AF602" s="621"/>
      <c r="AG602" s="621"/>
      <c r="AH602" s="621"/>
      <c r="AI602" s="621"/>
      <c r="AJ602" s="621"/>
      <c r="AK602" s="621"/>
      <c r="AL602" s="621"/>
      <c r="AM602" s="621"/>
      <c r="AN602" s="621"/>
      <c r="AO602" s="622"/>
      <c r="AP602" s="460">
        <f>ROUND(ROUND(ROUND(F513*L572,0)-ROUND(F513*N603,0),0)*(1+AB602),0)</f>
        <v>209</v>
      </c>
      <c r="AQ602" s="429"/>
    </row>
    <row r="603" spans="1:43" ht="17.25" customHeight="1" x14ac:dyDescent="0.15">
      <c r="A603" s="436">
        <v>63</v>
      </c>
      <c r="B603" s="433">
        <v>1639</v>
      </c>
      <c r="C603" s="441" t="s">
        <v>4184</v>
      </c>
      <c r="D603" s="538"/>
      <c r="E603" s="442"/>
      <c r="F603" s="637"/>
      <c r="G603" s="637"/>
      <c r="H603" s="637"/>
      <c r="I603" s="638"/>
      <c r="J603" s="442"/>
      <c r="K603" s="637"/>
      <c r="L603" s="418"/>
      <c r="M603" s="419"/>
      <c r="N603" s="709">
        <f>$N$27</f>
        <v>0.01</v>
      </c>
      <c r="O603" s="683"/>
      <c r="P603" s="45" t="s">
        <v>4036</v>
      </c>
      <c r="Q603" s="419"/>
      <c r="R603" s="637"/>
      <c r="S603" s="637"/>
      <c r="T603" s="637"/>
      <c r="U603" s="419"/>
      <c r="V603" s="423"/>
      <c r="W603" s="422"/>
      <c r="X603" s="422"/>
      <c r="Y603" s="422"/>
      <c r="Z603" s="422"/>
      <c r="AA603" s="422"/>
      <c r="AB603" s="529"/>
      <c r="AC603" s="529"/>
      <c r="AD603" s="424"/>
      <c r="AE603" s="422"/>
      <c r="AF603" s="700" t="s">
        <v>4070</v>
      </c>
      <c r="AG603" s="700"/>
      <c r="AH603" s="678" t="s">
        <v>4030</v>
      </c>
      <c r="AI603" s="678"/>
      <c r="AJ603" s="678"/>
      <c r="AK603" s="678"/>
      <c r="AL603" s="678"/>
      <c r="AM603" s="678"/>
      <c r="AN603" s="678"/>
      <c r="AO603" s="679"/>
      <c r="AP603" s="459">
        <f>ROUND(ROUND(ROUND(F513*L572,0)-ROUND(F513*N603,0),0)+AJ605,0)</f>
        <v>393</v>
      </c>
      <c r="AQ603" s="407"/>
    </row>
    <row r="604" spans="1:43" ht="17.25" customHeight="1" x14ac:dyDescent="0.15">
      <c r="A604" s="436">
        <v>63</v>
      </c>
      <c r="B604" s="433">
        <v>1640</v>
      </c>
      <c r="C604" s="441" t="s">
        <v>4185</v>
      </c>
      <c r="D604" s="538"/>
      <c r="E604" s="442"/>
      <c r="F604" s="637"/>
      <c r="G604" s="637"/>
      <c r="H604" s="637"/>
      <c r="I604" s="638"/>
      <c r="J604" s="442"/>
      <c r="K604" s="637"/>
      <c r="L604" s="418"/>
      <c r="M604" s="419"/>
      <c r="N604" s="421"/>
      <c r="O604" s="418"/>
      <c r="P604" s="418"/>
      <c r="Q604" s="419"/>
      <c r="R604" s="418"/>
      <c r="S604" s="418"/>
      <c r="T604" s="418"/>
      <c r="U604" s="419"/>
      <c r="V604" s="423" t="s">
        <v>579</v>
      </c>
      <c r="W604" s="422"/>
      <c r="X604" s="422"/>
      <c r="Y604" s="422"/>
      <c r="Z604" s="422"/>
      <c r="AA604" s="422"/>
      <c r="AB604" s="701">
        <f>$AB$7</f>
        <v>0.25</v>
      </c>
      <c r="AC604" s="701"/>
      <c r="AD604" s="424" t="s">
        <v>1300</v>
      </c>
      <c r="AE604" s="422"/>
      <c r="AF604" s="700"/>
      <c r="AG604" s="700"/>
      <c r="AH604" s="681"/>
      <c r="AI604" s="681"/>
      <c r="AJ604" s="681"/>
      <c r="AK604" s="681"/>
      <c r="AL604" s="681"/>
      <c r="AM604" s="681"/>
      <c r="AN604" s="681"/>
      <c r="AO604" s="682"/>
      <c r="AP604" s="459">
        <f>ROUND(ROUND(ROUND(ROUND(F513*L572,0)-ROUND(F513*N603,0),0)*(1+AB604),0)+AJ605,0)</f>
        <v>428</v>
      </c>
      <c r="AQ604" s="429"/>
    </row>
    <row r="605" spans="1:43" ht="17.25" customHeight="1" x14ac:dyDescent="0.15">
      <c r="A605" s="436">
        <v>63</v>
      </c>
      <c r="B605" s="433">
        <v>1641</v>
      </c>
      <c r="C605" s="441" t="s">
        <v>4186</v>
      </c>
      <c r="D605" s="649"/>
      <c r="E605" s="510"/>
      <c r="F605" s="511"/>
      <c r="G605" s="511"/>
      <c r="H605" s="511"/>
      <c r="I605" s="513"/>
      <c r="J605" s="510"/>
      <c r="K605" s="511"/>
      <c r="L605" s="418"/>
      <c r="M605" s="419"/>
      <c r="N605" s="421"/>
      <c r="O605" s="418"/>
      <c r="P605" s="418"/>
      <c r="Q605" s="419"/>
      <c r="R605" s="418"/>
      <c r="S605" s="418"/>
      <c r="T605" s="418"/>
      <c r="U605" s="419"/>
      <c r="V605" s="423" t="s">
        <v>208</v>
      </c>
      <c r="W605" s="422"/>
      <c r="X605" s="422"/>
      <c r="Y605" s="422"/>
      <c r="Z605" s="422"/>
      <c r="AA605" s="422"/>
      <c r="AB605" s="701">
        <f>$AB$8</f>
        <v>0.5</v>
      </c>
      <c r="AC605" s="701"/>
      <c r="AD605" s="424" t="s">
        <v>1300</v>
      </c>
      <c r="AE605" s="422"/>
      <c r="AF605" s="700"/>
      <c r="AG605" s="700"/>
      <c r="AH605" s="245"/>
      <c r="AI605" s="616" t="s">
        <v>33</v>
      </c>
      <c r="AJ605" s="702">
        <f>$AJ$11</f>
        <v>254</v>
      </c>
      <c r="AK605" s="702"/>
      <c r="AL605" s="245" t="s">
        <v>207</v>
      </c>
      <c r="AM605" s="607"/>
      <c r="AN605" s="607"/>
      <c r="AO605" s="432"/>
      <c r="AP605" s="459">
        <f>ROUND(ROUND(ROUND(ROUND(F513*L572,0)-ROUND(F513*N603,0),0)*(1+AB605),0)+AJ605,0)</f>
        <v>463</v>
      </c>
      <c r="AQ605" s="429"/>
    </row>
    <row r="606" spans="1:43" ht="17.25" customHeight="1" x14ac:dyDescent="0.15">
      <c r="A606" s="436">
        <v>63</v>
      </c>
      <c r="B606" s="433">
        <v>1642</v>
      </c>
      <c r="C606" s="441" t="s">
        <v>4187</v>
      </c>
      <c r="D606" s="538"/>
      <c r="E606" s="421"/>
      <c r="F606" s="418"/>
      <c r="G606" s="418"/>
      <c r="H606" s="418"/>
      <c r="I606" s="67"/>
      <c r="J606" s="66"/>
      <c r="K606" s="418"/>
      <c r="L606" s="418"/>
      <c r="M606" s="419"/>
      <c r="N606" s="421"/>
      <c r="O606" s="418"/>
      <c r="P606" s="418"/>
      <c r="Q606" s="638"/>
      <c r="R606" s="637"/>
      <c r="S606" s="637"/>
      <c r="T606" s="637"/>
      <c r="U606" s="637"/>
      <c r="V606" s="423"/>
      <c r="W606" s="422"/>
      <c r="X606" s="422"/>
      <c r="Y606" s="422"/>
      <c r="Z606" s="422"/>
      <c r="AA606" s="422"/>
      <c r="AB606" s="529"/>
      <c r="AC606" s="530"/>
      <c r="AD606" s="424"/>
      <c r="AE606" s="424"/>
      <c r="AF606" s="700"/>
      <c r="AG606" s="700"/>
      <c r="AH606" s="677" t="s">
        <v>4071</v>
      </c>
      <c r="AI606" s="678"/>
      <c r="AJ606" s="678"/>
      <c r="AK606" s="678"/>
      <c r="AL606" s="678"/>
      <c r="AM606" s="678"/>
      <c r="AN606" s="678"/>
      <c r="AO606" s="679"/>
      <c r="AP606" s="459">
        <f>ROUND(ROUND(ROUND(F513*L572,0)-ROUND(F513*N603,0),0)+AJ608,0)</f>
        <v>541</v>
      </c>
      <c r="AQ606" s="429"/>
    </row>
    <row r="607" spans="1:43" ht="17.25" customHeight="1" x14ac:dyDescent="0.15">
      <c r="A607" s="436">
        <v>63</v>
      </c>
      <c r="B607" s="433">
        <v>1643</v>
      </c>
      <c r="C607" s="441" t="s">
        <v>4188</v>
      </c>
      <c r="D607" s="538"/>
      <c r="E607" s="421"/>
      <c r="F607" s="418"/>
      <c r="G607" s="418"/>
      <c r="H607" s="418"/>
      <c r="I607" s="67"/>
      <c r="J607" s="66"/>
      <c r="K607" s="418"/>
      <c r="L607" s="418"/>
      <c r="M607" s="419"/>
      <c r="N607" s="421"/>
      <c r="O607" s="418"/>
      <c r="P607" s="418"/>
      <c r="Q607" s="638"/>
      <c r="R607" s="637"/>
      <c r="S607" s="637"/>
      <c r="T607" s="637"/>
      <c r="U607" s="637"/>
      <c r="V607" s="423" t="s">
        <v>579</v>
      </c>
      <c r="W607" s="422"/>
      <c r="X607" s="422"/>
      <c r="Y607" s="422"/>
      <c r="Z607" s="422"/>
      <c r="AA607" s="422"/>
      <c r="AB607" s="701">
        <f>$AB$7</f>
        <v>0.25</v>
      </c>
      <c r="AC607" s="706"/>
      <c r="AD607" s="424" t="s">
        <v>1300</v>
      </c>
      <c r="AE607" s="424"/>
      <c r="AF607" s="700"/>
      <c r="AG607" s="700"/>
      <c r="AH607" s="680"/>
      <c r="AI607" s="681"/>
      <c r="AJ607" s="681"/>
      <c r="AK607" s="681"/>
      <c r="AL607" s="681"/>
      <c r="AM607" s="681"/>
      <c r="AN607" s="681"/>
      <c r="AO607" s="682"/>
      <c r="AP607" s="459">
        <f>ROUND(ROUND(ROUND(ROUND(F513*L572,0)-ROUND(F513*N603,0),0)*(1+AB607),0)+AJ608,0)</f>
        <v>576</v>
      </c>
      <c r="AQ607" s="429"/>
    </row>
    <row r="608" spans="1:43" ht="17.25" customHeight="1" x14ac:dyDescent="0.15">
      <c r="A608" s="436">
        <v>63</v>
      </c>
      <c r="B608" s="433">
        <v>1644</v>
      </c>
      <c r="C608" s="441" t="s">
        <v>4189</v>
      </c>
      <c r="D608" s="538"/>
      <c r="E608" s="421"/>
      <c r="F608" s="418"/>
      <c r="G608" s="418"/>
      <c r="H608" s="418"/>
      <c r="I608" s="67"/>
      <c r="J608" s="66"/>
      <c r="K608" s="418"/>
      <c r="L608" s="418"/>
      <c r="M608" s="419"/>
      <c r="N608" s="421"/>
      <c r="O608" s="418"/>
      <c r="P608" s="418"/>
      <c r="Q608" s="638"/>
      <c r="R608" s="637"/>
      <c r="S608" s="637"/>
      <c r="T608" s="637"/>
      <c r="U608" s="637"/>
      <c r="V608" s="423" t="s">
        <v>208</v>
      </c>
      <c r="W608" s="422"/>
      <c r="X608" s="422"/>
      <c r="Y608" s="422"/>
      <c r="Z608" s="422"/>
      <c r="AA608" s="422"/>
      <c r="AB608" s="701">
        <f>$AB$8</f>
        <v>0.5</v>
      </c>
      <c r="AC608" s="706"/>
      <c r="AD608" s="424" t="s">
        <v>1300</v>
      </c>
      <c r="AE608" s="424"/>
      <c r="AF608" s="700"/>
      <c r="AG608" s="700"/>
      <c r="AH608" s="39"/>
      <c r="AI608" s="524" t="s">
        <v>33</v>
      </c>
      <c r="AJ608" s="699">
        <f>$AJ$158</f>
        <v>402</v>
      </c>
      <c r="AK608" s="699"/>
      <c r="AL608" s="426" t="s">
        <v>207</v>
      </c>
      <c r="AM608" s="417"/>
      <c r="AN608" s="417"/>
      <c r="AO608" s="584"/>
      <c r="AP608" s="459">
        <f>ROUND(ROUND(ROUND(ROUND(F513*L572,0)-ROUND(F513*N603,0),0)*(1+AB608),0)+AJ608,0)</f>
        <v>611</v>
      </c>
      <c r="AQ608" s="429"/>
    </row>
    <row r="609" spans="1:43" ht="17.25" customHeight="1" x14ac:dyDescent="0.15">
      <c r="A609" s="436">
        <v>63</v>
      </c>
      <c r="B609" s="433">
        <v>1645</v>
      </c>
      <c r="C609" s="441" t="s">
        <v>4190</v>
      </c>
      <c r="D609" s="649"/>
      <c r="E609" s="510"/>
      <c r="F609" s="511"/>
      <c r="G609" s="511"/>
      <c r="H609" s="511"/>
      <c r="I609" s="513"/>
      <c r="J609" s="510"/>
      <c r="K609" s="511"/>
      <c r="L609" s="637"/>
      <c r="M609" s="638"/>
      <c r="N609" s="442"/>
      <c r="O609" s="637"/>
      <c r="P609" s="637"/>
      <c r="Q609" s="419"/>
      <c r="R609" s="637"/>
      <c r="S609" s="418"/>
      <c r="T609" s="637"/>
      <c r="U609" s="638"/>
      <c r="V609" s="423"/>
      <c r="W609" s="422"/>
      <c r="X609" s="422"/>
      <c r="Y609" s="422"/>
      <c r="Z609" s="422"/>
      <c r="AA609" s="422"/>
      <c r="AB609" s="529"/>
      <c r="AC609" s="529"/>
      <c r="AD609" s="424"/>
      <c r="AE609" s="422"/>
      <c r="AF609" s="720" t="s">
        <v>4072</v>
      </c>
      <c r="AG609" s="721"/>
      <c r="AH609" s="678" t="s">
        <v>4030</v>
      </c>
      <c r="AI609" s="678"/>
      <c r="AJ609" s="678"/>
      <c r="AK609" s="678"/>
      <c r="AL609" s="678"/>
      <c r="AM609" s="678"/>
      <c r="AN609" s="678"/>
      <c r="AO609" s="679"/>
      <c r="AP609" s="357">
        <f>ROUND(ROUND(ROUND(F513*L572,0)-ROUND(F513*N603,0),0)+AJ611,0)</f>
        <v>340</v>
      </c>
      <c r="AQ609" s="407"/>
    </row>
    <row r="610" spans="1:43" ht="17.25" customHeight="1" x14ac:dyDescent="0.15">
      <c r="A610" s="436">
        <v>63</v>
      </c>
      <c r="B610" s="433">
        <v>1646</v>
      </c>
      <c r="C610" s="441" t="s">
        <v>4191</v>
      </c>
      <c r="D610" s="649"/>
      <c r="E610" s="510"/>
      <c r="F610" s="511"/>
      <c r="G610" s="511"/>
      <c r="H610" s="511"/>
      <c r="I610" s="513"/>
      <c r="J610" s="510"/>
      <c r="K610" s="511"/>
      <c r="L610" s="418"/>
      <c r="M610" s="419"/>
      <c r="N610" s="421"/>
      <c r="O610" s="418"/>
      <c r="P610" s="418"/>
      <c r="Q610" s="419"/>
      <c r="R610" s="418"/>
      <c r="S610" s="418"/>
      <c r="T610" s="418"/>
      <c r="U610" s="419"/>
      <c r="V610" s="423" t="s">
        <v>579</v>
      </c>
      <c r="W610" s="422"/>
      <c r="X610" s="422"/>
      <c r="Y610" s="422"/>
      <c r="Z610" s="422"/>
      <c r="AA610" s="422"/>
      <c r="AB610" s="701">
        <f>$AB$7</f>
        <v>0.25</v>
      </c>
      <c r="AC610" s="701"/>
      <c r="AD610" s="424" t="s">
        <v>1300</v>
      </c>
      <c r="AE610" s="422"/>
      <c r="AF610" s="722"/>
      <c r="AG610" s="723"/>
      <c r="AH610" s="681"/>
      <c r="AI610" s="681"/>
      <c r="AJ610" s="681"/>
      <c r="AK610" s="681"/>
      <c r="AL610" s="681"/>
      <c r="AM610" s="681"/>
      <c r="AN610" s="681"/>
      <c r="AO610" s="682"/>
      <c r="AP610" s="357">
        <f>ROUND(ROUND(ROUND(ROUND(F513*L572,0)-ROUND(F513*N603,0),0)*(1+AB610),0)+AJ611,0)</f>
        <v>375</v>
      </c>
      <c r="AQ610" s="429"/>
    </row>
    <row r="611" spans="1:43" ht="17.25" customHeight="1" x14ac:dyDescent="0.15">
      <c r="A611" s="436">
        <v>63</v>
      </c>
      <c r="B611" s="433">
        <v>1647</v>
      </c>
      <c r="C611" s="441" t="s">
        <v>4192</v>
      </c>
      <c r="D611" s="649"/>
      <c r="E611" s="510"/>
      <c r="F611" s="511"/>
      <c r="G611" s="511"/>
      <c r="H611" s="511"/>
      <c r="I611" s="513"/>
      <c r="J611" s="510"/>
      <c r="K611" s="511"/>
      <c r="L611" s="418"/>
      <c r="M611" s="419"/>
      <c r="N611" s="421"/>
      <c r="O611" s="418"/>
      <c r="P611" s="418"/>
      <c r="Q611" s="419"/>
      <c r="R611" s="418"/>
      <c r="S611" s="418"/>
      <c r="T611" s="418"/>
      <c r="U611" s="419"/>
      <c r="V611" s="423" t="s">
        <v>208</v>
      </c>
      <c r="W611" s="422"/>
      <c r="X611" s="422"/>
      <c r="Y611" s="422"/>
      <c r="Z611" s="422"/>
      <c r="AA611" s="422"/>
      <c r="AB611" s="701">
        <f>$AB$8</f>
        <v>0.5</v>
      </c>
      <c r="AC611" s="701"/>
      <c r="AD611" s="424" t="s">
        <v>1300</v>
      </c>
      <c r="AE611" s="422"/>
      <c r="AF611" s="722"/>
      <c r="AG611" s="723"/>
      <c r="AH611" s="576"/>
      <c r="AI611" s="524" t="s">
        <v>33</v>
      </c>
      <c r="AJ611" s="699">
        <f>$AJ$14</f>
        <v>201</v>
      </c>
      <c r="AK611" s="699"/>
      <c r="AL611" s="426" t="s">
        <v>207</v>
      </c>
      <c r="AM611" s="181"/>
      <c r="AN611" s="426"/>
      <c r="AO611" s="189"/>
      <c r="AP611" s="357">
        <f>ROUND(ROUND(ROUND(ROUND(F513*L572,0)-ROUND(F513*N603,0),0)*(1+AB611),0)+AJ611,0)</f>
        <v>410</v>
      </c>
      <c r="AQ611" s="429"/>
    </row>
    <row r="612" spans="1:43" ht="17.25" customHeight="1" x14ac:dyDescent="0.15">
      <c r="A612" s="436">
        <v>63</v>
      </c>
      <c r="B612" s="433">
        <v>1648</v>
      </c>
      <c r="C612" s="441" t="s">
        <v>4193</v>
      </c>
      <c r="D612" s="538"/>
      <c r="E612" s="421"/>
      <c r="F612" s="418"/>
      <c r="G612" s="418"/>
      <c r="H612" s="418"/>
      <c r="I612" s="67"/>
      <c r="J612" s="66"/>
      <c r="K612" s="418"/>
      <c r="L612" s="418"/>
      <c r="M612" s="419"/>
      <c r="N612" s="421"/>
      <c r="O612" s="418"/>
      <c r="P612" s="418"/>
      <c r="Q612" s="638"/>
      <c r="R612" s="637"/>
      <c r="S612" s="637"/>
      <c r="T612" s="637"/>
      <c r="U612" s="638"/>
      <c r="V612" s="423"/>
      <c r="W612" s="422"/>
      <c r="X612" s="422"/>
      <c r="Y612" s="422"/>
      <c r="Z612" s="422"/>
      <c r="AA612" s="422"/>
      <c r="AB612" s="529"/>
      <c r="AC612" s="530"/>
      <c r="AD612" s="424"/>
      <c r="AE612" s="424"/>
      <c r="AF612" s="722"/>
      <c r="AG612" s="723"/>
      <c r="AH612" s="677" t="s">
        <v>4071</v>
      </c>
      <c r="AI612" s="678"/>
      <c r="AJ612" s="678"/>
      <c r="AK612" s="678"/>
      <c r="AL612" s="678"/>
      <c r="AM612" s="678"/>
      <c r="AN612" s="678"/>
      <c r="AO612" s="679"/>
      <c r="AP612" s="357">
        <f>ROUND(ROUND(ROUND(F513*L572,0)-ROUND(F513*N603,0),0)+AJ614,0)</f>
        <v>456</v>
      </c>
      <c r="AQ612" s="429"/>
    </row>
    <row r="613" spans="1:43" ht="17.25" customHeight="1" x14ac:dyDescent="0.15">
      <c r="A613" s="436">
        <v>63</v>
      </c>
      <c r="B613" s="433">
        <v>1649</v>
      </c>
      <c r="C613" s="441" t="s">
        <v>4194</v>
      </c>
      <c r="D613" s="538"/>
      <c r="E613" s="421"/>
      <c r="F613" s="418"/>
      <c r="G613" s="418"/>
      <c r="H613" s="418"/>
      <c r="I613" s="67"/>
      <c r="J613" s="66"/>
      <c r="K613" s="418"/>
      <c r="L613" s="418"/>
      <c r="M613" s="419"/>
      <c r="N613" s="421"/>
      <c r="O613" s="418"/>
      <c r="P613" s="418"/>
      <c r="Q613" s="638"/>
      <c r="R613" s="637"/>
      <c r="S613" s="637"/>
      <c r="T613" s="637"/>
      <c r="U613" s="638"/>
      <c r="V613" s="423" t="s">
        <v>579</v>
      </c>
      <c r="W613" s="422"/>
      <c r="X613" s="422"/>
      <c r="Y613" s="422"/>
      <c r="Z613" s="422"/>
      <c r="AA613" s="422"/>
      <c r="AB613" s="701">
        <f>$AB$7</f>
        <v>0.25</v>
      </c>
      <c r="AC613" s="706"/>
      <c r="AD613" s="424" t="s">
        <v>1300</v>
      </c>
      <c r="AE613" s="424"/>
      <c r="AF613" s="722"/>
      <c r="AG613" s="723"/>
      <c r="AH613" s="680"/>
      <c r="AI613" s="681"/>
      <c r="AJ613" s="681"/>
      <c r="AK613" s="681"/>
      <c r="AL613" s="681"/>
      <c r="AM613" s="681"/>
      <c r="AN613" s="681"/>
      <c r="AO613" s="682"/>
      <c r="AP613" s="357">
        <f>ROUND(ROUND(ROUND(ROUND(F513*L572,0)-ROUND(F513*N603,0),0)*(1+AB613),0)+AJ614,0)</f>
        <v>491</v>
      </c>
      <c r="AQ613" s="429"/>
    </row>
    <row r="614" spans="1:43" ht="17.25" customHeight="1" x14ac:dyDescent="0.15">
      <c r="A614" s="436">
        <v>63</v>
      </c>
      <c r="B614" s="433">
        <v>1650</v>
      </c>
      <c r="C614" s="441" t="s">
        <v>4195</v>
      </c>
      <c r="D614" s="538"/>
      <c r="E614" s="421"/>
      <c r="F614" s="418"/>
      <c r="G614" s="418"/>
      <c r="H614" s="418"/>
      <c r="I614" s="67"/>
      <c r="J614" s="66"/>
      <c r="K614" s="418"/>
      <c r="L614" s="418"/>
      <c r="M614" s="419"/>
      <c r="N614" s="421"/>
      <c r="O614" s="418"/>
      <c r="P614" s="418"/>
      <c r="Q614" s="638"/>
      <c r="R614" s="607"/>
      <c r="S614" s="607"/>
      <c r="T614" s="607"/>
      <c r="U614" s="432"/>
      <c r="V614" s="423" t="s">
        <v>208</v>
      </c>
      <c r="W614" s="422"/>
      <c r="X614" s="422"/>
      <c r="Y614" s="422"/>
      <c r="Z614" s="422"/>
      <c r="AA614" s="422"/>
      <c r="AB614" s="701">
        <f>$AB$8</f>
        <v>0.5</v>
      </c>
      <c r="AC614" s="706"/>
      <c r="AD614" s="424" t="s">
        <v>1300</v>
      </c>
      <c r="AE614" s="424"/>
      <c r="AF614" s="724"/>
      <c r="AG614" s="725"/>
      <c r="AH614" s="39"/>
      <c r="AI614" s="524" t="s">
        <v>33</v>
      </c>
      <c r="AJ614" s="699">
        <f>$AJ$164</f>
        <v>317</v>
      </c>
      <c r="AK614" s="699"/>
      <c r="AL614" s="426" t="s">
        <v>207</v>
      </c>
      <c r="AM614" s="607"/>
      <c r="AN614" s="607"/>
      <c r="AO614" s="432"/>
      <c r="AP614" s="357">
        <f>ROUND(ROUND(ROUND(ROUND(F513*L572,0)-ROUND(F513*N603,0),0)*(1+AB614),0)+AJ614,0)</f>
        <v>526</v>
      </c>
      <c r="AQ614" s="429"/>
    </row>
    <row r="615" spans="1:43" ht="17.25" customHeight="1" x14ac:dyDescent="0.15">
      <c r="A615" s="436">
        <v>63</v>
      </c>
      <c r="B615" s="433" t="s">
        <v>5458</v>
      </c>
      <c r="C615" s="455" t="s">
        <v>4654</v>
      </c>
      <c r="D615" s="538"/>
      <c r="E615" s="442"/>
      <c r="F615" s="637"/>
      <c r="G615" s="637"/>
      <c r="H615" s="637"/>
      <c r="I615" s="638"/>
      <c r="J615" s="442"/>
      <c r="K615" s="637"/>
      <c r="L615" s="637"/>
      <c r="M615" s="638"/>
      <c r="N615" s="442"/>
      <c r="O615" s="637"/>
      <c r="P615" s="637"/>
      <c r="Q615" s="419"/>
      <c r="R615" s="677" t="s">
        <v>4346</v>
      </c>
      <c r="S615" s="678"/>
      <c r="T615" s="678"/>
      <c r="U615" s="679"/>
      <c r="V615" s="423"/>
      <c r="W615" s="621"/>
      <c r="X615" s="621"/>
      <c r="Y615" s="621"/>
      <c r="Z615" s="621"/>
      <c r="AA615" s="621"/>
      <c r="AB615" s="621"/>
      <c r="AC615" s="621"/>
      <c r="AD615" s="621"/>
      <c r="AE615" s="621"/>
      <c r="AF615" s="621"/>
      <c r="AG615" s="621"/>
      <c r="AH615" s="621"/>
      <c r="AI615" s="621"/>
      <c r="AJ615" s="621"/>
      <c r="AK615" s="621"/>
      <c r="AL615" s="621"/>
      <c r="AM615" s="621"/>
      <c r="AN615" s="621"/>
      <c r="AO615" s="622"/>
      <c r="AP615" s="456">
        <f>ROUND(F573*L572,0)-ROUND(F573*N603,0)-ROUND(F573*R618,0)</f>
        <v>136</v>
      </c>
      <c r="AQ615" s="429"/>
    </row>
    <row r="616" spans="1:43" ht="17.25" customHeight="1" x14ac:dyDescent="0.15">
      <c r="A616" s="436">
        <v>63</v>
      </c>
      <c r="B616" s="433" t="s">
        <v>5459</v>
      </c>
      <c r="C616" s="457" t="s">
        <v>4655</v>
      </c>
      <c r="D616" s="649"/>
      <c r="E616" s="442"/>
      <c r="F616" s="637"/>
      <c r="G616" s="637"/>
      <c r="H616" s="637"/>
      <c r="I616" s="638"/>
      <c r="J616" s="442"/>
      <c r="K616" s="637"/>
      <c r="L616" s="637"/>
      <c r="M616" s="638"/>
      <c r="N616" s="442"/>
      <c r="O616" s="637"/>
      <c r="P616" s="637"/>
      <c r="Q616" s="419"/>
      <c r="R616" s="680"/>
      <c r="S616" s="681"/>
      <c r="T616" s="681"/>
      <c r="U616" s="682"/>
      <c r="V616" s="423" t="s">
        <v>579</v>
      </c>
      <c r="W616" s="422"/>
      <c r="X616" s="422"/>
      <c r="Y616" s="422"/>
      <c r="Z616" s="422"/>
      <c r="AA616" s="422"/>
      <c r="AB616" s="701">
        <v>0.25</v>
      </c>
      <c r="AC616" s="701"/>
      <c r="AD616" s="424" t="s">
        <v>1300</v>
      </c>
      <c r="AE616" s="621"/>
      <c r="AF616" s="621"/>
      <c r="AG616" s="621"/>
      <c r="AH616" s="621"/>
      <c r="AI616" s="621"/>
      <c r="AJ616" s="621"/>
      <c r="AK616" s="621"/>
      <c r="AL616" s="621"/>
      <c r="AM616" s="621"/>
      <c r="AN616" s="621"/>
      <c r="AO616" s="622"/>
      <c r="AP616" s="458">
        <f>ROUND((ROUND(F573*L572,0)-ROUND(F573*N603,0)-ROUND(F573*R618,0))*(1+AB616),0)</f>
        <v>170</v>
      </c>
      <c r="AQ616" s="429"/>
    </row>
    <row r="617" spans="1:43" ht="17.25" customHeight="1" x14ac:dyDescent="0.15">
      <c r="A617" s="436">
        <v>63</v>
      </c>
      <c r="B617" s="433" t="s">
        <v>5460</v>
      </c>
      <c r="C617" s="457" t="s">
        <v>4656</v>
      </c>
      <c r="D617" s="649"/>
      <c r="E617" s="442"/>
      <c r="F617" s="637"/>
      <c r="G617" s="637"/>
      <c r="H617" s="637"/>
      <c r="I617" s="638"/>
      <c r="J617" s="442"/>
      <c r="K617" s="637"/>
      <c r="L617" s="637"/>
      <c r="M617" s="638"/>
      <c r="N617" s="442"/>
      <c r="O617" s="637"/>
      <c r="P617" s="637"/>
      <c r="Q617" s="419"/>
      <c r="R617" s="511"/>
      <c r="S617" s="511"/>
      <c r="T617" s="511"/>
      <c r="U617" s="513"/>
      <c r="V617" s="423" t="s">
        <v>208</v>
      </c>
      <c r="W617" s="422"/>
      <c r="X617" s="422"/>
      <c r="Y617" s="422"/>
      <c r="Z617" s="422"/>
      <c r="AA617" s="422"/>
      <c r="AB617" s="701">
        <v>0.5</v>
      </c>
      <c r="AC617" s="701"/>
      <c r="AD617" s="424" t="s">
        <v>1300</v>
      </c>
      <c r="AE617" s="621"/>
      <c r="AF617" s="621"/>
      <c r="AG617" s="621"/>
      <c r="AH617" s="621"/>
      <c r="AI617" s="621"/>
      <c r="AJ617" s="621"/>
      <c r="AK617" s="621"/>
      <c r="AL617" s="621"/>
      <c r="AM617" s="621"/>
      <c r="AN617" s="621"/>
      <c r="AO617" s="622"/>
      <c r="AP617" s="458">
        <f>ROUND((ROUND(F573*L572,0)-ROUND(F573*N603,0)-ROUND(F573*R618,0))*(1+AB617),0)</f>
        <v>204</v>
      </c>
      <c r="AQ617" s="429"/>
    </row>
    <row r="618" spans="1:43" ht="17.25" customHeight="1" x14ac:dyDescent="0.15">
      <c r="A618" s="436">
        <v>63</v>
      </c>
      <c r="B618" s="433" t="s">
        <v>5461</v>
      </c>
      <c r="C618" s="441" t="s">
        <v>4657</v>
      </c>
      <c r="D618" s="649"/>
      <c r="E618" s="442"/>
      <c r="F618" s="637"/>
      <c r="G618" s="637"/>
      <c r="H618" s="637"/>
      <c r="I618" s="638"/>
      <c r="J618" s="442"/>
      <c r="K618" s="637"/>
      <c r="L618" s="637"/>
      <c r="M618" s="638"/>
      <c r="N618" s="442"/>
      <c r="O618" s="637"/>
      <c r="P618" s="637"/>
      <c r="Q618" s="419"/>
      <c r="R618" s="709">
        <f>$R$18</f>
        <v>0.01</v>
      </c>
      <c r="S618" s="683"/>
      <c r="T618" s="45" t="s">
        <v>4036</v>
      </c>
      <c r="U618" s="419"/>
      <c r="V618" s="423"/>
      <c r="W618" s="422"/>
      <c r="X618" s="422"/>
      <c r="Y618" s="422"/>
      <c r="Z618" s="422"/>
      <c r="AA618" s="422"/>
      <c r="AB618" s="529"/>
      <c r="AC618" s="529"/>
      <c r="AD618" s="424"/>
      <c r="AE618" s="422"/>
      <c r="AF618" s="700" t="s">
        <v>4070</v>
      </c>
      <c r="AG618" s="700"/>
      <c r="AH618" s="678" t="s">
        <v>4030</v>
      </c>
      <c r="AI618" s="678"/>
      <c r="AJ618" s="678"/>
      <c r="AK618" s="678"/>
      <c r="AL618" s="678"/>
      <c r="AM618" s="678"/>
      <c r="AN618" s="678"/>
      <c r="AO618" s="679"/>
      <c r="AP618" s="459">
        <f>ROUND((ROUND(F573*L572,0)-ROUND(F573*N603,0)-ROUND(F573*R618,0))+AJ620,0)</f>
        <v>390</v>
      </c>
      <c r="AQ618" s="407"/>
    </row>
    <row r="619" spans="1:43" ht="17.25" customHeight="1" x14ac:dyDescent="0.15">
      <c r="A619" s="436">
        <v>63</v>
      </c>
      <c r="B619" s="433" t="s">
        <v>5462</v>
      </c>
      <c r="C619" s="441" t="s">
        <v>4658</v>
      </c>
      <c r="D619" s="649"/>
      <c r="E619" s="442"/>
      <c r="F619" s="637"/>
      <c r="G619" s="637"/>
      <c r="H619" s="637"/>
      <c r="I619" s="638"/>
      <c r="J619" s="442"/>
      <c r="K619" s="637"/>
      <c r="L619" s="637"/>
      <c r="M619" s="638"/>
      <c r="N619" s="442"/>
      <c r="O619" s="637"/>
      <c r="P619" s="637"/>
      <c r="Q619" s="419"/>
      <c r="R619" s="418"/>
      <c r="S619" s="418"/>
      <c r="T619" s="418"/>
      <c r="U619" s="419"/>
      <c r="V619" s="423" t="s">
        <v>579</v>
      </c>
      <c r="W619" s="422"/>
      <c r="X619" s="422"/>
      <c r="Y619" s="422"/>
      <c r="Z619" s="422"/>
      <c r="AA619" s="422"/>
      <c r="AB619" s="701">
        <f>$AB$7</f>
        <v>0.25</v>
      </c>
      <c r="AC619" s="701"/>
      <c r="AD619" s="424" t="s">
        <v>1300</v>
      </c>
      <c r="AE619" s="422"/>
      <c r="AF619" s="700"/>
      <c r="AG619" s="700"/>
      <c r="AH619" s="681"/>
      <c r="AI619" s="681"/>
      <c r="AJ619" s="681"/>
      <c r="AK619" s="681"/>
      <c r="AL619" s="681"/>
      <c r="AM619" s="681"/>
      <c r="AN619" s="681"/>
      <c r="AO619" s="682"/>
      <c r="AP619" s="459">
        <f>ROUND(ROUND((ROUND(F573*L572,0)-ROUND(F573*N603,0)-ROUND(F573*R618,0))*(1+AB619),0)+AJ620,0)</f>
        <v>424</v>
      </c>
      <c r="AQ619" s="429"/>
    </row>
    <row r="620" spans="1:43" ht="17.25" customHeight="1" x14ac:dyDescent="0.15">
      <c r="A620" s="436">
        <v>63</v>
      </c>
      <c r="B620" s="433" t="s">
        <v>5463</v>
      </c>
      <c r="C620" s="441" t="s">
        <v>4659</v>
      </c>
      <c r="D620" s="649"/>
      <c r="E620" s="510"/>
      <c r="F620" s="511"/>
      <c r="G620" s="511"/>
      <c r="H620" s="511"/>
      <c r="I620" s="513"/>
      <c r="J620" s="510"/>
      <c r="K620" s="511"/>
      <c r="L620" s="637"/>
      <c r="M620" s="638"/>
      <c r="N620" s="442"/>
      <c r="O620" s="637"/>
      <c r="P620" s="637"/>
      <c r="Q620" s="419"/>
      <c r="R620" s="418"/>
      <c r="S620" s="418"/>
      <c r="T620" s="418"/>
      <c r="U620" s="419"/>
      <c r="V620" s="423" t="s">
        <v>208</v>
      </c>
      <c r="W620" s="422"/>
      <c r="X620" s="422"/>
      <c r="Y620" s="422"/>
      <c r="Z620" s="422"/>
      <c r="AA620" s="422"/>
      <c r="AB620" s="701">
        <f>$AB$8</f>
        <v>0.5</v>
      </c>
      <c r="AC620" s="701"/>
      <c r="AD620" s="424" t="s">
        <v>1300</v>
      </c>
      <c r="AE620" s="422"/>
      <c r="AF620" s="700"/>
      <c r="AG620" s="700"/>
      <c r="AH620" s="245"/>
      <c r="AI620" s="616" t="s">
        <v>33</v>
      </c>
      <c r="AJ620" s="702">
        <f>$AJ$11</f>
        <v>254</v>
      </c>
      <c r="AK620" s="702"/>
      <c r="AL620" s="245" t="s">
        <v>207</v>
      </c>
      <c r="AM620" s="607"/>
      <c r="AN620" s="607"/>
      <c r="AO620" s="432"/>
      <c r="AP620" s="459">
        <f>ROUND(ROUND((ROUND(F573*L572,0)-ROUND(F573*N603,0)-ROUND(F573*R618,0))*(1+AB620),0)+AJ620,0)</f>
        <v>458</v>
      </c>
      <c r="AQ620" s="429"/>
    </row>
    <row r="621" spans="1:43" ht="17.25" customHeight="1" x14ac:dyDescent="0.15">
      <c r="A621" s="436">
        <v>63</v>
      </c>
      <c r="B621" s="433" t="s">
        <v>5464</v>
      </c>
      <c r="C621" s="441" t="s">
        <v>4660</v>
      </c>
      <c r="D621" s="649"/>
      <c r="E621" s="510"/>
      <c r="F621" s="511"/>
      <c r="G621" s="511"/>
      <c r="H621" s="511"/>
      <c r="I621" s="513"/>
      <c r="J621" s="510"/>
      <c r="K621" s="511"/>
      <c r="L621" s="637"/>
      <c r="M621" s="638"/>
      <c r="N621" s="442"/>
      <c r="O621" s="637"/>
      <c r="P621" s="637"/>
      <c r="Q621" s="638"/>
      <c r="R621" s="637"/>
      <c r="S621" s="637"/>
      <c r="T621" s="637"/>
      <c r="U621" s="638"/>
      <c r="V621" s="423"/>
      <c r="W621" s="422"/>
      <c r="X621" s="422"/>
      <c r="Y621" s="422"/>
      <c r="Z621" s="422"/>
      <c r="AA621" s="422"/>
      <c r="AB621" s="529"/>
      <c r="AC621" s="529"/>
      <c r="AD621" s="424"/>
      <c r="AE621" s="422"/>
      <c r="AF621" s="700"/>
      <c r="AG621" s="700"/>
      <c r="AH621" s="677" t="s">
        <v>4071</v>
      </c>
      <c r="AI621" s="678"/>
      <c r="AJ621" s="678"/>
      <c r="AK621" s="678"/>
      <c r="AL621" s="678"/>
      <c r="AM621" s="678"/>
      <c r="AN621" s="678"/>
      <c r="AO621" s="679"/>
      <c r="AP621" s="459">
        <f>ROUND((ROUND(F573*L572,0)-ROUND(F573*N603,0)-ROUND(F573*R618,0))+AJ623,0)</f>
        <v>538</v>
      </c>
      <c r="AQ621" s="407"/>
    </row>
    <row r="622" spans="1:43" ht="17.25" customHeight="1" x14ac:dyDescent="0.15">
      <c r="A622" s="436">
        <v>63</v>
      </c>
      <c r="B622" s="433" t="s">
        <v>5465</v>
      </c>
      <c r="C622" s="441" t="s">
        <v>4661</v>
      </c>
      <c r="D622" s="649"/>
      <c r="E622" s="510"/>
      <c r="F622" s="511"/>
      <c r="G622" s="511"/>
      <c r="H622" s="511"/>
      <c r="I622" s="513"/>
      <c r="J622" s="510"/>
      <c r="K622" s="511"/>
      <c r="L622" s="637"/>
      <c r="M622" s="638"/>
      <c r="N622" s="442"/>
      <c r="O622" s="637"/>
      <c r="P622" s="637"/>
      <c r="Q622" s="419"/>
      <c r="R622" s="418"/>
      <c r="S622" s="418"/>
      <c r="T622" s="418"/>
      <c r="U622" s="419"/>
      <c r="V622" s="423" t="s">
        <v>579</v>
      </c>
      <c r="W622" s="422"/>
      <c r="X622" s="422"/>
      <c r="Y622" s="422"/>
      <c r="Z622" s="422"/>
      <c r="AA622" s="422"/>
      <c r="AB622" s="701">
        <f>$AB$7</f>
        <v>0.25</v>
      </c>
      <c r="AC622" s="701"/>
      <c r="AD622" s="424" t="s">
        <v>1300</v>
      </c>
      <c r="AE622" s="422"/>
      <c r="AF622" s="700"/>
      <c r="AG622" s="700"/>
      <c r="AH622" s="680"/>
      <c r="AI622" s="681"/>
      <c r="AJ622" s="681"/>
      <c r="AK622" s="681"/>
      <c r="AL622" s="681"/>
      <c r="AM622" s="681"/>
      <c r="AN622" s="681"/>
      <c r="AO622" s="682"/>
      <c r="AP622" s="459">
        <f>ROUND(ROUND((ROUND(F573*L572,0)-ROUND(F573*N603,0)-ROUND(F573*R618,0))*(1+AB622),0)+AJ623,0)</f>
        <v>572</v>
      </c>
      <c r="AQ622" s="429"/>
    </row>
    <row r="623" spans="1:43" ht="17.25" customHeight="1" x14ac:dyDescent="0.15">
      <c r="A623" s="436">
        <v>63</v>
      </c>
      <c r="B623" s="433" t="s">
        <v>5466</v>
      </c>
      <c r="C623" s="441" t="s">
        <v>4662</v>
      </c>
      <c r="D623" s="649"/>
      <c r="E623" s="510"/>
      <c r="F623" s="511"/>
      <c r="G623" s="511"/>
      <c r="H623" s="511"/>
      <c r="I623" s="513"/>
      <c r="J623" s="510"/>
      <c r="K623" s="511"/>
      <c r="L623" s="637"/>
      <c r="M623" s="638"/>
      <c r="N623" s="442"/>
      <c r="O623" s="637"/>
      <c r="P623" s="637"/>
      <c r="Q623" s="419"/>
      <c r="R623" s="418"/>
      <c r="S623" s="418"/>
      <c r="T623" s="418"/>
      <c r="U623" s="419"/>
      <c r="V623" s="423" t="s">
        <v>208</v>
      </c>
      <c r="W623" s="422"/>
      <c r="X623" s="422"/>
      <c r="Y623" s="422"/>
      <c r="Z623" s="422"/>
      <c r="AA623" s="422"/>
      <c r="AB623" s="701">
        <f>$AB$8</f>
        <v>0.5</v>
      </c>
      <c r="AC623" s="701"/>
      <c r="AD623" s="424" t="s">
        <v>1300</v>
      </c>
      <c r="AE623" s="38"/>
      <c r="AF623" s="700"/>
      <c r="AG623" s="700"/>
      <c r="AH623" s="39"/>
      <c r="AI623" s="524" t="s">
        <v>33</v>
      </c>
      <c r="AJ623" s="699">
        <f>$AJ$158</f>
        <v>402</v>
      </c>
      <c r="AK623" s="699"/>
      <c r="AL623" s="426" t="s">
        <v>207</v>
      </c>
      <c r="AM623" s="417"/>
      <c r="AN623" s="417"/>
      <c r="AO623" s="584"/>
      <c r="AP623" s="459">
        <f>ROUND(ROUND((ROUND(F573*L572,0)-ROUND(F573*N603,0)-ROUND(F573*R618,0))*(1+AB623),0)+AJ623,0)</f>
        <v>606</v>
      </c>
      <c r="AQ623" s="429"/>
    </row>
    <row r="624" spans="1:43" ht="17.25" customHeight="1" x14ac:dyDescent="0.15">
      <c r="A624" s="436">
        <v>63</v>
      </c>
      <c r="B624" s="433" t="s">
        <v>5467</v>
      </c>
      <c r="C624" s="441" t="s">
        <v>4663</v>
      </c>
      <c r="D624" s="649"/>
      <c r="E624" s="510"/>
      <c r="F624" s="511"/>
      <c r="G624" s="511"/>
      <c r="H624" s="511"/>
      <c r="I624" s="513"/>
      <c r="J624" s="510"/>
      <c r="K624" s="511"/>
      <c r="L624" s="637"/>
      <c r="M624" s="638"/>
      <c r="N624" s="442"/>
      <c r="O624" s="637"/>
      <c r="P624" s="637"/>
      <c r="Q624" s="419"/>
      <c r="R624" s="637"/>
      <c r="S624" s="418"/>
      <c r="T624" s="637"/>
      <c r="U624" s="638"/>
      <c r="V624" s="423"/>
      <c r="W624" s="422"/>
      <c r="X624" s="422"/>
      <c r="Y624" s="422"/>
      <c r="Z624" s="422"/>
      <c r="AA624" s="422"/>
      <c r="AB624" s="529"/>
      <c r="AC624" s="529"/>
      <c r="AD624" s="424"/>
      <c r="AE624" s="422"/>
      <c r="AF624" s="720" t="s">
        <v>4072</v>
      </c>
      <c r="AG624" s="721"/>
      <c r="AH624" s="678" t="s">
        <v>4030</v>
      </c>
      <c r="AI624" s="678"/>
      <c r="AJ624" s="678"/>
      <c r="AK624" s="678"/>
      <c r="AL624" s="678"/>
      <c r="AM624" s="678"/>
      <c r="AN624" s="678"/>
      <c r="AO624" s="679"/>
      <c r="AP624" s="459">
        <f>ROUND((ROUND(F573*L572,0)-ROUND(F573*N603,0)-ROUND(F573*R618,0))+AJ626,0)</f>
        <v>337</v>
      </c>
      <c r="AQ624" s="407"/>
    </row>
    <row r="625" spans="1:43" ht="17.25" customHeight="1" x14ac:dyDescent="0.15">
      <c r="A625" s="436">
        <v>63</v>
      </c>
      <c r="B625" s="433" t="s">
        <v>5468</v>
      </c>
      <c r="C625" s="441" t="s">
        <v>4664</v>
      </c>
      <c r="D625" s="649"/>
      <c r="E625" s="510"/>
      <c r="F625" s="511"/>
      <c r="G625" s="511"/>
      <c r="H625" s="511"/>
      <c r="I625" s="513"/>
      <c r="J625" s="510"/>
      <c r="K625" s="511"/>
      <c r="L625" s="418"/>
      <c r="M625" s="419"/>
      <c r="N625" s="421"/>
      <c r="O625" s="418"/>
      <c r="P625" s="418"/>
      <c r="Q625" s="419"/>
      <c r="R625" s="418"/>
      <c r="S625" s="418"/>
      <c r="T625" s="418"/>
      <c r="U625" s="419"/>
      <c r="V625" s="423" t="s">
        <v>579</v>
      </c>
      <c r="W625" s="422"/>
      <c r="X625" s="422"/>
      <c r="Y625" s="422"/>
      <c r="Z625" s="422"/>
      <c r="AA625" s="422"/>
      <c r="AB625" s="701">
        <f>$AB$7</f>
        <v>0.25</v>
      </c>
      <c r="AC625" s="701"/>
      <c r="AD625" s="424" t="s">
        <v>1300</v>
      </c>
      <c r="AE625" s="422"/>
      <c r="AF625" s="722"/>
      <c r="AG625" s="723"/>
      <c r="AH625" s="681"/>
      <c r="AI625" s="681"/>
      <c r="AJ625" s="681"/>
      <c r="AK625" s="681"/>
      <c r="AL625" s="681"/>
      <c r="AM625" s="681"/>
      <c r="AN625" s="681"/>
      <c r="AO625" s="682"/>
      <c r="AP625" s="459">
        <f>ROUND(ROUND((ROUND(F573*L572,0)-ROUND(F573*N603,0)-ROUND(F573*R618,0))*(1+AB625),0)+AJ626,0)</f>
        <v>371</v>
      </c>
      <c r="AQ625" s="429"/>
    </row>
    <row r="626" spans="1:43" ht="17.25" customHeight="1" x14ac:dyDescent="0.15">
      <c r="A626" s="436">
        <v>63</v>
      </c>
      <c r="B626" s="433" t="s">
        <v>5469</v>
      </c>
      <c r="C626" s="441" t="s">
        <v>4665</v>
      </c>
      <c r="D626" s="649"/>
      <c r="E626" s="510"/>
      <c r="F626" s="511"/>
      <c r="G626" s="511"/>
      <c r="H626" s="511"/>
      <c r="I626" s="513"/>
      <c r="J626" s="510"/>
      <c r="K626" s="511"/>
      <c r="L626" s="418"/>
      <c r="M626" s="419"/>
      <c r="N626" s="421"/>
      <c r="O626" s="418"/>
      <c r="P626" s="418"/>
      <c r="Q626" s="419"/>
      <c r="R626" s="418"/>
      <c r="S626" s="418"/>
      <c r="T626" s="418"/>
      <c r="U626" s="419"/>
      <c r="V626" s="423" t="s">
        <v>208</v>
      </c>
      <c r="W626" s="422"/>
      <c r="X626" s="422"/>
      <c r="Y626" s="422"/>
      <c r="Z626" s="422"/>
      <c r="AA626" s="422"/>
      <c r="AB626" s="701">
        <f>$AB$8</f>
        <v>0.5</v>
      </c>
      <c r="AC626" s="701"/>
      <c r="AD626" s="424" t="s">
        <v>1300</v>
      </c>
      <c r="AE626" s="422"/>
      <c r="AF626" s="722"/>
      <c r="AG626" s="723"/>
      <c r="AH626" s="576"/>
      <c r="AI626" s="524" t="s">
        <v>33</v>
      </c>
      <c r="AJ626" s="699">
        <f>$AJ$14</f>
        <v>201</v>
      </c>
      <c r="AK626" s="699"/>
      <c r="AL626" s="426" t="s">
        <v>207</v>
      </c>
      <c r="AM626" s="181"/>
      <c r="AN626" s="426"/>
      <c r="AO626" s="189"/>
      <c r="AP626" s="459">
        <f>ROUND(ROUND((ROUND(F573*L572,0)-ROUND(F573*N603,0)-ROUND(F573*R618,0))*(1+AB626),0)+AJ626,0)</f>
        <v>405</v>
      </c>
      <c r="AQ626" s="429"/>
    </row>
    <row r="627" spans="1:43" ht="17.25" customHeight="1" x14ac:dyDescent="0.15">
      <c r="A627" s="436">
        <v>63</v>
      </c>
      <c r="B627" s="433" t="s">
        <v>5470</v>
      </c>
      <c r="C627" s="441" t="s">
        <v>4666</v>
      </c>
      <c r="D627" s="538"/>
      <c r="E627" s="421"/>
      <c r="F627" s="418"/>
      <c r="G627" s="418"/>
      <c r="H627" s="418"/>
      <c r="I627" s="67"/>
      <c r="J627" s="66"/>
      <c r="K627" s="418"/>
      <c r="L627" s="418"/>
      <c r="M627" s="419"/>
      <c r="N627" s="421"/>
      <c r="O627" s="418"/>
      <c r="P627" s="418"/>
      <c r="Q627" s="638"/>
      <c r="R627" s="637"/>
      <c r="S627" s="637"/>
      <c r="T627" s="637"/>
      <c r="U627" s="638"/>
      <c r="V627" s="423"/>
      <c r="W627" s="422"/>
      <c r="X627" s="422"/>
      <c r="Y627" s="422"/>
      <c r="Z627" s="422"/>
      <c r="AA627" s="422"/>
      <c r="AB627" s="529"/>
      <c r="AC627" s="530"/>
      <c r="AD627" s="424"/>
      <c r="AE627" s="424"/>
      <c r="AF627" s="722"/>
      <c r="AG627" s="723"/>
      <c r="AH627" s="677" t="s">
        <v>4071</v>
      </c>
      <c r="AI627" s="678"/>
      <c r="AJ627" s="678"/>
      <c r="AK627" s="678"/>
      <c r="AL627" s="678"/>
      <c r="AM627" s="678"/>
      <c r="AN627" s="678"/>
      <c r="AO627" s="679"/>
      <c r="AP627" s="459">
        <f>ROUND((ROUND(F573*L572,0)-ROUND(F573*N603,0)-ROUND(F573*R618,0))+AJ629,0)</f>
        <v>453</v>
      </c>
      <c r="AQ627" s="429"/>
    </row>
    <row r="628" spans="1:43" ht="17.25" customHeight="1" x14ac:dyDescent="0.15">
      <c r="A628" s="436">
        <v>63</v>
      </c>
      <c r="B628" s="433" t="s">
        <v>5471</v>
      </c>
      <c r="C628" s="441" t="s">
        <v>4667</v>
      </c>
      <c r="D628" s="538"/>
      <c r="E628" s="421"/>
      <c r="F628" s="418"/>
      <c r="G628" s="418"/>
      <c r="H628" s="418"/>
      <c r="I628" s="67"/>
      <c r="J628" s="66"/>
      <c r="K628" s="418"/>
      <c r="L628" s="418"/>
      <c r="M628" s="419"/>
      <c r="N628" s="421"/>
      <c r="O628" s="418"/>
      <c r="P628" s="418"/>
      <c r="Q628" s="638"/>
      <c r="R628" s="637"/>
      <c r="S628" s="637"/>
      <c r="T628" s="637"/>
      <c r="U628" s="638"/>
      <c r="V628" s="423" t="s">
        <v>579</v>
      </c>
      <c r="W628" s="422"/>
      <c r="X628" s="422"/>
      <c r="Y628" s="422"/>
      <c r="Z628" s="422"/>
      <c r="AA628" s="422"/>
      <c r="AB628" s="701">
        <f>$AB$7</f>
        <v>0.25</v>
      </c>
      <c r="AC628" s="706"/>
      <c r="AD628" s="424" t="s">
        <v>1300</v>
      </c>
      <c r="AE628" s="424"/>
      <c r="AF628" s="722"/>
      <c r="AG628" s="723"/>
      <c r="AH628" s="680"/>
      <c r="AI628" s="681"/>
      <c r="AJ628" s="681"/>
      <c r="AK628" s="681"/>
      <c r="AL628" s="681"/>
      <c r="AM628" s="681"/>
      <c r="AN628" s="681"/>
      <c r="AO628" s="682"/>
      <c r="AP628" s="459">
        <f>ROUND(ROUND((ROUND(F573*L572,0)-ROUND(F573*N603,0)-ROUND(F573*R618,0))*(1+AB628),0)+AJ629,0)</f>
        <v>487</v>
      </c>
      <c r="AQ628" s="429"/>
    </row>
    <row r="629" spans="1:43" ht="17.25" customHeight="1" x14ac:dyDescent="0.15">
      <c r="A629" s="436">
        <v>63</v>
      </c>
      <c r="B629" s="433" t="s">
        <v>5472</v>
      </c>
      <c r="C629" s="441" t="s">
        <v>4668</v>
      </c>
      <c r="D629" s="585"/>
      <c r="E629" s="39"/>
      <c r="F629" s="417"/>
      <c r="G629" s="417"/>
      <c r="H629" s="417"/>
      <c r="I629" s="43"/>
      <c r="J629" s="78"/>
      <c r="K629" s="417"/>
      <c r="L629" s="417"/>
      <c r="M629" s="420"/>
      <c r="N629" s="39"/>
      <c r="O629" s="417"/>
      <c r="P629" s="417"/>
      <c r="Q629" s="432"/>
      <c r="R629" s="607"/>
      <c r="S629" s="607"/>
      <c r="T629" s="607"/>
      <c r="U629" s="432"/>
      <c r="V629" s="423" t="s">
        <v>208</v>
      </c>
      <c r="W629" s="422"/>
      <c r="X629" s="422"/>
      <c r="Y629" s="422"/>
      <c r="Z629" s="422"/>
      <c r="AA629" s="422"/>
      <c r="AB629" s="701">
        <f>$AB$8</f>
        <v>0.5</v>
      </c>
      <c r="AC629" s="706"/>
      <c r="AD629" s="424" t="s">
        <v>1300</v>
      </c>
      <c r="AE629" s="424"/>
      <c r="AF629" s="724"/>
      <c r="AG629" s="725"/>
      <c r="AH629" s="39"/>
      <c r="AI629" s="524" t="s">
        <v>33</v>
      </c>
      <c r="AJ629" s="699">
        <f>$AJ$164</f>
        <v>317</v>
      </c>
      <c r="AK629" s="699"/>
      <c r="AL629" s="426" t="s">
        <v>207</v>
      </c>
      <c r="AM629" s="607"/>
      <c r="AN629" s="607"/>
      <c r="AO629" s="432"/>
      <c r="AP629" s="458">
        <f>ROUND(ROUND((ROUND(F573*L572,0)-ROUND(F573*N603,0)-ROUND(F573*R618,0))*(1+AB629),0)+AJ629,0)</f>
        <v>521</v>
      </c>
      <c r="AQ629" s="188"/>
    </row>
    <row r="630" spans="1:43" ht="17.25" customHeight="1" x14ac:dyDescent="0.15">
      <c r="A630" s="436">
        <v>63</v>
      </c>
      <c r="B630" s="433">
        <v>2010</v>
      </c>
      <c r="C630" s="166" t="s">
        <v>626</v>
      </c>
      <c r="D630" s="710" t="s">
        <v>202</v>
      </c>
      <c r="E630" s="427" t="s">
        <v>2</v>
      </c>
      <c r="F630" s="633"/>
      <c r="G630" s="633"/>
      <c r="H630" s="633"/>
      <c r="I630" s="634"/>
      <c r="J630" s="415"/>
      <c r="K630" s="633"/>
      <c r="L630" s="633"/>
      <c r="M630" s="634"/>
      <c r="N630" s="427"/>
      <c r="O630" s="416"/>
      <c r="P630" s="416"/>
      <c r="Q630" s="36"/>
      <c r="R630" s="416"/>
      <c r="S630" s="416"/>
      <c r="T630" s="633"/>
      <c r="U630" s="634"/>
      <c r="V630" s="423"/>
      <c r="W630" s="422"/>
      <c r="X630" s="422"/>
      <c r="Y630" s="422"/>
      <c r="Z630" s="422"/>
      <c r="AA630" s="422"/>
      <c r="AB630" s="519"/>
      <c r="AC630" s="519"/>
      <c r="AD630" s="258"/>
      <c r="AE630" s="258"/>
      <c r="AF630" s="445"/>
      <c r="AG630" s="422"/>
      <c r="AH630" s="422"/>
      <c r="AI630" s="422"/>
      <c r="AJ630" s="422"/>
      <c r="AK630" s="422"/>
      <c r="AL630" s="422"/>
      <c r="AM630" s="422"/>
      <c r="AN630" s="422"/>
      <c r="AO630" s="393"/>
      <c r="AP630" s="13">
        <f>ROUND($F$631,0)</f>
        <v>256</v>
      </c>
      <c r="AQ630" s="435" t="s">
        <v>1357</v>
      </c>
    </row>
    <row r="631" spans="1:43" ht="17.25" customHeight="1" x14ac:dyDescent="0.15">
      <c r="A631" s="436">
        <v>63</v>
      </c>
      <c r="B631" s="433">
        <v>2015</v>
      </c>
      <c r="C631" s="166" t="s">
        <v>627</v>
      </c>
      <c r="D631" s="711"/>
      <c r="E631" s="442"/>
      <c r="F631" s="684">
        <v>256</v>
      </c>
      <c r="G631" s="743"/>
      <c r="H631" s="418" t="s">
        <v>578</v>
      </c>
      <c r="I631" s="638"/>
      <c r="J631" s="421"/>
      <c r="K631" s="637"/>
      <c r="L631" s="637"/>
      <c r="M631" s="419"/>
      <c r="N631" s="442"/>
      <c r="O631" s="637"/>
      <c r="P631" s="637"/>
      <c r="Q631" s="638"/>
      <c r="R631" s="637"/>
      <c r="S631" s="418"/>
      <c r="T631" s="637"/>
      <c r="U631" s="638"/>
      <c r="V631" s="423" t="s">
        <v>579</v>
      </c>
      <c r="W631" s="621"/>
      <c r="X631" s="621"/>
      <c r="Y631" s="621"/>
      <c r="Z631" s="621"/>
      <c r="AA631" s="621"/>
      <c r="AB631" s="701">
        <f>$AB$7</f>
        <v>0.25</v>
      </c>
      <c r="AC631" s="706"/>
      <c r="AD631" s="424" t="s">
        <v>1300</v>
      </c>
      <c r="AE631" s="621"/>
      <c r="AF631" s="621"/>
      <c r="AG631" s="621"/>
      <c r="AH631" s="621"/>
      <c r="AI631" s="621"/>
      <c r="AJ631" s="621"/>
      <c r="AK631" s="621"/>
      <c r="AL631" s="621"/>
      <c r="AM631" s="621"/>
      <c r="AN631" s="621"/>
      <c r="AO631" s="622"/>
      <c r="AP631" s="320">
        <f>ROUND($F$631*(1+AB631),0)</f>
        <v>320</v>
      </c>
      <c r="AQ631" s="437"/>
    </row>
    <row r="632" spans="1:43" ht="17.25" customHeight="1" x14ac:dyDescent="0.15">
      <c r="A632" s="436">
        <v>63</v>
      </c>
      <c r="B632" s="433">
        <v>2016</v>
      </c>
      <c r="C632" s="104" t="s">
        <v>628</v>
      </c>
      <c r="D632" s="711"/>
      <c r="E632" s="442"/>
      <c r="F632" s="637"/>
      <c r="G632" s="637"/>
      <c r="H632" s="637"/>
      <c r="I632" s="638"/>
      <c r="J632" s="442"/>
      <c r="K632" s="637"/>
      <c r="L632" s="637"/>
      <c r="M632" s="638"/>
      <c r="N632" s="442"/>
      <c r="O632" s="637"/>
      <c r="P632" s="637"/>
      <c r="Q632" s="638"/>
      <c r="R632" s="637"/>
      <c r="S632" s="418"/>
      <c r="T632" s="637"/>
      <c r="U632" s="638"/>
      <c r="V632" s="423" t="s">
        <v>208</v>
      </c>
      <c r="W632" s="621"/>
      <c r="X632" s="621"/>
      <c r="Y632" s="621"/>
      <c r="Z632" s="621"/>
      <c r="AA632" s="621"/>
      <c r="AB632" s="701">
        <f>$AB$8</f>
        <v>0.5</v>
      </c>
      <c r="AC632" s="706"/>
      <c r="AD632" s="424" t="s">
        <v>1300</v>
      </c>
      <c r="AE632" s="621"/>
      <c r="AF632" s="621"/>
      <c r="AG632" s="621"/>
      <c r="AH632" s="621"/>
      <c r="AI632" s="621"/>
      <c r="AJ632" s="621"/>
      <c r="AK632" s="621"/>
      <c r="AL632" s="621"/>
      <c r="AM632" s="621"/>
      <c r="AN632" s="621"/>
      <c r="AO632" s="622"/>
      <c r="AP632" s="320">
        <f>ROUND($F$631*(1+AB632),0)</f>
        <v>384</v>
      </c>
      <c r="AQ632" s="429"/>
    </row>
    <row r="633" spans="1:43" ht="17.25" customHeight="1" x14ac:dyDescent="0.15">
      <c r="A633" s="436">
        <v>63</v>
      </c>
      <c r="B633" s="433">
        <v>2017</v>
      </c>
      <c r="C633" s="158" t="s">
        <v>1694</v>
      </c>
      <c r="D633" s="711"/>
      <c r="E633" s="680" t="s">
        <v>570</v>
      </c>
      <c r="F633" s="681"/>
      <c r="G633" s="681"/>
      <c r="H633" s="681"/>
      <c r="I633" s="682"/>
      <c r="J633" s="510"/>
      <c r="K633" s="511"/>
      <c r="L633" s="418"/>
      <c r="M633" s="419"/>
      <c r="N633" s="442"/>
      <c r="O633" s="637"/>
      <c r="P633" s="637"/>
      <c r="Q633" s="638"/>
      <c r="R633" s="637"/>
      <c r="S633" s="418"/>
      <c r="T633" s="637"/>
      <c r="U633" s="638"/>
      <c r="V633" s="423"/>
      <c r="W633" s="621"/>
      <c r="X633" s="621"/>
      <c r="Y633" s="621"/>
      <c r="Z633" s="621"/>
      <c r="AA633" s="325"/>
      <c r="AB633" s="529"/>
      <c r="AC633" s="530"/>
      <c r="AD633" s="424"/>
      <c r="AE633" s="621"/>
      <c r="AF633" s="737" t="s">
        <v>1358</v>
      </c>
      <c r="AG633" s="738"/>
      <c r="AH633" s="678" t="s">
        <v>4030</v>
      </c>
      <c r="AI633" s="678"/>
      <c r="AJ633" s="678"/>
      <c r="AK633" s="678"/>
      <c r="AL633" s="678"/>
      <c r="AM633" s="678"/>
      <c r="AN633" s="678"/>
      <c r="AO633" s="679"/>
      <c r="AP633" s="319">
        <f>ROUND($F$631+AJ635,0)</f>
        <v>510</v>
      </c>
      <c r="AQ633" s="429"/>
    </row>
    <row r="634" spans="1:43" ht="17.25" customHeight="1" x14ac:dyDescent="0.15">
      <c r="A634" s="436">
        <v>63</v>
      </c>
      <c r="B634" s="433">
        <v>2018</v>
      </c>
      <c r="C634" s="158" t="s">
        <v>1695</v>
      </c>
      <c r="D634" s="711"/>
      <c r="E634" s="680"/>
      <c r="F634" s="681"/>
      <c r="G634" s="681"/>
      <c r="H634" s="681"/>
      <c r="I634" s="682"/>
      <c r="J634" s="510"/>
      <c r="K634" s="511"/>
      <c r="L634" s="418"/>
      <c r="M634" s="419"/>
      <c r="N634" s="442"/>
      <c r="O634" s="637"/>
      <c r="P634" s="637"/>
      <c r="Q634" s="638"/>
      <c r="R634" s="637"/>
      <c r="S634" s="418"/>
      <c r="T634" s="637"/>
      <c r="U634" s="638"/>
      <c r="V634" s="423" t="s">
        <v>579</v>
      </c>
      <c r="W634" s="422"/>
      <c r="X634" s="422"/>
      <c r="Y634" s="422"/>
      <c r="Z634" s="422"/>
      <c r="AA634" s="325"/>
      <c r="AB634" s="701">
        <f>$AB$7</f>
        <v>0.25</v>
      </c>
      <c r="AC634" s="701"/>
      <c r="AD634" s="424" t="s">
        <v>1300</v>
      </c>
      <c r="AE634" s="422"/>
      <c r="AF634" s="739"/>
      <c r="AG634" s="740"/>
      <c r="AH634" s="681"/>
      <c r="AI634" s="681"/>
      <c r="AJ634" s="681"/>
      <c r="AK634" s="681"/>
      <c r="AL634" s="681"/>
      <c r="AM634" s="681"/>
      <c r="AN634" s="681"/>
      <c r="AO634" s="682"/>
      <c r="AP634" s="319">
        <f>ROUND(ROUND($F$631*(1+AB634),0)+AJ635,0)</f>
        <v>574</v>
      </c>
      <c r="AQ634" s="429"/>
    </row>
    <row r="635" spans="1:43" ht="17.25" customHeight="1" x14ac:dyDescent="0.15">
      <c r="A635" s="436">
        <v>63</v>
      </c>
      <c r="B635" s="433">
        <v>2019</v>
      </c>
      <c r="C635" s="158" t="s">
        <v>1696</v>
      </c>
      <c r="D635" s="711"/>
      <c r="E635" s="680"/>
      <c r="F635" s="681"/>
      <c r="G635" s="681"/>
      <c r="H635" s="681"/>
      <c r="I635" s="682"/>
      <c r="J635" s="510"/>
      <c r="K635" s="511"/>
      <c r="L635" s="418"/>
      <c r="M635" s="419"/>
      <c r="N635" s="442"/>
      <c r="O635" s="637"/>
      <c r="P635" s="637"/>
      <c r="Q635" s="638"/>
      <c r="R635" s="637"/>
      <c r="S635" s="418"/>
      <c r="T635" s="637"/>
      <c r="U635" s="638"/>
      <c r="V635" s="423" t="s">
        <v>208</v>
      </c>
      <c r="W635" s="422"/>
      <c r="X635" s="422"/>
      <c r="Y635" s="422"/>
      <c r="Z635" s="422"/>
      <c r="AA635" s="325"/>
      <c r="AB635" s="701">
        <f>$AB$8</f>
        <v>0.5</v>
      </c>
      <c r="AC635" s="701"/>
      <c r="AD635" s="424" t="s">
        <v>1300</v>
      </c>
      <c r="AE635" s="422"/>
      <c r="AF635" s="741"/>
      <c r="AG635" s="742"/>
      <c r="AH635" s="607"/>
      <c r="AI635" s="616" t="s">
        <v>33</v>
      </c>
      <c r="AJ635" s="702">
        <v>254</v>
      </c>
      <c r="AK635" s="702"/>
      <c r="AL635" s="418" t="s">
        <v>207</v>
      </c>
      <c r="AM635" s="607"/>
      <c r="AN635" s="607"/>
      <c r="AO635" s="432"/>
      <c r="AP635" s="319">
        <f>ROUND(ROUND($F$631*(1+AB635),0)+AJ635,0)</f>
        <v>638</v>
      </c>
      <c r="AQ635" s="429"/>
    </row>
    <row r="636" spans="1:43" ht="17.25" customHeight="1" x14ac:dyDescent="0.15">
      <c r="A636" s="436">
        <v>63</v>
      </c>
      <c r="B636" s="433">
        <v>2030</v>
      </c>
      <c r="C636" s="158" t="s">
        <v>1903</v>
      </c>
      <c r="D636" s="711"/>
      <c r="E636" s="680"/>
      <c r="F636" s="681"/>
      <c r="G636" s="681"/>
      <c r="H636" s="681"/>
      <c r="I636" s="682"/>
      <c r="J636" s="510"/>
      <c r="K636" s="511"/>
      <c r="L636" s="418"/>
      <c r="M636" s="419"/>
      <c r="N636" s="442"/>
      <c r="O636" s="637"/>
      <c r="P636" s="637"/>
      <c r="Q636" s="638"/>
      <c r="R636" s="637"/>
      <c r="S636" s="418"/>
      <c r="T636" s="637"/>
      <c r="U636" s="638"/>
      <c r="V636" s="423"/>
      <c r="W636" s="621"/>
      <c r="X636" s="621"/>
      <c r="Y636" s="621"/>
      <c r="Z636" s="621"/>
      <c r="AA636" s="325"/>
      <c r="AB636" s="529"/>
      <c r="AC636" s="530"/>
      <c r="AD636" s="424"/>
      <c r="AE636" s="621"/>
      <c r="AF636" s="737" t="s">
        <v>1359</v>
      </c>
      <c r="AG636" s="738"/>
      <c r="AH636" s="678" t="s">
        <v>4030</v>
      </c>
      <c r="AI636" s="678"/>
      <c r="AJ636" s="678"/>
      <c r="AK636" s="678"/>
      <c r="AL636" s="678"/>
      <c r="AM636" s="678"/>
      <c r="AN636" s="678"/>
      <c r="AO636" s="679"/>
      <c r="AP636" s="319">
        <f>ROUND($F$631+AJ638,0)</f>
        <v>457</v>
      </c>
      <c r="AQ636" s="429"/>
    </row>
    <row r="637" spans="1:43" ht="17.25" customHeight="1" x14ac:dyDescent="0.15">
      <c r="A637" s="436">
        <v>63</v>
      </c>
      <c r="B637" s="433">
        <v>2031</v>
      </c>
      <c r="C637" s="158" t="s">
        <v>1904</v>
      </c>
      <c r="D637" s="711"/>
      <c r="E637" s="510"/>
      <c r="F637" s="511"/>
      <c r="G637" s="511"/>
      <c r="H637" s="511"/>
      <c r="I637" s="513"/>
      <c r="J637" s="510"/>
      <c r="K637" s="511"/>
      <c r="L637" s="418"/>
      <c r="M637" s="419"/>
      <c r="N637" s="442"/>
      <c r="O637" s="637"/>
      <c r="P637" s="637"/>
      <c r="Q637" s="638"/>
      <c r="R637" s="637"/>
      <c r="S637" s="418"/>
      <c r="T637" s="637"/>
      <c r="U637" s="638"/>
      <c r="V637" s="423" t="s">
        <v>579</v>
      </c>
      <c r="W637" s="422"/>
      <c r="X637" s="422"/>
      <c r="Y637" s="422"/>
      <c r="Z637" s="422"/>
      <c r="AA637" s="325"/>
      <c r="AB637" s="701">
        <f>$AB$7</f>
        <v>0.25</v>
      </c>
      <c r="AC637" s="701"/>
      <c r="AD637" s="424" t="s">
        <v>1300</v>
      </c>
      <c r="AE637" s="422"/>
      <c r="AF637" s="739"/>
      <c r="AG637" s="740"/>
      <c r="AH637" s="681"/>
      <c r="AI637" s="681"/>
      <c r="AJ637" s="681"/>
      <c r="AK637" s="681"/>
      <c r="AL637" s="681"/>
      <c r="AM637" s="681"/>
      <c r="AN637" s="681"/>
      <c r="AO637" s="682"/>
      <c r="AP637" s="319">
        <f>ROUND(ROUND($F$631*(1+AB637),0)+AJ638,0)</f>
        <v>521</v>
      </c>
      <c r="AQ637" s="429"/>
    </row>
    <row r="638" spans="1:43" ht="17.25" customHeight="1" x14ac:dyDescent="0.15">
      <c r="A638" s="436">
        <v>63</v>
      </c>
      <c r="B638" s="433">
        <v>2032</v>
      </c>
      <c r="C638" s="158" t="s">
        <v>1905</v>
      </c>
      <c r="D638" s="711"/>
      <c r="E638" s="510"/>
      <c r="F638" s="511"/>
      <c r="G638" s="511"/>
      <c r="H638" s="511"/>
      <c r="I638" s="513"/>
      <c r="J638" s="510"/>
      <c r="K638" s="511"/>
      <c r="L638" s="418"/>
      <c r="M638" s="419"/>
      <c r="N638" s="442"/>
      <c r="O638" s="637"/>
      <c r="P638" s="637"/>
      <c r="Q638" s="638"/>
      <c r="R638" s="607"/>
      <c r="S638" s="417"/>
      <c r="T638" s="607"/>
      <c r="U638" s="432"/>
      <c r="V638" s="423" t="s">
        <v>208</v>
      </c>
      <c r="W638" s="422"/>
      <c r="X638" s="422"/>
      <c r="Y638" s="422"/>
      <c r="Z638" s="422"/>
      <c r="AA638" s="325"/>
      <c r="AB638" s="701">
        <f>$AB$8</f>
        <v>0.5</v>
      </c>
      <c r="AC638" s="701"/>
      <c r="AD638" s="424" t="s">
        <v>1300</v>
      </c>
      <c r="AE638" s="422"/>
      <c r="AF638" s="741"/>
      <c r="AG638" s="742"/>
      <c r="AH638" s="326"/>
      <c r="AI638" s="524" t="s">
        <v>33</v>
      </c>
      <c r="AJ638" s="699">
        <v>201</v>
      </c>
      <c r="AK638" s="699"/>
      <c r="AL638" s="417" t="s">
        <v>207</v>
      </c>
      <c r="AM638" s="181"/>
      <c r="AN638" s="426"/>
      <c r="AO638" s="189"/>
      <c r="AP638" s="319">
        <f>ROUND(ROUND($F$631*(1+AB638),0)+AJ638,0)</f>
        <v>585</v>
      </c>
      <c r="AQ638" s="429"/>
    </row>
    <row r="639" spans="1:43" ht="17.25" customHeight="1" x14ac:dyDescent="0.15">
      <c r="A639" s="436">
        <v>63</v>
      </c>
      <c r="B639" s="433" t="s">
        <v>5473</v>
      </c>
      <c r="C639" s="455" t="s">
        <v>4669</v>
      </c>
      <c r="D639" s="538"/>
      <c r="E639" s="442"/>
      <c r="F639" s="637"/>
      <c r="G639" s="637"/>
      <c r="H639" s="637"/>
      <c r="I639" s="638"/>
      <c r="J639" s="442"/>
      <c r="K639" s="637"/>
      <c r="L639" s="637"/>
      <c r="M639" s="638"/>
      <c r="N639" s="442"/>
      <c r="O639" s="637"/>
      <c r="P639" s="637"/>
      <c r="Q639" s="419"/>
      <c r="R639" s="677" t="s">
        <v>4346</v>
      </c>
      <c r="S639" s="678"/>
      <c r="T639" s="678"/>
      <c r="U639" s="679"/>
      <c r="V639" s="423"/>
      <c r="W639" s="621"/>
      <c r="X639" s="621"/>
      <c r="Y639" s="621"/>
      <c r="Z639" s="621"/>
      <c r="AA639" s="621"/>
      <c r="AB639" s="621"/>
      <c r="AC639" s="621"/>
      <c r="AD639" s="621"/>
      <c r="AE639" s="621"/>
      <c r="AF639" s="621"/>
      <c r="AG639" s="621"/>
      <c r="AH639" s="621"/>
      <c r="AI639" s="621"/>
      <c r="AJ639" s="621"/>
      <c r="AK639" s="621"/>
      <c r="AL639" s="621"/>
      <c r="AM639" s="621"/>
      <c r="AN639" s="621"/>
      <c r="AO639" s="622"/>
      <c r="AP639" s="456">
        <f>F631-ROUND(F631*R642,0)</f>
        <v>253</v>
      </c>
      <c r="AQ639" s="429"/>
    </row>
    <row r="640" spans="1:43" ht="17.25" customHeight="1" x14ac:dyDescent="0.15">
      <c r="A640" s="436">
        <v>63</v>
      </c>
      <c r="B640" s="433" t="s">
        <v>5474</v>
      </c>
      <c r="C640" s="457" t="s">
        <v>4670</v>
      </c>
      <c r="D640" s="649"/>
      <c r="E640" s="442"/>
      <c r="F640" s="637"/>
      <c r="G640" s="637"/>
      <c r="H640" s="637"/>
      <c r="I640" s="638"/>
      <c r="J640" s="442"/>
      <c r="K640" s="637"/>
      <c r="L640" s="637"/>
      <c r="M640" s="638"/>
      <c r="N640" s="442"/>
      <c r="O640" s="637"/>
      <c r="P640" s="637"/>
      <c r="Q640" s="419"/>
      <c r="R640" s="680"/>
      <c r="S640" s="681"/>
      <c r="T640" s="681"/>
      <c r="U640" s="682"/>
      <c r="V640" s="423" t="s">
        <v>579</v>
      </c>
      <c r="W640" s="422"/>
      <c r="X640" s="422"/>
      <c r="Y640" s="422"/>
      <c r="Z640" s="422"/>
      <c r="AA640" s="422"/>
      <c r="AB640" s="701">
        <v>0.25</v>
      </c>
      <c r="AC640" s="701"/>
      <c r="AD640" s="424" t="s">
        <v>1300</v>
      </c>
      <c r="AE640" s="621"/>
      <c r="AF640" s="621"/>
      <c r="AG640" s="621"/>
      <c r="AH640" s="621"/>
      <c r="AI640" s="621"/>
      <c r="AJ640" s="621"/>
      <c r="AK640" s="621"/>
      <c r="AL640" s="621"/>
      <c r="AM640" s="621"/>
      <c r="AN640" s="621"/>
      <c r="AO640" s="622"/>
      <c r="AP640" s="458">
        <f>ROUND((F631-ROUND(F631*R642,0))*(1+AB640),0)</f>
        <v>316</v>
      </c>
      <c r="AQ640" s="429"/>
    </row>
    <row r="641" spans="1:43" ht="17.25" customHeight="1" x14ac:dyDescent="0.15">
      <c r="A641" s="436">
        <v>63</v>
      </c>
      <c r="B641" s="433" t="s">
        <v>5475</v>
      </c>
      <c r="C641" s="457" t="s">
        <v>4671</v>
      </c>
      <c r="D641" s="649"/>
      <c r="E641" s="442"/>
      <c r="F641" s="637"/>
      <c r="G641" s="637"/>
      <c r="H641" s="637"/>
      <c r="I641" s="638"/>
      <c r="J641" s="442"/>
      <c r="K641" s="637"/>
      <c r="L641" s="637"/>
      <c r="M641" s="638"/>
      <c r="N641" s="442"/>
      <c r="O641" s="637"/>
      <c r="P641" s="637"/>
      <c r="Q641" s="419"/>
      <c r="R641" s="511"/>
      <c r="S641" s="511"/>
      <c r="T641" s="511"/>
      <c r="U641" s="513"/>
      <c r="V641" s="423" t="s">
        <v>208</v>
      </c>
      <c r="W641" s="422"/>
      <c r="X641" s="422"/>
      <c r="Y641" s="422"/>
      <c r="Z641" s="422"/>
      <c r="AA641" s="422"/>
      <c r="AB641" s="701">
        <v>0.5</v>
      </c>
      <c r="AC641" s="701"/>
      <c r="AD641" s="424" t="s">
        <v>1300</v>
      </c>
      <c r="AE641" s="621"/>
      <c r="AF641" s="621"/>
      <c r="AG641" s="621"/>
      <c r="AH641" s="621"/>
      <c r="AI641" s="621"/>
      <c r="AJ641" s="621"/>
      <c r="AK641" s="621"/>
      <c r="AL641" s="621"/>
      <c r="AM641" s="621"/>
      <c r="AN641" s="621"/>
      <c r="AO641" s="622"/>
      <c r="AP641" s="458">
        <f>ROUND((F631-ROUND(F631*R642,0))*(1+AB641),0)</f>
        <v>380</v>
      </c>
      <c r="AQ641" s="429"/>
    </row>
    <row r="642" spans="1:43" ht="17.25" customHeight="1" x14ac:dyDescent="0.15">
      <c r="A642" s="436">
        <v>63</v>
      </c>
      <c r="B642" s="433" t="s">
        <v>5476</v>
      </c>
      <c r="C642" s="441" t="s">
        <v>4672</v>
      </c>
      <c r="D642" s="649"/>
      <c r="E642" s="442"/>
      <c r="F642" s="637"/>
      <c r="G642" s="637"/>
      <c r="H642" s="637"/>
      <c r="I642" s="638"/>
      <c r="J642" s="442"/>
      <c r="K642" s="637"/>
      <c r="L642" s="637"/>
      <c r="M642" s="638"/>
      <c r="N642" s="442"/>
      <c r="O642" s="637"/>
      <c r="P642" s="637"/>
      <c r="Q642" s="419"/>
      <c r="R642" s="709">
        <v>0.01</v>
      </c>
      <c r="S642" s="683"/>
      <c r="T642" s="45" t="s">
        <v>4036</v>
      </c>
      <c r="U642" s="419"/>
      <c r="V642" s="423"/>
      <c r="W642" s="422"/>
      <c r="X642" s="422"/>
      <c r="Y642" s="422"/>
      <c r="Z642" s="422"/>
      <c r="AA642" s="422"/>
      <c r="AB642" s="529"/>
      <c r="AC642" s="529"/>
      <c r="AD642" s="424"/>
      <c r="AE642" s="422"/>
      <c r="AF642" s="737" t="s">
        <v>1358</v>
      </c>
      <c r="AG642" s="738"/>
      <c r="AH642" s="678" t="s">
        <v>4030</v>
      </c>
      <c r="AI642" s="678"/>
      <c r="AJ642" s="678"/>
      <c r="AK642" s="678"/>
      <c r="AL642" s="678"/>
      <c r="AM642" s="678"/>
      <c r="AN642" s="678"/>
      <c r="AO642" s="679"/>
      <c r="AP642" s="459">
        <f>ROUND((F631-ROUND(F631*R642,0))+AJ644,0)</f>
        <v>507</v>
      </c>
      <c r="AQ642" s="407"/>
    </row>
    <row r="643" spans="1:43" ht="17.25" customHeight="1" x14ac:dyDescent="0.15">
      <c r="A643" s="436">
        <v>63</v>
      </c>
      <c r="B643" s="433" t="s">
        <v>5477</v>
      </c>
      <c r="C643" s="441" t="s">
        <v>4673</v>
      </c>
      <c r="D643" s="649"/>
      <c r="E643" s="442"/>
      <c r="F643" s="637"/>
      <c r="G643" s="637"/>
      <c r="H643" s="637"/>
      <c r="I643" s="638"/>
      <c r="J643" s="442"/>
      <c r="K643" s="637"/>
      <c r="L643" s="637"/>
      <c r="M643" s="638"/>
      <c r="N643" s="442"/>
      <c r="O643" s="637"/>
      <c r="P643" s="637"/>
      <c r="Q643" s="419"/>
      <c r="R643" s="418"/>
      <c r="S643" s="418"/>
      <c r="T643" s="418"/>
      <c r="U643" s="419"/>
      <c r="V643" s="423" t="s">
        <v>579</v>
      </c>
      <c r="W643" s="422"/>
      <c r="X643" s="422"/>
      <c r="Y643" s="422"/>
      <c r="Z643" s="422"/>
      <c r="AA643" s="422"/>
      <c r="AB643" s="701">
        <f>$AB$7</f>
        <v>0.25</v>
      </c>
      <c r="AC643" s="701"/>
      <c r="AD643" s="424" t="s">
        <v>1300</v>
      </c>
      <c r="AE643" s="422"/>
      <c r="AF643" s="739"/>
      <c r="AG643" s="740"/>
      <c r="AH643" s="681"/>
      <c r="AI643" s="681"/>
      <c r="AJ643" s="681"/>
      <c r="AK643" s="681"/>
      <c r="AL643" s="681"/>
      <c r="AM643" s="681"/>
      <c r="AN643" s="681"/>
      <c r="AO643" s="682"/>
      <c r="AP643" s="459">
        <f>ROUND(ROUND((F631-ROUND(F631*R642,0))*(1+AB643),0)+AJ644,0)</f>
        <v>570</v>
      </c>
      <c r="AQ643" s="429"/>
    </row>
    <row r="644" spans="1:43" ht="17.25" customHeight="1" x14ac:dyDescent="0.15">
      <c r="A644" s="436">
        <v>63</v>
      </c>
      <c r="B644" s="433" t="s">
        <v>5478</v>
      </c>
      <c r="C644" s="441" t="s">
        <v>4674</v>
      </c>
      <c r="D644" s="649"/>
      <c r="E644" s="510"/>
      <c r="F644" s="511"/>
      <c r="G644" s="511"/>
      <c r="H644" s="511"/>
      <c r="I644" s="513"/>
      <c r="J644" s="510"/>
      <c r="K644" s="511"/>
      <c r="L644" s="637"/>
      <c r="M644" s="638"/>
      <c r="N644" s="442"/>
      <c r="O644" s="637"/>
      <c r="P644" s="637"/>
      <c r="Q644" s="419"/>
      <c r="R644" s="418"/>
      <c r="S644" s="418"/>
      <c r="T644" s="418"/>
      <c r="U644" s="419"/>
      <c r="V644" s="423" t="s">
        <v>208</v>
      </c>
      <c r="W644" s="422"/>
      <c r="X644" s="422"/>
      <c r="Y644" s="422"/>
      <c r="Z644" s="422"/>
      <c r="AA644" s="422"/>
      <c r="AB644" s="701">
        <f>$AB$8</f>
        <v>0.5</v>
      </c>
      <c r="AC644" s="701"/>
      <c r="AD644" s="424" t="s">
        <v>1300</v>
      </c>
      <c r="AE644" s="422"/>
      <c r="AF644" s="741"/>
      <c r="AG644" s="742"/>
      <c r="AH644" s="245"/>
      <c r="AI644" s="616" t="s">
        <v>33</v>
      </c>
      <c r="AJ644" s="702">
        <f>$AJ$11</f>
        <v>254</v>
      </c>
      <c r="AK644" s="702"/>
      <c r="AL644" s="245" t="s">
        <v>207</v>
      </c>
      <c r="AM644" s="607"/>
      <c r="AN644" s="607"/>
      <c r="AO644" s="432"/>
      <c r="AP644" s="459">
        <f>ROUND(ROUND((F631-ROUND(F631*R642,0))*(1+AB644),0)+AJ644,0)</f>
        <v>634</v>
      </c>
      <c r="AQ644" s="429"/>
    </row>
    <row r="645" spans="1:43" ht="17.25" customHeight="1" x14ac:dyDescent="0.15">
      <c r="A645" s="436">
        <v>63</v>
      </c>
      <c r="B645" s="433" t="s">
        <v>5479</v>
      </c>
      <c r="C645" s="441" t="s">
        <v>4675</v>
      </c>
      <c r="D645" s="649"/>
      <c r="E645" s="510"/>
      <c r="F645" s="511"/>
      <c r="G645" s="511"/>
      <c r="H645" s="511"/>
      <c r="I645" s="513"/>
      <c r="J645" s="510"/>
      <c r="K645" s="511"/>
      <c r="L645" s="637"/>
      <c r="M645" s="638"/>
      <c r="N645" s="442"/>
      <c r="O645" s="637"/>
      <c r="P645" s="637"/>
      <c r="Q645" s="638"/>
      <c r="R645" s="637"/>
      <c r="S645" s="637"/>
      <c r="T645" s="637"/>
      <c r="U645" s="638"/>
      <c r="V645" s="423"/>
      <c r="W645" s="422"/>
      <c r="X645" s="422"/>
      <c r="Y645" s="422"/>
      <c r="Z645" s="422"/>
      <c r="AA645" s="422"/>
      <c r="AB645" s="529"/>
      <c r="AC645" s="529"/>
      <c r="AD645" s="424"/>
      <c r="AE645" s="422"/>
      <c r="AF645" s="737" t="s">
        <v>1359</v>
      </c>
      <c r="AG645" s="738"/>
      <c r="AH645" s="678" t="s">
        <v>4030</v>
      </c>
      <c r="AI645" s="678"/>
      <c r="AJ645" s="678"/>
      <c r="AK645" s="678"/>
      <c r="AL645" s="678"/>
      <c r="AM645" s="678"/>
      <c r="AN645" s="678"/>
      <c r="AO645" s="679"/>
      <c r="AP645" s="459">
        <f>ROUND((F631-ROUND(F631*R642,0))+AJ647,0)</f>
        <v>454</v>
      </c>
      <c r="AQ645" s="407"/>
    </row>
    <row r="646" spans="1:43" ht="17.25" customHeight="1" x14ac:dyDescent="0.15">
      <c r="A646" s="436">
        <v>63</v>
      </c>
      <c r="B646" s="433" t="s">
        <v>5480</v>
      </c>
      <c r="C646" s="441" t="s">
        <v>4676</v>
      </c>
      <c r="D646" s="649"/>
      <c r="E646" s="510"/>
      <c r="F646" s="511"/>
      <c r="G646" s="511"/>
      <c r="H646" s="511"/>
      <c r="I646" s="513"/>
      <c r="J646" s="510"/>
      <c r="K646" s="511"/>
      <c r="L646" s="637"/>
      <c r="M646" s="638"/>
      <c r="N646" s="442"/>
      <c r="O646" s="637"/>
      <c r="P646" s="637"/>
      <c r="Q646" s="419"/>
      <c r="R646" s="418"/>
      <c r="S646" s="418"/>
      <c r="T646" s="418"/>
      <c r="U646" s="419"/>
      <c r="V646" s="423" t="s">
        <v>579</v>
      </c>
      <c r="W646" s="422"/>
      <c r="X646" s="422"/>
      <c r="Y646" s="422"/>
      <c r="Z646" s="422"/>
      <c r="AA646" s="422"/>
      <c r="AB646" s="701">
        <f>$AB$7</f>
        <v>0.25</v>
      </c>
      <c r="AC646" s="701"/>
      <c r="AD646" s="424" t="s">
        <v>1300</v>
      </c>
      <c r="AE646" s="422"/>
      <c r="AF646" s="739"/>
      <c r="AG646" s="740"/>
      <c r="AH646" s="681"/>
      <c r="AI646" s="681"/>
      <c r="AJ646" s="681"/>
      <c r="AK646" s="681"/>
      <c r="AL646" s="681"/>
      <c r="AM646" s="681"/>
      <c r="AN646" s="681"/>
      <c r="AO646" s="682"/>
      <c r="AP646" s="459">
        <f>ROUND(ROUND((F631-ROUND(F631*R642,0))*(1+AB646),0)+AJ647,0)</f>
        <v>517</v>
      </c>
      <c r="AQ646" s="429"/>
    </row>
    <row r="647" spans="1:43" ht="17.25" customHeight="1" x14ac:dyDescent="0.15">
      <c r="A647" s="436">
        <v>63</v>
      </c>
      <c r="B647" s="433" t="s">
        <v>5481</v>
      </c>
      <c r="C647" s="441" t="s">
        <v>4677</v>
      </c>
      <c r="D647" s="649"/>
      <c r="E647" s="510"/>
      <c r="F647" s="511"/>
      <c r="G647" s="511"/>
      <c r="H647" s="511"/>
      <c r="I647" s="513"/>
      <c r="J647" s="510"/>
      <c r="K647" s="511"/>
      <c r="L647" s="637"/>
      <c r="M647" s="638"/>
      <c r="N647" s="39"/>
      <c r="O647" s="417"/>
      <c r="P647" s="417"/>
      <c r="Q647" s="420"/>
      <c r="R647" s="417"/>
      <c r="S647" s="417"/>
      <c r="T647" s="417"/>
      <c r="U647" s="420"/>
      <c r="V647" s="423" t="s">
        <v>208</v>
      </c>
      <c r="W647" s="422"/>
      <c r="X647" s="422"/>
      <c r="Y647" s="422"/>
      <c r="Z647" s="422"/>
      <c r="AA647" s="422"/>
      <c r="AB647" s="701">
        <f>$AB$8</f>
        <v>0.5</v>
      </c>
      <c r="AC647" s="701"/>
      <c r="AD647" s="424" t="s">
        <v>1300</v>
      </c>
      <c r="AE647" s="38"/>
      <c r="AF647" s="741"/>
      <c r="AG647" s="742"/>
      <c r="AH647" s="576"/>
      <c r="AI647" s="524" t="s">
        <v>33</v>
      </c>
      <c r="AJ647" s="699">
        <f>$AJ$14</f>
        <v>201</v>
      </c>
      <c r="AK647" s="699"/>
      <c r="AL647" s="426" t="s">
        <v>207</v>
      </c>
      <c r="AM647" s="181"/>
      <c r="AN647" s="426"/>
      <c r="AO647" s="189"/>
      <c r="AP647" s="459">
        <f>ROUND(ROUND((F631-ROUND(F631*R642,0))*(1+AB647),0)+AJ647,0)</f>
        <v>581</v>
      </c>
      <c r="AQ647" s="429"/>
    </row>
    <row r="648" spans="1:43" ht="17.25" customHeight="1" x14ac:dyDescent="0.15">
      <c r="A648" s="436">
        <v>63</v>
      </c>
      <c r="B648" s="433">
        <v>2061</v>
      </c>
      <c r="C648" s="455" t="s">
        <v>4196</v>
      </c>
      <c r="D648" s="538"/>
      <c r="E648" s="442"/>
      <c r="F648" s="637"/>
      <c r="G648" s="637"/>
      <c r="H648" s="637"/>
      <c r="I648" s="638"/>
      <c r="J648" s="442"/>
      <c r="K648" s="637"/>
      <c r="L648" s="637"/>
      <c r="M648" s="638"/>
      <c r="N648" s="677" t="s">
        <v>3284</v>
      </c>
      <c r="O648" s="678"/>
      <c r="P648" s="678"/>
      <c r="Q648" s="679"/>
      <c r="R648" s="637"/>
      <c r="S648" s="637"/>
      <c r="T648" s="637"/>
      <c r="U648" s="512"/>
      <c r="V648" s="423"/>
      <c r="W648" s="621"/>
      <c r="X648" s="621"/>
      <c r="Y648" s="621"/>
      <c r="Z648" s="621"/>
      <c r="AA648" s="621"/>
      <c r="AB648" s="621"/>
      <c r="AC648" s="621"/>
      <c r="AD648" s="621"/>
      <c r="AE648" s="621"/>
      <c r="AF648" s="621"/>
      <c r="AG648" s="621"/>
      <c r="AH648" s="621"/>
      <c r="AI648" s="621"/>
      <c r="AJ648" s="621"/>
      <c r="AK648" s="621"/>
      <c r="AL648" s="621"/>
      <c r="AM648" s="621"/>
      <c r="AN648" s="621"/>
      <c r="AO648" s="622"/>
      <c r="AP648" s="456">
        <f>F631-ROUND(F631*N651,0)</f>
        <v>253</v>
      </c>
      <c r="AQ648" s="429"/>
    </row>
    <row r="649" spans="1:43" ht="17.25" customHeight="1" x14ac:dyDescent="0.15">
      <c r="A649" s="436">
        <v>63</v>
      </c>
      <c r="B649" s="433">
        <v>2062</v>
      </c>
      <c r="C649" s="457" t="s">
        <v>4197</v>
      </c>
      <c r="D649" s="538"/>
      <c r="E649" s="442"/>
      <c r="F649" s="637"/>
      <c r="G649" s="637"/>
      <c r="H649" s="637"/>
      <c r="I649" s="638"/>
      <c r="J649" s="442"/>
      <c r="K649" s="637"/>
      <c r="L649" s="637"/>
      <c r="M649" s="638"/>
      <c r="N649" s="680"/>
      <c r="O649" s="681"/>
      <c r="P649" s="681"/>
      <c r="Q649" s="682"/>
      <c r="R649" s="637"/>
      <c r="S649" s="637"/>
      <c r="T649" s="637"/>
      <c r="U649" s="513"/>
      <c r="V649" s="423" t="s">
        <v>579</v>
      </c>
      <c r="W649" s="422"/>
      <c r="X649" s="422"/>
      <c r="Y649" s="422"/>
      <c r="Z649" s="422"/>
      <c r="AA649" s="422"/>
      <c r="AB649" s="701">
        <v>0.25</v>
      </c>
      <c r="AC649" s="701"/>
      <c r="AD649" s="424" t="s">
        <v>1300</v>
      </c>
      <c r="AE649" s="621"/>
      <c r="AF649" s="621"/>
      <c r="AG649" s="621"/>
      <c r="AH649" s="621"/>
      <c r="AI649" s="621"/>
      <c r="AJ649" s="621"/>
      <c r="AK649" s="621"/>
      <c r="AL649" s="621"/>
      <c r="AM649" s="621"/>
      <c r="AN649" s="621"/>
      <c r="AO649" s="622"/>
      <c r="AP649" s="458">
        <f>ROUND((F631-ROUND(F631*N651,0))*(1+AB649),0)</f>
        <v>316</v>
      </c>
      <c r="AQ649" s="429"/>
    </row>
    <row r="650" spans="1:43" ht="17.25" customHeight="1" x14ac:dyDescent="0.15">
      <c r="A650" s="436">
        <v>63</v>
      </c>
      <c r="B650" s="433">
        <v>2063</v>
      </c>
      <c r="C650" s="457" t="s">
        <v>4198</v>
      </c>
      <c r="D650" s="538"/>
      <c r="E650" s="442"/>
      <c r="F650" s="637"/>
      <c r="G650" s="637"/>
      <c r="H650" s="637"/>
      <c r="I650" s="638"/>
      <c r="J650" s="442"/>
      <c r="K650" s="637"/>
      <c r="L650" s="637"/>
      <c r="M650" s="638"/>
      <c r="N650" s="442"/>
      <c r="O650" s="637"/>
      <c r="P650" s="637"/>
      <c r="Q650" s="513"/>
      <c r="R650" s="511"/>
      <c r="S650" s="511"/>
      <c r="T650" s="511"/>
      <c r="U650" s="513"/>
      <c r="V650" s="423" t="s">
        <v>208</v>
      </c>
      <c r="W650" s="422"/>
      <c r="X650" s="422"/>
      <c r="Y650" s="422"/>
      <c r="Z650" s="422"/>
      <c r="AA650" s="422"/>
      <c r="AB650" s="701">
        <v>0.5</v>
      </c>
      <c r="AC650" s="701"/>
      <c r="AD650" s="424" t="s">
        <v>1300</v>
      </c>
      <c r="AE650" s="621"/>
      <c r="AF650" s="621"/>
      <c r="AG650" s="621"/>
      <c r="AH650" s="621"/>
      <c r="AI650" s="621"/>
      <c r="AJ650" s="621"/>
      <c r="AK650" s="621"/>
      <c r="AL650" s="621"/>
      <c r="AM650" s="621"/>
      <c r="AN650" s="621"/>
      <c r="AO650" s="622"/>
      <c r="AP650" s="458">
        <f>ROUND((F631-ROUND(F631*N651,0))*(1+AB650),0)</f>
        <v>380</v>
      </c>
      <c r="AQ650" s="429"/>
    </row>
    <row r="651" spans="1:43" ht="17.25" customHeight="1" x14ac:dyDescent="0.15">
      <c r="A651" s="436">
        <v>63</v>
      </c>
      <c r="B651" s="433">
        <v>2064</v>
      </c>
      <c r="C651" s="441" t="s">
        <v>4199</v>
      </c>
      <c r="D651" s="538"/>
      <c r="E651" s="442"/>
      <c r="F651" s="637"/>
      <c r="G651" s="637"/>
      <c r="H651" s="637"/>
      <c r="I651" s="638"/>
      <c r="J651" s="442"/>
      <c r="K651" s="637"/>
      <c r="L651" s="637"/>
      <c r="M651" s="638"/>
      <c r="N651" s="709">
        <f>$N$27</f>
        <v>0.01</v>
      </c>
      <c r="O651" s="683"/>
      <c r="P651" s="45" t="s">
        <v>4036</v>
      </c>
      <c r="Q651" s="419"/>
      <c r="R651" s="637"/>
      <c r="S651" s="637"/>
      <c r="T651" s="637"/>
      <c r="U651" s="419"/>
      <c r="V651" s="423"/>
      <c r="W651" s="422"/>
      <c r="X651" s="422"/>
      <c r="Y651" s="422"/>
      <c r="Z651" s="422"/>
      <c r="AA651" s="422"/>
      <c r="AB651" s="529"/>
      <c r="AC651" s="529"/>
      <c r="AD651" s="424"/>
      <c r="AE651" s="422"/>
      <c r="AF651" s="737" t="s">
        <v>1358</v>
      </c>
      <c r="AG651" s="738"/>
      <c r="AH651" s="678" t="s">
        <v>4030</v>
      </c>
      <c r="AI651" s="678"/>
      <c r="AJ651" s="678"/>
      <c r="AK651" s="678"/>
      <c r="AL651" s="678"/>
      <c r="AM651" s="678"/>
      <c r="AN651" s="678"/>
      <c r="AO651" s="679"/>
      <c r="AP651" s="459">
        <f>ROUND((F631-ROUND(F631*N651,0))+AJ653,0)</f>
        <v>507</v>
      </c>
      <c r="AQ651" s="407"/>
    </row>
    <row r="652" spans="1:43" ht="17.25" customHeight="1" x14ac:dyDescent="0.15">
      <c r="A652" s="436">
        <v>63</v>
      </c>
      <c r="B652" s="433">
        <v>2065</v>
      </c>
      <c r="C652" s="441" t="s">
        <v>4200</v>
      </c>
      <c r="D652" s="538"/>
      <c r="E652" s="442"/>
      <c r="F652" s="637"/>
      <c r="G652" s="637"/>
      <c r="H652" s="637"/>
      <c r="I652" s="638"/>
      <c r="J652" s="442"/>
      <c r="K652" s="637"/>
      <c r="L652" s="637"/>
      <c r="M652" s="638"/>
      <c r="N652" s="442"/>
      <c r="O652" s="637"/>
      <c r="P652" s="637"/>
      <c r="Q652" s="419"/>
      <c r="R652" s="418"/>
      <c r="S652" s="418"/>
      <c r="T652" s="418"/>
      <c r="U652" s="419"/>
      <c r="V652" s="423" t="s">
        <v>579</v>
      </c>
      <c r="W652" s="422"/>
      <c r="X652" s="422"/>
      <c r="Y652" s="422"/>
      <c r="Z652" s="422"/>
      <c r="AA652" s="422"/>
      <c r="AB652" s="701">
        <f>$AB$7</f>
        <v>0.25</v>
      </c>
      <c r="AC652" s="701"/>
      <c r="AD652" s="424" t="s">
        <v>1300</v>
      </c>
      <c r="AE652" s="422"/>
      <c r="AF652" s="739"/>
      <c r="AG652" s="740"/>
      <c r="AH652" s="681"/>
      <c r="AI652" s="681"/>
      <c r="AJ652" s="681"/>
      <c r="AK652" s="681"/>
      <c r="AL652" s="681"/>
      <c r="AM652" s="681"/>
      <c r="AN652" s="681"/>
      <c r="AO652" s="682"/>
      <c r="AP652" s="459">
        <f>ROUND(ROUND((F631-ROUND(F631*N651,0))*(1+AB652),0)+AJ653,0)</f>
        <v>570</v>
      </c>
      <c r="AQ652" s="429"/>
    </row>
    <row r="653" spans="1:43" ht="17.25" customHeight="1" x14ac:dyDescent="0.15">
      <c r="A653" s="436">
        <v>63</v>
      </c>
      <c r="B653" s="433">
        <v>2066</v>
      </c>
      <c r="C653" s="441" t="s">
        <v>4201</v>
      </c>
      <c r="D653" s="538"/>
      <c r="E653" s="510"/>
      <c r="F653" s="511"/>
      <c r="G653" s="511"/>
      <c r="H653" s="511"/>
      <c r="I653" s="513"/>
      <c r="J653" s="510"/>
      <c r="K653" s="511"/>
      <c r="L653" s="637"/>
      <c r="M653" s="638"/>
      <c r="N653" s="442"/>
      <c r="O653" s="637"/>
      <c r="P653" s="637"/>
      <c r="Q653" s="419"/>
      <c r="R653" s="418"/>
      <c r="S653" s="418"/>
      <c r="T653" s="418"/>
      <c r="U653" s="419"/>
      <c r="V653" s="423" t="s">
        <v>208</v>
      </c>
      <c r="W653" s="422"/>
      <c r="X653" s="422"/>
      <c r="Y653" s="422"/>
      <c r="Z653" s="422"/>
      <c r="AA653" s="422"/>
      <c r="AB653" s="701">
        <f>$AB$8</f>
        <v>0.5</v>
      </c>
      <c r="AC653" s="701"/>
      <c r="AD653" s="424" t="s">
        <v>1300</v>
      </c>
      <c r="AE653" s="422"/>
      <c r="AF653" s="741"/>
      <c r="AG653" s="742"/>
      <c r="AH653" s="245"/>
      <c r="AI653" s="616" t="s">
        <v>33</v>
      </c>
      <c r="AJ653" s="702">
        <f>$AJ$11</f>
        <v>254</v>
      </c>
      <c r="AK653" s="702"/>
      <c r="AL653" s="245" t="s">
        <v>207</v>
      </c>
      <c r="AM653" s="607"/>
      <c r="AN653" s="607"/>
      <c r="AO653" s="432"/>
      <c r="AP653" s="459">
        <f>ROUND(ROUND((F631-ROUND(F631*N651,0))*(1+AB653),0)+AJ653,0)</f>
        <v>634</v>
      </c>
      <c r="AQ653" s="429"/>
    </row>
    <row r="654" spans="1:43" ht="17.25" customHeight="1" x14ac:dyDescent="0.15">
      <c r="A654" s="436">
        <v>63</v>
      </c>
      <c r="B654" s="433">
        <v>2067</v>
      </c>
      <c r="C654" s="441" t="s">
        <v>4202</v>
      </c>
      <c r="D654" s="538"/>
      <c r="E654" s="510"/>
      <c r="F654" s="511"/>
      <c r="G654" s="511"/>
      <c r="H654" s="511"/>
      <c r="I654" s="513"/>
      <c r="J654" s="510"/>
      <c r="K654" s="511"/>
      <c r="L654" s="637"/>
      <c r="M654" s="638"/>
      <c r="N654" s="442"/>
      <c r="O654" s="637"/>
      <c r="P654" s="637"/>
      <c r="Q654" s="638"/>
      <c r="R654" s="637"/>
      <c r="S654" s="637"/>
      <c r="T654" s="637"/>
      <c r="U654" s="638"/>
      <c r="V654" s="423"/>
      <c r="W654" s="422"/>
      <c r="X654" s="422"/>
      <c r="Y654" s="422"/>
      <c r="Z654" s="422"/>
      <c r="AA654" s="422"/>
      <c r="AB654" s="529"/>
      <c r="AC654" s="529"/>
      <c r="AD654" s="424"/>
      <c r="AE654" s="422"/>
      <c r="AF654" s="737" t="s">
        <v>1359</v>
      </c>
      <c r="AG654" s="738"/>
      <c r="AH654" s="678" t="s">
        <v>4030</v>
      </c>
      <c r="AI654" s="678"/>
      <c r="AJ654" s="678"/>
      <c r="AK654" s="678"/>
      <c r="AL654" s="678"/>
      <c r="AM654" s="678"/>
      <c r="AN654" s="678"/>
      <c r="AO654" s="679"/>
      <c r="AP654" s="459">
        <f>ROUND((F631-ROUND(F631*N651,0))+AJ656,0)</f>
        <v>454</v>
      </c>
      <c r="AQ654" s="407"/>
    </row>
    <row r="655" spans="1:43" ht="17.25" customHeight="1" x14ac:dyDescent="0.15">
      <c r="A655" s="436">
        <v>63</v>
      </c>
      <c r="B655" s="433">
        <v>2068</v>
      </c>
      <c r="C655" s="441" t="s">
        <v>4203</v>
      </c>
      <c r="D655" s="538"/>
      <c r="E655" s="510"/>
      <c r="F655" s="511"/>
      <c r="G655" s="511"/>
      <c r="H655" s="511"/>
      <c r="I655" s="513"/>
      <c r="J655" s="510"/>
      <c r="K655" s="511"/>
      <c r="L655" s="637"/>
      <c r="M655" s="638"/>
      <c r="N655" s="442"/>
      <c r="O655" s="637"/>
      <c r="P655" s="637"/>
      <c r="Q655" s="419"/>
      <c r="R655" s="418"/>
      <c r="S655" s="418"/>
      <c r="T655" s="418"/>
      <c r="U655" s="419"/>
      <c r="V655" s="423" t="s">
        <v>579</v>
      </c>
      <c r="W655" s="422"/>
      <c r="X655" s="422"/>
      <c r="Y655" s="422"/>
      <c r="Z655" s="422"/>
      <c r="AA655" s="422"/>
      <c r="AB655" s="701">
        <f>$AB$7</f>
        <v>0.25</v>
      </c>
      <c r="AC655" s="701"/>
      <c r="AD655" s="424" t="s">
        <v>1300</v>
      </c>
      <c r="AE655" s="422"/>
      <c r="AF655" s="739"/>
      <c r="AG655" s="740"/>
      <c r="AH655" s="681"/>
      <c r="AI655" s="681"/>
      <c r="AJ655" s="681"/>
      <c r="AK655" s="681"/>
      <c r="AL655" s="681"/>
      <c r="AM655" s="681"/>
      <c r="AN655" s="681"/>
      <c r="AO655" s="682"/>
      <c r="AP655" s="459">
        <f>ROUND(ROUND((F631-ROUND(F631*N651,0))*(1+AB655),0)+AJ656,0)</f>
        <v>517</v>
      </c>
      <c r="AQ655" s="429"/>
    </row>
    <row r="656" spans="1:43" ht="17.25" customHeight="1" x14ac:dyDescent="0.15">
      <c r="A656" s="436">
        <v>63</v>
      </c>
      <c r="B656" s="433">
        <v>2069</v>
      </c>
      <c r="C656" s="441" t="s">
        <v>4204</v>
      </c>
      <c r="D656" s="538"/>
      <c r="E656" s="510"/>
      <c r="F656" s="511"/>
      <c r="G656" s="511"/>
      <c r="H656" s="511"/>
      <c r="I656" s="513"/>
      <c r="J656" s="510"/>
      <c r="K656" s="511"/>
      <c r="L656" s="637"/>
      <c r="M656" s="638"/>
      <c r="N656" s="442"/>
      <c r="O656" s="637"/>
      <c r="P656" s="637"/>
      <c r="Q656" s="419"/>
      <c r="R656" s="417"/>
      <c r="S656" s="417"/>
      <c r="T656" s="417"/>
      <c r="U656" s="420"/>
      <c r="V656" s="423" t="s">
        <v>208</v>
      </c>
      <c r="W656" s="422"/>
      <c r="X656" s="422"/>
      <c r="Y656" s="422"/>
      <c r="Z656" s="422"/>
      <c r="AA656" s="422"/>
      <c r="AB656" s="701">
        <f>$AB$8</f>
        <v>0.5</v>
      </c>
      <c r="AC656" s="701"/>
      <c r="AD656" s="424" t="s">
        <v>1300</v>
      </c>
      <c r="AE656" s="38"/>
      <c r="AF656" s="741"/>
      <c r="AG656" s="742"/>
      <c r="AH656" s="576"/>
      <c r="AI656" s="524" t="s">
        <v>33</v>
      </c>
      <c r="AJ656" s="699">
        <f>$AJ$14</f>
        <v>201</v>
      </c>
      <c r="AK656" s="699"/>
      <c r="AL656" s="426" t="s">
        <v>207</v>
      </c>
      <c r="AM656" s="181"/>
      <c r="AN656" s="426"/>
      <c r="AO656" s="189"/>
      <c r="AP656" s="459">
        <f>ROUND(ROUND((F631-ROUND(F631*N651,0))*(1+AB656),0)+AJ656,0)</f>
        <v>581</v>
      </c>
      <c r="AQ656" s="429"/>
    </row>
    <row r="657" spans="1:43" ht="17.25" customHeight="1" x14ac:dyDescent="0.15">
      <c r="A657" s="436">
        <v>63</v>
      </c>
      <c r="B657" s="433" t="s">
        <v>5482</v>
      </c>
      <c r="C657" s="455" t="s">
        <v>4678</v>
      </c>
      <c r="D657" s="649"/>
      <c r="E657" s="442"/>
      <c r="F657" s="637"/>
      <c r="G657" s="637"/>
      <c r="H657" s="637"/>
      <c r="I657" s="638"/>
      <c r="J657" s="442"/>
      <c r="K657" s="637"/>
      <c r="L657" s="637"/>
      <c r="M657" s="638"/>
      <c r="N657" s="442"/>
      <c r="O657" s="637"/>
      <c r="P657" s="637"/>
      <c r="Q657" s="419"/>
      <c r="R657" s="677" t="s">
        <v>4346</v>
      </c>
      <c r="S657" s="678"/>
      <c r="T657" s="678"/>
      <c r="U657" s="679"/>
      <c r="V657" s="423"/>
      <c r="W657" s="621"/>
      <c r="X657" s="621"/>
      <c r="Y657" s="621"/>
      <c r="Z657" s="621"/>
      <c r="AA657" s="621"/>
      <c r="AB657" s="621"/>
      <c r="AC657" s="621"/>
      <c r="AD657" s="621"/>
      <c r="AE657" s="621"/>
      <c r="AF657" s="621"/>
      <c r="AG657" s="621"/>
      <c r="AH657" s="621"/>
      <c r="AI657" s="621"/>
      <c r="AJ657" s="621"/>
      <c r="AK657" s="621"/>
      <c r="AL657" s="621"/>
      <c r="AM657" s="621"/>
      <c r="AN657" s="621"/>
      <c r="AO657" s="622"/>
      <c r="AP657" s="456">
        <f>F631-ROUND(F631*N651,0)-ROUND(F631*R660,0)</f>
        <v>250</v>
      </c>
      <c r="AQ657" s="429"/>
    </row>
    <row r="658" spans="1:43" ht="17.25" customHeight="1" x14ac:dyDescent="0.15">
      <c r="A658" s="436">
        <v>63</v>
      </c>
      <c r="B658" s="433" t="s">
        <v>5483</v>
      </c>
      <c r="C658" s="457" t="s">
        <v>4679</v>
      </c>
      <c r="D658" s="649"/>
      <c r="E658" s="442"/>
      <c r="F658" s="637"/>
      <c r="G658" s="637"/>
      <c r="H658" s="637"/>
      <c r="I658" s="638"/>
      <c r="J658" s="442"/>
      <c r="K658" s="637"/>
      <c r="L658" s="637"/>
      <c r="M658" s="638"/>
      <c r="N658" s="442"/>
      <c r="O658" s="637"/>
      <c r="P658" s="637"/>
      <c r="Q658" s="419"/>
      <c r="R658" s="680"/>
      <c r="S658" s="681"/>
      <c r="T658" s="681"/>
      <c r="U658" s="682"/>
      <c r="V658" s="423" t="s">
        <v>579</v>
      </c>
      <c r="W658" s="422"/>
      <c r="X658" s="422"/>
      <c r="Y658" s="422"/>
      <c r="Z658" s="422"/>
      <c r="AA658" s="422"/>
      <c r="AB658" s="701">
        <v>0.25</v>
      </c>
      <c r="AC658" s="701"/>
      <c r="AD658" s="424" t="s">
        <v>1300</v>
      </c>
      <c r="AE658" s="621"/>
      <c r="AF658" s="621"/>
      <c r="AG658" s="621"/>
      <c r="AH658" s="621"/>
      <c r="AI658" s="621"/>
      <c r="AJ658" s="621"/>
      <c r="AK658" s="621"/>
      <c r="AL658" s="621"/>
      <c r="AM658" s="621"/>
      <c r="AN658" s="621"/>
      <c r="AO658" s="622"/>
      <c r="AP658" s="458">
        <f>ROUND((F631-ROUND(F631*N651,0)-ROUND(F631*R660,0))*(1+AB658),0)</f>
        <v>313</v>
      </c>
      <c r="AQ658" s="429"/>
    </row>
    <row r="659" spans="1:43" ht="17.25" customHeight="1" x14ac:dyDescent="0.15">
      <c r="A659" s="436">
        <v>63</v>
      </c>
      <c r="B659" s="433" t="s">
        <v>5484</v>
      </c>
      <c r="C659" s="457" t="s">
        <v>4680</v>
      </c>
      <c r="D659" s="649"/>
      <c r="E659" s="442"/>
      <c r="F659" s="637"/>
      <c r="G659" s="637"/>
      <c r="H659" s="637"/>
      <c r="I659" s="638"/>
      <c r="J659" s="442"/>
      <c r="K659" s="637"/>
      <c r="L659" s="637"/>
      <c r="M659" s="638"/>
      <c r="N659" s="442"/>
      <c r="O659" s="637"/>
      <c r="P659" s="637"/>
      <c r="Q659" s="419"/>
      <c r="R659" s="511"/>
      <c r="S659" s="511"/>
      <c r="T659" s="511"/>
      <c r="U659" s="513"/>
      <c r="V659" s="423" t="s">
        <v>208</v>
      </c>
      <c r="W659" s="422"/>
      <c r="X659" s="422"/>
      <c r="Y659" s="422"/>
      <c r="Z659" s="422"/>
      <c r="AA659" s="422"/>
      <c r="AB659" s="701">
        <v>0.5</v>
      </c>
      <c r="AC659" s="701"/>
      <c r="AD659" s="424" t="s">
        <v>1300</v>
      </c>
      <c r="AE659" s="621"/>
      <c r="AF659" s="621"/>
      <c r="AG659" s="621"/>
      <c r="AH659" s="621"/>
      <c r="AI659" s="621"/>
      <c r="AJ659" s="621"/>
      <c r="AK659" s="621"/>
      <c r="AL659" s="621"/>
      <c r="AM659" s="621"/>
      <c r="AN659" s="621"/>
      <c r="AO659" s="622"/>
      <c r="AP659" s="458">
        <f>ROUND((F631-ROUND(F631*N651,0)-ROUND(F631*R660,0))*(1+AB659),0)</f>
        <v>375</v>
      </c>
      <c r="AQ659" s="429"/>
    </row>
    <row r="660" spans="1:43" ht="17.25" customHeight="1" x14ac:dyDescent="0.15">
      <c r="A660" s="436">
        <v>63</v>
      </c>
      <c r="B660" s="433" t="s">
        <v>5485</v>
      </c>
      <c r="C660" s="441" t="s">
        <v>4681</v>
      </c>
      <c r="D660" s="649"/>
      <c r="E660" s="442"/>
      <c r="F660" s="637"/>
      <c r="G660" s="637"/>
      <c r="H660" s="637"/>
      <c r="I660" s="638"/>
      <c r="J660" s="442"/>
      <c r="K660" s="637"/>
      <c r="L660" s="637"/>
      <c r="M660" s="638"/>
      <c r="N660" s="442"/>
      <c r="O660" s="637"/>
      <c r="P660" s="637"/>
      <c r="Q660" s="419"/>
      <c r="R660" s="709">
        <f>$R$18</f>
        <v>0.01</v>
      </c>
      <c r="S660" s="683"/>
      <c r="T660" s="45" t="s">
        <v>4036</v>
      </c>
      <c r="U660" s="419"/>
      <c r="V660" s="423"/>
      <c r="W660" s="422"/>
      <c r="X660" s="422"/>
      <c r="Y660" s="422"/>
      <c r="Z660" s="422"/>
      <c r="AA660" s="422"/>
      <c r="AB660" s="529"/>
      <c r="AC660" s="529"/>
      <c r="AD660" s="424"/>
      <c r="AE660" s="422"/>
      <c r="AF660" s="737" t="s">
        <v>1358</v>
      </c>
      <c r="AG660" s="738"/>
      <c r="AH660" s="678" t="s">
        <v>4030</v>
      </c>
      <c r="AI660" s="678"/>
      <c r="AJ660" s="678"/>
      <c r="AK660" s="678"/>
      <c r="AL660" s="678"/>
      <c r="AM660" s="678"/>
      <c r="AN660" s="678"/>
      <c r="AO660" s="679"/>
      <c r="AP660" s="459">
        <f>ROUND((F631-ROUND(F631*N651,0)-ROUND(F631*R660,0))+AJ662,0)</f>
        <v>504</v>
      </c>
      <c r="AQ660" s="407"/>
    </row>
    <row r="661" spans="1:43" ht="17.25" customHeight="1" x14ac:dyDescent="0.15">
      <c r="A661" s="436">
        <v>63</v>
      </c>
      <c r="B661" s="433" t="s">
        <v>5486</v>
      </c>
      <c r="C661" s="441" t="s">
        <v>4682</v>
      </c>
      <c r="D661" s="649"/>
      <c r="E661" s="442"/>
      <c r="F661" s="637"/>
      <c r="G661" s="637"/>
      <c r="H661" s="637"/>
      <c r="I661" s="638"/>
      <c r="J661" s="442"/>
      <c r="K661" s="637"/>
      <c r="L661" s="637"/>
      <c r="M661" s="638"/>
      <c r="N661" s="442"/>
      <c r="O661" s="637"/>
      <c r="P661" s="637"/>
      <c r="Q661" s="419"/>
      <c r="R661" s="418"/>
      <c r="S661" s="418"/>
      <c r="T661" s="418"/>
      <c r="U661" s="419"/>
      <c r="V661" s="423" t="s">
        <v>579</v>
      </c>
      <c r="W661" s="422"/>
      <c r="X661" s="422"/>
      <c r="Y661" s="422"/>
      <c r="Z661" s="422"/>
      <c r="AA661" s="422"/>
      <c r="AB661" s="701">
        <f>$AB$7</f>
        <v>0.25</v>
      </c>
      <c r="AC661" s="701"/>
      <c r="AD661" s="424" t="s">
        <v>1300</v>
      </c>
      <c r="AE661" s="422"/>
      <c r="AF661" s="739"/>
      <c r="AG661" s="740"/>
      <c r="AH661" s="681"/>
      <c r="AI661" s="681"/>
      <c r="AJ661" s="681"/>
      <c r="AK661" s="681"/>
      <c r="AL661" s="681"/>
      <c r="AM661" s="681"/>
      <c r="AN661" s="681"/>
      <c r="AO661" s="682"/>
      <c r="AP661" s="459">
        <f>ROUND(ROUND((F631-ROUND(F631*N651,0)-ROUND(F631*R660,0))*(1+AB661),0)+AJ662,0)</f>
        <v>567</v>
      </c>
      <c r="AQ661" s="429"/>
    </row>
    <row r="662" spans="1:43" ht="17.25" customHeight="1" x14ac:dyDescent="0.15">
      <c r="A662" s="436">
        <v>63</v>
      </c>
      <c r="B662" s="433" t="s">
        <v>5487</v>
      </c>
      <c r="C662" s="441" t="s">
        <v>4683</v>
      </c>
      <c r="D662" s="649"/>
      <c r="E662" s="510"/>
      <c r="F662" s="511"/>
      <c r="G662" s="511"/>
      <c r="H662" s="511"/>
      <c r="I662" s="513"/>
      <c r="J662" s="510"/>
      <c r="K662" s="511"/>
      <c r="L662" s="637"/>
      <c r="M662" s="638"/>
      <c r="N662" s="442"/>
      <c r="O662" s="637"/>
      <c r="P662" s="637"/>
      <c r="Q662" s="419"/>
      <c r="R662" s="418"/>
      <c r="S662" s="418"/>
      <c r="T662" s="418"/>
      <c r="U662" s="419"/>
      <c r="V662" s="423" t="s">
        <v>208</v>
      </c>
      <c r="W662" s="422"/>
      <c r="X662" s="422"/>
      <c r="Y662" s="422"/>
      <c r="Z662" s="422"/>
      <c r="AA662" s="422"/>
      <c r="AB662" s="701">
        <f>$AB$8</f>
        <v>0.5</v>
      </c>
      <c r="AC662" s="701"/>
      <c r="AD662" s="424" t="s">
        <v>1300</v>
      </c>
      <c r="AE662" s="422"/>
      <c r="AF662" s="741"/>
      <c r="AG662" s="742"/>
      <c r="AH662" s="245"/>
      <c r="AI662" s="616" t="s">
        <v>33</v>
      </c>
      <c r="AJ662" s="702">
        <f>$AJ$11</f>
        <v>254</v>
      </c>
      <c r="AK662" s="702"/>
      <c r="AL662" s="245" t="s">
        <v>207</v>
      </c>
      <c r="AM662" s="607"/>
      <c r="AN662" s="607"/>
      <c r="AO662" s="432"/>
      <c r="AP662" s="459">
        <f>ROUND(ROUND((F631-ROUND(F631*N651,0)-ROUND(F631*R660,0))*(1+AB662),0)+AJ662,0)</f>
        <v>629</v>
      </c>
      <c r="AQ662" s="429"/>
    </row>
    <row r="663" spans="1:43" ht="17.25" customHeight="1" x14ac:dyDescent="0.15">
      <c r="A663" s="436">
        <v>63</v>
      </c>
      <c r="B663" s="433" t="s">
        <v>5488</v>
      </c>
      <c r="C663" s="441" t="s">
        <v>4684</v>
      </c>
      <c r="D663" s="649"/>
      <c r="E663" s="510"/>
      <c r="F663" s="511"/>
      <c r="G663" s="511"/>
      <c r="H663" s="511"/>
      <c r="I663" s="513"/>
      <c r="J663" s="510"/>
      <c r="K663" s="511"/>
      <c r="L663" s="637"/>
      <c r="M663" s="638"/>
      <c r="N663" s="442"/>
      <c r="O663" s="637"/>
      <c r="P663" s="637"/>
      <c r="Q663" s="638"/>
      <c r="R663" s="637"/>
      <c r="S663" s="637"/>
      <c r="T663" s="637"/>
      <c r="U663" s="638"/>
      <c r="V663" s="423"/>
      <c r="W663" s="422"/>
      <c r="X663" s="422"/>
      <c r="Y663" s="422"/>
      <c r="Z663" s="422"/>
      <c r="AA663" s="422"/>
      <c r="AB663" s="529"/>
      <c r="AC663" s="529"/>
      <c r="AD663" s="424"/>
      <c r="AE663" s="422"/>
      <c r="AF663" s="737" t="s">
        <v>1359</v>
      </c>
      <c r="AG663" s="738"/>
      <c r="AH663" s="678" t="s">
        <v>4030</v>
      </c>
      <c r="AI663" s="678"/>
      <c r="AJ663" s="678"/>
      <c r="AK663" s="678"/>
      <c r="AL663" s="678"/>
      <c r="AM663" s="678"/>
      <c r="AN663" s="678"/>
      <c r="AO663" s="679"/>
      <c r="AP663" s="459">
        <f>ROUND((F631-ROUND(F631*N651,0)-ROUND(F631*R660,0))+AJ665,0)</f>
        <v>451</v>
      </c>
      <c r="AQ663" s="407"/>
    </row>
    <row r="664" spans="1:43" ht="17.25" customHeight="1" x14ac:dyDescent="0.15">
      <c r="A664" s="436">
        <v>63</v>
      </c>
      <c r="B664" s="433" t="s">
        <v>5489</v>
      </c>
      <c r="C664" s="441" t="s">
        <v>4685</v>
      </c>
      <c r="D664" s="649"/>
      <c r="E664" s="510"/>
      <c r="F664" s="511"/>
      <c r="G664" s="511"/>
      <c r="H664" s="511"/>
      <c r="I664" s="513"/>
      <c r="J664" s="510"/>
      <c r="K664" s="511"/>
      <c r="L664" s="637"/>
      <c r="M664" s="638"/>
      <c r="N664" s="442"/>
      <c r="O664" s="637"/>
      <c r="P664" s="637"/>
      <c r="Q664" s="419"/>
      <c r="R664" s="418"/>
      <c r="S664" s="418"/>
      <c r="T664" s="418"/>
      <c r="U664" s="419"/>
      <c r="V664" s="423" t="s">
        <v>579</v>
      </c>
      <c r="W664" s="422"/>
      <c r="X664" s="422"/>
      <c r="Y664" s="422"/>
      <c r="Z664" s="422"/>
      <c r="AA664" s="422"/>
      <c r="AB664" s="701">
        <f>$AB$7</f>
        <v>0.25</v>
      </c>
      <c r="AC664" s="701"/>
      <c r="AD664" s="424" t="s">
        <v>1300</v>
      </c>
      <c r="AE664" s="422"/>
      <c r="AF664" s="739"/>
      <c r="AG664" s="740"/>
      <c r="AH664" s="681"/>
      <c r="AI664" s="681"/>
      <c r="AJ664" s="681"/>
      <c r="AK664" s="681"/>
      <c r="AL664" s="681"/>
      <c r="AM664" s="681"/>
      <c r="AN664" s="681"/>
      <c r="AO664" s="682"/>
      <c r="AP664" s="459">
        <f>ROUND(ROUND((F631-ROUND(F631*N651,0)-ROUND(F631*R660,0))*(1+AB664),0)+AJ665,0)</f>
        <v>514</v>
      </c>
      <c r="AQ664" s="429"/>
    </row>
    <row r="665" spans="1:43" ht="17.25" customHeight="1" x14ac:dyDescent="0.15">
      <c r="A665" s="436">
        <v>63</v>
      </c>
      <c r="B665" s="433" t="s">
        <v>5490</v>
      </c>
      <c r="C665" s="441" t="s">
        <v>4686</v>
      </c>
      <c r="D665" s="649"/>
      <c r="E665" s="510"/>
      <c r="F665" s="511"/>
      <c r="G665" s="511"/>
      <c r="H665" s="511"/>
      <c r="I665" s="513"/>
      <c r="J665" s="510"/>
      <c r="K665" s="511"/>
      <c r="L665" s="637"/>
      <c r="M665" s="638"/>
      <c r="N665" s="39"/>
      <c r="O665" s="417"/>
      <c r="P665" s="417"/>
      <c r="Q665" s="420"/>
      <c r="R665" s="417"/>
      <c r="S665" s="417"/>
      <c r="T665" s="417"/>
      <c r="U665" s="420"/>
      <c r="V665" s="423" t="s">
        <v>208</v>
      </c>
      <c r="W665" s="422"/>
      <c r="X665" s="422"/>
      <c r="Y665" s="422"/>
      <c r="Z665" s="422"/>
      <c r="AA665" s="422"/>
      <c r="AB665" s="701">
        <f>$AB$8</f>
        <v>0.5</v>
      </c>
      <c r="AC665" s="701"/>
      <c r="AD665" s="424" t="s">
        <v>1300</v>
      </c>
      <c r="AE665" s="38"/>
      <c r="AF665" s="741"/>
      <c r="AG665" s="742"/>
      <c r="AH665" s="576"/>
      <c r="AI665" s="524" t="s">
        <v>33</v>
      </c>
      <c r="AJ665" s="699">
        <f>$AJ$14</f>
        <v>201</v>
      </c>
      <c r="AK665" s="699"/>
      <c r="AL665" s="426" t="s">
        <v>207</v>
      </c>
      <c r="AM665" s="181"/>
      <c r="AN665" s="426"/>
      <c r="AO665" s="189"/>
      <c r="AP665" s="459">
        <f>ROUND(ROUND((F631-ROUND(F631*N651,0)-ROUND(F631*R660,0))*(1+AB665),0)+AJ665,0)</f>
        <v>576</v>
      </c>
      <c r="AQ665" s="429"/>
    </row>
    <row r="666" spans="1:43" ht="17.25" customHeight="1" x14ac:dyDescent="0.15">
      <c r="A666" s="436">
        <v>63</v>
      </c>
      <c r="B666" s="433">
        <v>2020</v>
      </c>
      <c r="C666" s="104" t="s">
        <v>629</v>
      </c>
      <c r="D666" s="649"/>
      <c r="E666" s="442"/>
      <c r="F666" s="637"/>
      <c r="G666" s="637"/>
      <c r="H666" s="637"/>
      <c r="I666" s="468"/>
      <c r="J666" s="712" t="s">
        <v>1242</v>
      </c>
      <c r="K666" s="713"/>
      <c r="L666" s="713"/>
      <c r="M666" s="714"/>
      <c r="N666" s="427"/>
      <c r="O666" s="416"/>
      <c r="P666" s="416"/>
      <c r="Q666" s="36"/>
      <c r="R666" s="416"/>
      <c r="S666" s="416"/>
      <c r="T666" s="633"/>
      <c r="U666" s="634"/>
      <c r="V666" s="423"/>
      <c r="W666" s="422"/>
      <c r="X666" s="422"/>
      <c r="Y666" s="422"/>
      <c r="Z666" s="422"/>
      <c r="AA666" s="422"/>
      <c r="AB666" s="519"/>
      <c r="AC666" s="519"/>
      <c r="AD666" s="258"/>
      <c r="AE666" s="258"/>
      <c r="AF666" s="245"/>
      <c r="AG666" s="245"/>
      <c r="AH666" s="426"/>
      <c r="AI666" s="426"/>
      <c r="AJ666" s="426"/>
      <c r="AK666" s="426"/>
      <c r="AL666" s="426"/>
      <c r="AM666" s="426"/>
      <c r="AN666" s="426"/>
      <c r="AO666" s="629"/>
      <c r="AP666" s="13">
        <f>ROUND($F$631*$L$668,0)</f>
        <v>230</v>
      </c>
      <c r="AQ666" s="429"/>
    </row>
    <row r="667" spans="1:43" ht="17.25" customHeight="1" x14ac:dyDescent="0.15">
      <c r="A667" s="436">
        <v>63</v>
      </c>
      <c r="B667" s="433">
        <v>2025</v>
      </c>
      <c r="C667" s="104" t="s">
        <v>630</v>
      </c>
      <c r="D667" s="649"/>
      <c r="E667" s="442"/>
      <c r="F667" s="637"/>
      <c r="G667" s="637"/>
      <c r="H667" s="637"/>
      <c r="I667" s="638"/>
      <c r="J667" s="715"/>
      <c r="K667" s="716"/>
      <c r="L667" s="716"/>
      <c r="M667" s="717"/>
      <c r="N667" s="442"/>
      <c r="O667" s="637"/>
      <c r="P667" s="637"/>
      <c r="Q667" s="638"/>
      <c r="R667" s="637"/>
      <c r="S667" s="418"/>
      <c r="T667" s="637"/>
      <c r="U667" s="638"/>
      <c r="V667" s="423" t="s">
        <v>579</v>
      </c>
      <c r="W667" s="621"/>
      <c r="X667" s="621"/>
      <c r="Y667" s="621"/>
      <c r="Z667" s="621"/>
      <c r="AA667" s="621"/>
      <c r="AB667" s="701">
        <f>$AB$7</f>
        <v>0.25</v>
      </c>
      <c r="AC667" s="706"/>
      <c r="AD667" s="424" t="s">
        <v>1300</v>
      </c>
      <c r="AE667" s="621"/>
      <c r="AF667" s="621"/>
      <c r="AG667" s="621"/>
      <c r="AH667" s="621"/>
      <c r="AI667" s="621"/>
      <c r="AJ667" s="621"/>
      <c r="AK667" s="621"/>
      <c r="AL667" s="621"/>
      <c r="AM667" s="621"/>
      <c r="AN667" s="621"/>
      <c r="AO667" s="622"/>
      <c r="AP667" s="320">
        <f>ROUND(ROUND($F$631*$L$668,0)*(1+AB667),0)</f>
        <v>288</v>
      </c>
      <c r="AQ667" s="429"/>
    </row>
    <row r="668" spans="1:43" ht="17.25" customHeight="1" x14ac:dyDescent="0.15">
      <c r="A668" s="436">
        <v>63</v>
      </c>
      <c r="B668" s="433">
        <v>2026</v>
      </c>
      <c r="C668" s="104" t="s">
        <v>631</v>
      </c>
      <c r="D668" s="649"/>
      <c r="E668" s="442"/>
      <c r="F668" s="637"/>
      <c r="G668" s="637"/>
      <c r="H668" s="637"/>
      <c r="I668" s="638"/>
      <c r="J668" s="442"/>
      <c r="K668" s="521" t="s">
        <v>27</v>
      </c>
      <c r="L668" s="718">
        <f>$L$116</f>
        <v>0.9</v>
      </c>
      <c r="M668" s="719"/>
      <c r="N668" s="442"/>
      <c r="O668" s="637"/>
      <c r="P668" s="637"/>
      <c r="Q668" s="638"/>
      <c r="R668" s="637"/>
      <c r="S668" s="418"/>
      <c r="T668" s="637"/>
      <c r="U668" s="638"/>
      <c r="V668" s="423" t="s">
        <v>208</v>
      </c>
      <c r="W668" s="621"/>
      <c r="X668" s="621"/>
      <c r="Y668" s="621"/>
      <c r="Z668" s="621"/>
      <c r="AA668" s="621"/>
      <c r="AB668" s="701">
        <f>$AB$8</f>
        <v>0.5</v>
      </c>
      <c r="AC668" s="706"/>
      <c r="AD668" s="424" t="s">
        <v>1300</v>
      </c>
      <c r="AE668" s="621"/>
      <c r="AF668" s="621"/>
      <c r="AG668" s="621"/>
      <c r="AH668" s="621"/>
      <c r="AI668" s="621"/>
      <c r="AJ668" s="621"/>
      <c r="AK668" s="621"/>
      <c r="AL668" s="621"/>
      <c r="AM668" s="621"/>
      <c r="AN668" s="621"/>
      <c r="AO668" s="622"/>
      <c r="AP668" s="321">
        <f>ROUND(ROUND($F$631*$L$668,0)*(1+AB668),0)</f>
        <v>345</v>
      </c>
      <c r="AQ668" s="429"/>
    </row>
    <row r="669" spans="1:43" ht="17.25" customHeight="1" x14ac:dyDescent="0.15">
      <c r="A669" s="436">
        <v>63</v>
      </c>
      <c r="B669" s="433">
        <v>2027</v>
      </c>
      <c r="C669" s="158" t="s">
        <v>1697</v>
      </c>
      <c r="D669" s="649"/>
      <c r="E669" s="442"/>
      <c r="F669" s="637"/>
      <c r="G669" s="637"/>
      <c r="H669" s="637"/>
      <c r="I669" s="638"/>
      <c r="J669" s="442"/>
      <c r="K669" s="637"/>
      <c r="L669" s="637"/>
      <c r="M669" s="638"/>
      <c r="N669" s="442"/>
      <c r="O669" s="637"/>
      <c r="P669" s="637"/>
      <c r="Q669" s="638"/>
      <c r="R669" s="637"/>
      <c r="S669" s="418"/>
      <c r="T669" s="637"/>
      <c r="U669" s="638"/>
      <c r="V669" s="423"/>
      <c r="W669" s="621"/>
      <c r="X669" s="621"/>
      <c r="Y669" s="621"/>
      <c r="Z669" s="621"/>
      <c r="AA669" s="325"/>
      <c r="AB669" s="529"/>
      <c r="AC669" s="530"/>
      <c r="AD669" s="424"/>
      <c r="AE669" s="621"/>
      <c r="AF669" s="737" t="s">
        <v>1358</v>
      </c>
      <c r="AG669" s="738"/>
      <c r="AH669" s="678" t="s">
        <v>4030</v>
      </c>
      <c r="AI669" s="678"/>
      <c r="AJ669" s="678"/>
      <c r="AK669" s="678"/>
      <c r="AL669" s="678"/>
      <c r="AM669" s="678"/>
      <c r="AN669" s="678"/>
      <c r="AO669" s="679"/>
      <c r="AP669" s="319">
        <f>ROUND(ROUND($F$631*$L$668,0)+AJ671,0)</f>
        <v>484</v>
      </c>
      <c r="AQ669" s="429"/>
    </row>
    <row r="670" spans="1:43" ht="17.25" customHeight="1" x14ac:dyDescent="0.15">
      <c r="A670" s="436">
        <v>63</v>
      </c>
      <c r="B670" s="433">
        <v>2028</v>
      </c>
      <c r="C670" s="158" t="s">
        <v>1698</v>
      </c>
      <c r="D670" s="649"/>
      <c r="E670" s="442"/>
      <c r="F670" s="637"/>
      <c r="G670" s="637"/>
      <c r="H670" s="637"/>
      <c r="I670" s="638"/>
      <c r="J670" s="442"/>
      <c r="K670" s="637"/>
      <c r="L670" s="637"/>
      <c r="M670" s="638"/>
      <c r="N670" s="442"/>
      <c r="O670" s="637"/>
      <c r="P670" s="637"/>
      <c r="Q670" s="638"/>
      <c r="R670" s="637"/>
      <c r="S670" s="418"/>
      <c r="T670" s="637"/>
      <c r="U670" s="638"/>
      <c r="V670" s="423" t="s">
        <v>579</v>
      </c>
      <c r="W670" s="422"/>
      <c r="X670" s="422"/>
      <c r="Y670" s="422"/>
      <c r="Z670" s="422"/>
      <c r="AA670" s="325"/>
      <c r="AB670" s="701">
        <f>$AB$7</f>
        <v>0.25</v>
      </c>
      <c r="AC670" s="701"/>
      <c r="AD670" s="424" t="s">
        <v>1300</v>
      </c>
      <c r="AE670" s="422"/>
      <c r="AF670" s="739"/>
      <c r="AG670" s="740"/>
      <c r="AH670" s="681"/>
      <c r="AI670" s="681"/>
      <c r="AJ670" s="681"/>
      <c r="AK670" s="681"/>
      <c r="AL670" s="681"/>
      <c r="AM670" s="681"/>
      <c r="AN670" s="681"/>
      <c r="AO670" s="682"/>
      <c r="AP670" s="319">
        <f>ROUND(ROUND(ROUND($F$631*$L$668,0)*(1+AB670),0)+AJ671,0)</f>
        <v>542</v>
      </c>
      <c r="AQ670" s="429"/>
    </row>
    <row r="671" spans="1:43" ht="17.25" customHeight="1" x14ac:dyDescent="0.15">
      <c r="A671" s="436">
        <v>63</v>
      </c>
      <c r="B671" s="433">
        <v>2029</v>
      </c>
      <c r="C671" s="158" t="s">
        <v>1699</v>
      </c>
      <c r="D671" s="649"/>
      <c r="E671" s="442"/>
      <c r="F671" s="637"/>
      <c r="G671" s="637"/>
      <c r="H671" s="637"/>
      <c r="I671" s="638"/>
      <c r="J671" s="442"/>
      <c r="K671" s="637"/>
      <c r="L671" s="637"/>
      <c r="M671" s="638"/>
      <c r="N671" s="442"/>
      <c r="O671" s="637"/>
      <c r="P671" s="637"/>
      <c r="Q671" s="638"/>
      <c r="R671" s="637"/>
      <c r="S671" s="418"/>
      <c r="T671" s="637"/>
      <c r="U671" s="638"/>
      <c r="V671" s="423" t="s">
        <v>208</v>
      </c>
      <c r="W671" s="422"/>
      <c r="X671" s="422"/>
      <c r="Y671" s="422"/>
      <c r="Z671" s="422"/>
      <c r="AA671" s="325"/>
      <c r="AB671" s="701">
        <f>$AB$8</f>
        <v>0.5</v>
      </c>
      <c r="AC671" s="701"/>
      <c r="AD671" s="424" t="s">
        <v>1300</v>
      </c>
      <c r="AE671" s="422"/>
      <c r="AF671" s="741"/>
      <c r="AG671" s="742"/>
      <c r="AH671" s="607"/>
      <c r="AI671" s="616" t="s">
        <v>33</v>
      </c>
      <c r="AJ671" s="702">
        <v>254</v>
      </c>
      <c r="AK671" s="702"/>
      <c r="AL671" s="418" t="s">
        <v>207</v>
      </c>
      <c r="AM671" s="607"/>
      <c r="AN671" s="607"/>
      <c r="AO671" s="432"/>
      <c r="AP671" s="320">
        <f>ROUND(ROUND(ROUND($F$631*$L$668,0)*(1+AB671),0)+AJ671,0)</f>
        <v>599</v>
      </c>
      <c r="AQ671" s="429"/>
    </row>
    <row r="672" spans="1:43" ht="17.25" customHeight="1" x14ac:dyDescent="0.15">
      <c r="A672" s="436">
        <v>63</v>
      </c>
      <c r="B672" s="433">
        <v>2040</v>
      </c>
      <c r="C672" s="158" t="s">
        <v>1927</v>
      </c>
      <c r="D672" s="649"/>
      <c r="E672" s="442"/>
      <c r="F672" s="637"/>
      <c r="G672" s="637"/>
      <c r="H672" s="637"/>
      <c r="I672" s="638"/>
      <c r="J672" s="442"/>
      <c r="K672" s="637"/>
      <c r="L672" s="637"/>
      <c r="M672" s="638"/>
      <c r="N672" s="442"/>
      <c r="O672" s="637"/>
      <c r="P672" s="637"/>
      <c r="Q672" s="638"/>
      <c r="R672" s="637"/>
      <c r="S672" s="418"/>
      <c r="T672" s="637"/>
      <c r="U672" s="638"/>
      <c r="V672" s="423"/>
      <c r="W672" s="621"/>
      <c r="X672" s="621"/>
      <c r="Y672" s="621"/>
      <c r="Z672" s="621"/>
      <c r="AA672" s="325"/>
      <c r="AB672" s="529"/>
      <c r="AC672" s="530"/>
      <c r="AD672" s="424"/>
      <c r="AE672" s="621"/>
      <c r="AF672" s="737" t="s">
        <v>1359</v>
      </c>
      <c r="AG672" s="738"/>
      <c r="AH672" s="678" t="s">
        <v>4030</v>
      </c>
      <c r="AI672" s="678"/>
      <c r="AJ672" s="678"/>
      <c r="AK672" s="678"/>
      <c r="AL672" s="678"/>
      <c r="AM672" s="678"/>
      <c r="AN672" s="678"/>
      <c r="AO672" s="679"/>
      <c r="AP672" s="319">
        <f>ROUND(ROUND($F$631*$L$668,0)+AJ674,0)</f>
        <v>431</v>
      </c>
      <c r="AQ672" s="429"/>
    </row>
    <row r="673" spans="1:43" ht="17.25" customHeight="1" x14ac:dyDescent="0.15">
      <c r="A673" s="436">
        <v>63</v>
      </c>
      <c r="B673" s="433">
        <v>2041</v>
      </c>
      <c r="C673" s="158" t="s">
        <v>1928</v>
      </c>
      <c r="D673" s="649"/>
      <c r="E673" s="442"/>
      <c r="F673" s="637"/>
      <c r="G673" s="637"/>
      <c r="H673" s="637"/>
      <c r="I673" s="638"/>
      <c r="J673" s="442"/>
      <c r="K673" s="637"/>
      <c r="L673" s="637"/>
      <c r="M673" s="638"/>
      <c r="N673" s="442"/>
      <c r="O673" s="637"/>
      <c r="P673" s="637"/>
      <c r="Q673" s="638"/>
      <c r="R673" s="637"/>
      <c r="S673" s="418"/>
      <c r="T673" s="637"/>
      <c r="U673" s="638"/>
      <c r="V673" s="423" t="s">
        <v>579</v>
      </c>
      <c r="W673" s="422"/>
      <c r="X673" s="422"/>
      <c r="Y673" s="422"/>
      <c r="Z673" s="422"/>
      <c r="AA673" s="325"/>
      <c r="AB673" s="701">
        <f>$AB$7</f>
        <v>0.25</v>
      </c>
      <c r="AC673" s="701"/>
      <c r="AD673" s="424" t="s">
        <v>1300</v>
      </c>
      <c r="AE673" s="422"/>
      <c r="AF673" s="739"/>
      <c r="AG673" s="740"/>
      <c r="AH673" s="681"/>
      <c r="AI673" s="681"/>
      <c r="AJ673" s="681"/>
      <c r="AK673" s="681"/>
      <c r="AL673" s="681"/>
      <c r="AM673" s="681"/>
      <c r="AN673" s="681"/>
      <c r="AO673" s="682"/>
      <c r="AP673" s="319">
        <f>ROUND(ROUND(ROUND($F$631*$L$668,0)*(1+AB673),0)+AJ674,0)</f>
        <v>489</v>
      </c>
      <c r="AQ673" s="429"/>
    </row>
    <row r="674" spans="1:43" ht="17.25" customHeight="1" x14ac:dyDescent="0.15">
      <c r="A674" s="436">
        <v>63</v>
      </c>
      <c r="B674" s="433">
        <v>2042</v>
      </c>
      <c r="C674" s="158" t="s">
        <v>1929</v>
      </c>
      <c r="D674" s="649"/>
      <c r="E674" s="442"/>
      <c r="F674" s="637"/>
      <c r="G674" s="637"/>
      <c r="H674" s="637"/>
      <c r="I674" s="638"/>
      <c r="J674" s="442"/>
      <c r="K674" s="637"/>
      <c r="L674" s="637"/>
      <c r="M674" s="638"/>
      <c r="N674" s="442"/>
      <c r="O674" s="637"/>
      <c r="P674" s="637"/>
      <c r="Q674" s="638"/>
      <c r="R674" s="607"/>
      <c r="S674" s="417"/>
      <c r="T674" s="607"/>
      <c r="U674" s="432"/>
      <c r="V674" s="423" t="s">
        <v>208</v>
      </c>
      <c r="W674" s="422"/>
      <c r="X674" s="422"/>
      <c r="Y674" s="422"/>
      <c r="Z674" s="422"/>
      <c r="AA674" s="325"/>
      <c r="AB674" s="701">
        <f>$AB$8</f>
        <v>0.5</v>
      </c>
      <c r="AC674" s="701"/>
      <c r="AD674" s="424" t="s">
        <v>1300</v>
      </c>
      <c r="AE674" s="422"/>
      <c r="AF674" s="741"/>
      <c r="AG674" s="742"/>
      <c r="AH674" s="326"/>
      <c r="AI674" s="524" t="s">
        <v>33</v>
      </c>
      <c r="AJ674" s="699">
        <v>201</v>
      </c>
      <c r="AK674" s="699"/>
      <c r="AL674" s="417" t="s">
        <v>207</v>
      </c>
      <c r="AM674" s="181"/>
      <c r="AN674" s="426"/>
      <c r="AO674" s="189"/>
      <c r="AP674" s="320">
        <f>ROUND(ROUND(ROUND($F$631*$L$668,0)*(1+AB674),0)+AJ674,0)</f>
        <v>546</v>
      </c>
      <c r="AQ674" s="429"/>
    </row>
    <row r="675" spans="1:43" ht="17.25" customHeight="1" x14ac:dyDescent="0.15">
      <c r="A675" s="436">
        <v>63</v>
      </c>
      <c r="B675" s="433" t="s">
        <v>5491</v>
      </c>
      <c r="C675" s="455" t="s">
        <v>4687</v>
      </c>
      <c r="D675" s="538"/>
      <c r="E675" s="442"/>
      <c r="F675" s="637"/>
      <c r="G675" s="637"/>
      <c r="H675" s="637"/>
      <c r="I675" s="638"/>
      <c r="J675" s="442"/>
      <c r="K675" s="637"/>
      <c r="L675" s="637"/>
      <c r="M675" s="638"/>
      <c r="N675" s="442"/>
      <c r="O675" s="637"/>
      <c r="P675" s="637"/>
      <c r="Q675" s="419"/>
      <c r="R675" s="677" t="s">
        <v>4346</v>
      </c>
      <c r="S675" s="678"/>
      <c r="T675" s="678"/>
      <c r="U675" s="679"/>
      <c r="V675" s="423"/>
      <c r="W675" s="621"/>
      <c r="X675" s="621"/>
      <c r="Y675" s="621"/>
      <c r="Z675" s="621"/>
      <c r="AA675" s="621"/>
      <c r="AB675" s="621"/>
      <c r="AC675" s="621"/>
      <c r="AD675" s="621"/>
      <c r="AE675" s="621"/>
      <c r="AF675" s="621"/>
      <c r="AG675" s="621"/>
      <c r="AH675" s="621"/>
      <c r="AI675" s="621"/>
      <c r="AJ675" s="621"/>
      <c r="AK675" s="621"/>
      <c r="AL675" s="621"/>
      <c r="AM675" s="621"/>
      <c r="AN675" s="621"/>
      <c r="AO675" s="622"/>
      <c r="AP675" s="456">
        <f>ROUND(F631*L668,0)-ROUND(F631*R678,0)</f>
        <v>227</v>
      </c>
      <c r="AQ675" s="429"/>
    </row>
    <row r="676" spans="1:43" ht="17.25" customHeight="1" x14ac:dyDescent="0.15">
      <c r="A676" s="436">
        <v>63</v>
      </c>
      <c r="B676" s="433" t="s">
        <v>5492</v>
      </c>
      <c r="C676" s="457" t="s">
        <v>4688</v>
      </c>
      <c r="D676" s="649"/>
      <c r="E676" s="442"/>
      <c r="F676" s="637"/>
      <c r="G676" s="637"/>
      <c r="H676" s="637"/>
      <c r="I676" s="638"/>
      <c r="J676" s="442"/>
      <c r="K676" s="637"/>
      <c r="L676" s="637"/>
      <c r="M676" s="638"/>
      <c r="N676" s="442"/>
      <c r="O676" s="637"/>
      <c r="P676" s="637"/>
      <c r="Q676" s="419"/>
      <c r="R676" s="680"/>
      <c r="S676" s="681"/>
      <c r="T676" s="681"/>
      <c r="U676" s="682"/>
      <c r="V676" s="423" t="s">
        <v>579</v>
      </c>
      <c r="W676" s="422"/>
      <c r="X676" s="422"/>
      <c r="Y676" s="422"/>
      <c r="Z676" s="422"/>
      <c r="AA676" s="422"/>
      <c r="AB676" s="701">
        <v>0.25</v>
      </c>
      <c r="AC676" s="701"/>
      <c r="AD676" s="424" t="s">
        <v>1300</v>
      </c>
      <c r="AE676" s="621"/>
      <c r="AF676" s="621"/>
      <c r="AG676" s="621"/>
      <c r="AH676" s="621"/>
      <c r="AI676" s="621"/>
      <c r="AJ676" s="621"/>
      <c r="AK676" s="621"/>
      <c r="AL676" s="621"/>
      <c r="AM676" s="621"/>
      <c r="AN676" s="621"/>
      <c r="AO676" s="622"/>
      <c r="AP676" s="458">
        <f>ROUND((ROUND(F631*L668,0)-ROUND(F631*R678,0))*(1+AB676),0)</f>
        <v>284</v>
      </c>
      <c r="AQ676" s="429"/>
    </row>
    <row r="677" spans="1:43" ht="17.25" customHeight="1" x14ac:dyDescent="0.15">
      <c r="A677" s="436">
        <v>63</v>
      </c>
      <c r="B677" s="433" t="s">
        <v>5493</v>
      </c>
      <c r="C677" s="457" t="s">
        <v>4689</v>
      </c>
      <c r="D677" s="649"/>
      <c r="E677" s="442"/>
      <c r="F677" s="637"/>
      <c r="G677" s="637"/>
      <c r="H677" s="637"/>
      <c r="I677" s="638"/>
      <c r="J677" s="442"/>
      <c r="K677" s="637"/>
      <c r="L677" s="637"/>
      <c r="M677" s="638"/>
      <c r="N677" s="442"/>
      <c r="O677" s="637"/>
      <c r="P677" s="637"/>
      <c r="Q677" s="419"/>
      <c r="R677" s="511"/>
      <c r="S677" s="511"/>
      <c r="T677" s="511"/>
      <c r="U677" s="513"/>
      <c r="V677" s="423" t="s">
        <v>208</v>
      </c>
      <c r="W677" s="422"/>
      <c r="X677" s="422"/>
      <c r="Y677" s="422"/>
      <c r="Z677" s="422"/>
      <c r="AA677" s="422"/>
      <c r="AB677" s="701">
        <v>0.5</v>
      </c>
      <c r="AC677" s="701"/>
      <c r="AD677" s="424" t="s">
        <v>1300</v>
      </c>
      <c r="AE677" s="621"/>
      <c r="AF677" s="621"/>
      <c r="AG677" s="621"/>
      <c r="AH677" s="621"/>
      <c r="AI677" s="621"/>
      <c r="AJ677" s="621"/>
      <c r="AK677" s="621"/>
      <c r="AL677" s="621"/>
      <c r="AM677" s="621"/>
      <c r="AN677" s="621"/>
      <c r="AO677" s="622"/>
      <c r="AP677" s="458">
        <f>ROUND((ROUND(F631*L668,0)-ROUND(F631*R678,0))*(1+AB677),0)</f>
        <v>341</v>
      </c>
      <c r="AQ677" s="429"/>
    </row>
    <row r="678" spans="1:43" ht="17.25" customHeight="1" x14ac:dyDescent="0.15">
      <c r="A678" s="436">
        <v>63</v>
      </c>
      <c r="B678" s="433" t="s">
        <v>5494</v>
      </c>
      <c r="C678" s="441" t="s">
        <v>4690</v>
      </c>
      <c r="D678" s="649"/>
      <c r="E678" s="442"/>
      <c r="F678" s="637"/>
      <c r="G678" s="637"/>
      <c r="H678" s="637"/>
      <c r="I678" s="638"/>
      <c r="J678" s="442"/>
      <c r="K678" s="637"/>
      <c r="L678" s="637"/>
      <c r="M678" s="638"/>
      <c r="N678" s="442"/>
      <c r="O678" s="637"/>
      <c r="P678" s="637"/>
      <c r="Q678" s="419"/>
      <c r="R678" s="709">
        <f>$R$18</f>
        <v>0.01</v>
      </c>
      <c r="S678" s="683"/>
      <c r="T678" s="45" t="s">
        <v>4036</v>
      </c>
      <c r="U678" s="419"/>
      <c r="V678" s="423"/>
      <c r="W678" s="422"/>
      <c r="X678" s="422"/>
      <c r="Y678" s="422"/>
      <c r="Z678" s="422"/>
      <c r="AA678" s="422"/>
      <c r="AB678" s="529"/>
      <c r="AC678" s="529"/>
      <c r="AD678" s="424"/>
      <c r="AE678" s="422"/>
      <c r="AF678" s="737" t="s">
        <v>1358</v>
      </c>
      <c r="AG678" s="738"/>
      <c r="AH678" s="678" t="s">
        <v>4030</v>
      </c>
      <c r="AI678" s="678"/>
      <c r="AJ678" s="678"/>
      <c r="AK678" s="678"/>
      <c r="AL678" s="678"/>
      <c r="AM678" s="678"/>
      <c r="AN678" s="678"/>
      <c r="AO678" s="679"/>
      <c r="AP678" s="459">
        <f>ROUND((ROUND(F631*L668,0)-ROUND(F631*R678,0))+AJ680,0)</f>
        <v>481</v>
      </c>
      <c r="AQ678" s="407"/>
    </row>
    <row r="679" spans="1:43" ht="17.25" customHeight="1" x14ac:dyDescent="0.15">
      <c r="A679" s="436">
        <v>63</v>
      </c>
      <c r="B679" s="433" t="s">
        <v>5495</v>
      </c>
      <c r="C679" s="441" t="s">
        <v>4691</v>
      </c>
      <c r="D679" s="649"/>
      <c r="E679" s="442"/>
      <c r="F679" s="637"/>
      <c r="G679" s="637"/>
      <c r="H679" s="637"/>
      <c r="I679" s="638"/>
      <c r="J679" s="442"/>
      <c r="K679" s="637"/>
      <c r="L679" s="637"/>
      <c r="M679" s="638"/>
      <c r="N679" s="442"/>
      <c r="O679" s="637"/>
      <c r="P679" s="637"/>
      <c r="Q679" s="419"/>
      <c r="R679" s="418"/>
      <c r="S679" s="418"/>
      <c r="T679" s="418"/>
      <c r="U679" s="419"/>
      <c r="V679" s="423" t="s">
        <v>579</v>
      </c>
      <c r="W679" s="422"/>
      <c r="X679" s="422"/>
      <c r="Y679" s="422"/>
      <c r="Z679" s="422"/>
      <c r="AA679" s="422"/>
      <c r="AB679" s="701">
        <f>$AB$7</f>
        <v>0.25</v>
      </c>
      <c r="AC679" s="701"/>
      <c r="AD679" s="424" t="s">
        <v>1300</v>
      </c>
      <c r="AE679" s="422"/>
      <c r="AF679" s="739"/>
      <c r="AG679" s="740"/>
      <c r="AH679" s="681"/>
      <c r="AI679" s="681"/>
      <c r="AJ679" s="681"/>
      <c r="AK679" s="681"/>
      <c r="AL679" s="681"/>
      <c r="AM679" s="681"/>
      <c r="AN679" s="681"/>
      <c r="AO679" s="682"/>
      <c r="AP679" s="459">
        <f>ROUND(ROUND((ROUND(F631*L668,0)-ROUND(F631*R678,0))*(1+AB679),0)+AJ680,0)</f>
        <v>538</v>
      </c>
      <c r="AQ679" s="429"/>
    </row>
    <row r="680" spans="1:43" ht="17.25" customHeight="1" x14ac:dyDescent="0.15">
      <c r="A680" s="436">
        <v>63</v>
      </c>
      <c r="B680" s="433" t="s">
        <v>5496</v>
      </c>
      <c r="C680" s="441" t="s">
        <v>4692</v>
      </c>
      <c r="D680" s="649"/>
      <c r="E680" s="510"/>
      <c r="F680" s="511"/>
      <c r="G680" s="511"/>
      <c r="H680" s="511"/>
      <c r="I680" s="513"/>
      <c r="J680" s="510"/>
      <c r="K680" s="511"/>
      <c r="L680" s="637"/>
      <c r="M680" s="638"/>
      <c r="N680" s="442"/>
      <c r="O680" s="637"/>
      <c r="P680" s="637"/>
      <c r="Q680" s="419"/>
      <c r="R680" s="418"/>
      <c r="S680" s="418"/>
      <c r="T680" s="418"/>
      <c r="U680" s="419"/>
      <c r="V680" s="423" t="s">
        <v>208</v>
      </c>
      <c r="W680" s="422"/>
      <c r="X680" s="422"/>
      <c r="Y680" s="422"/>
      <c r="Z680" s="422"/>
      <c r="AA680" s="422"/>
      <c r="AB680" s="701">
        <f>$AB$8</f>
        <v>0.5</v>
      </c>
      <c r="AC680" s="701"/>
      <c r="AD680" s="424" t="s">
        <v>1300</v>
      </c>
      <c r="AE680" s="422"/>
      <c r="AF680" s="741"/>
      <c r="AG680" s="742"/>
      <c r="AH680" s="245"/>
      <c r="AI680" s="616" t="s">
        <v>33</v>
      </c>
      <c r="AJ680" s="702">
        <f>$AJ$11</f>
        <v>254</v>
      </c>
      <c r="AK680" s="702"/>
      <c r="AL680" s="245" t="s">
        <v>207</v>
      </c>
      <c r="AM680" s="607"/>
      <c r="AN680" s="607"/>
      <c r="AO680" s="432"/>
      <c r="AP680" s="459">
        <f>ROUND(ROUND((ROUND(F631*L668,0)-ROUND(F631*R678,0))*(1+AB680),0)+AJ680,0)</f>
        <v>595</v>
      </c>
      <c r="AQ680" s="429"/>
    </row>
    <row r="681" spans="1:43" ht="17.25" customHeight="1" x14ac:dyDescent="0.15">
      <c r="A681" s="436">
        <v>63</v>
      </c>
      <c r="B681" s="433" t="s">
        <v>5497</v>
      </c>
      <c r="C681" s="441" t="s">
        <v>4693</v>
      </c>
      <c r="D681" s="649"/>
      <c r="E681" s="510"/>
      <c r="F681" s="511"/>
      <c r="G681" s="511"/>
      <c r="H681" s="511"/>
      <c r="I681" s="513"/>
      <c r="J681" s="510"/>
      <c r="K681" s="511"/>
      <c r="L681" s="637"/>
      <c r="M681" s="638"/>
      <c r="N681" s="442"/>
      <c r="O681" s="637"/>
      <c r="P681" s="637"/>
      <c r="Q681" s="638"/>
      <c r="R681" s="637"/>
      <c r="S681" s="637"/>
      <c r="T681" s="637"/>
      <c r="U681" s="638"/>
      <c r="V681" s="423"/>
      <c r="W681" s="422"/>
      <c r="X681" s="422"/>
      <c r="Y681" s="422"/>
      <c r="Z681" s="422"/>
      <c r="AA681" s="422"/>
      <c r="AB681" s="529"/>
      <c r="AC681" s="529"/>
      <c r="AD681" s="424"/>
      <c r="AE681" s="422"/>
      <c r="AF681" s="737" t="s">
        <v>1359</v>
      </c>
      <c r="AG681" s="738"/>
      <c r="AH681" s="678" t="s">
        <v>4030</v>
      </c>
      <c r="AI681" s="678"/>
      <c r="AJ681" s="678"/>
      <c r="AK681" s="678"/>
      <c r="AL681" s="678"/>
      <c r="AM681" s="678"/>
      <c r="AN681" s="678"/>
      <c r="AO681" s="679"/>
      <c r="AP681" s="459">
        <f>ROUND((ROUND(F631*L668,0)-ROUND(F631*R678,0))+AJ683,0)</f>
        <v>428</v>
      </c>
      <c r="AQ681" s="407"/>
    </row>
    <row r="682" spans="1:43" ht="17.25" customHeight="1" x14ac:dyDescent="0.15">
      <c r="A682" s="436">
        <v>63</v>
      </c>
      <c r="B682" s="433" t="s">
        <v>5498</v>
      </c>
      <c r="C682" s="441" t="s">
        <v>4694</v>
      </c>
      <c r="D682" s="649"/>
      <c r="E682" s="510"/>
      <c r="F682" s="511"/>
      <c r="G682" s="511"/>
      <c r="H682" s="511"/>
      <c r="I682" s="513"/>
      <c r="J682" s="510"/>
      <c r="K682" s="511"/>
      <c r="L682" s="637"/>
      <c r="M682" s="638"/>
      <c r="N682" s="442"/>
      <c r="O682" s="637"/>
      <c r="P682" s="637"/>
      <c r="Q682" s="419"/>
      <c r="R682" s="418"/>
      <c r="S682" s="418"/>
      <c r="T682" s="418"/>
      <c r="U682" s="419"/>
      <c r="V682" s="423" t="s">
        <v>579</v>
      </c>
      <c r="W682" s="422"/>
      <c r="X682" s="422"/>
      <c r="Y682" s="422"/>
      <c r="Z682" s="422"/>
      <c r="AA682" s="422"/>
      <c r="AB682" s="701">
        <f>$AB$7</f>
        <v>0.25</v>
      </c>
      <c r="AC682" s="701"/>
      <c r="AD682" s="424" t="s">
        <v>1300</v>
      </c>
      <c r="AE682" s="422"/>
      <c r="AF682" s="739"/>
      <c r="AG682" s="740"/>
      <c r="AH682" s="681"/>
      <c r="AI682" s="681"/>
      <c r="AJ682" s="681"/>
      <c r="AK682" s="681"/>
      <c r="AL682" s="681"/>
      <c r="AM682" s="681"/>
      <c r="AN682" s="681"/>
      <c r="AO682" s="682"/>
      <c r="AP682" s="459">
        <f>ROUND(ROUND((ROUND(F631*L668,0)-ROUND(F631*R678,0))*(1+AB682),0)+AJ683,0)</f>
        <v>485</v>
      </c>
      <c r="AQ682" s="429"/>
    </row>
    <row r="683" spans="1:43" ht="17.25" customHeight="1" x14ac:dyDescent="0.15">
      <c r="A683" s="436">
        <v>63</v>
      </c>
      <c r="B683" s="433" t="s">
        <v>5499</v>
      </c>
      <c r="C683" s="441" t="s">
        <v>4695</v>
      </c>
      <c r="D683" s="649"/>
      <c r="E683" s="510"/>
      <c r="F683" s="511"/>
      <c r="G683" s="511"/>
      <c r="H683" s="511"/>
      <c r="I683" s="513"/>
      <c r="J683" s="510"/>
      <c r="K683" s="511"/>
      <c r="L683" s="637"/>
      <c r="M683" s="638"/>
      <c r="N683" s="39"/>
      <c r="O683" s="417"/>
      <c r="P683" s="417"/>
      <c r="Q683" s="420"/>
      <c r="R683" s="417"/>
      <c r="S683" s="417"/>
      <c r="T683" s="417"/>
      <c r="U683" s="420"/>
      <c r="V683" s="423" t="s">
        <v>208</v>
      </c>
      <c r="W683" s="422"/>
      <c r="X683" s="422"/>
      <c r="Y683" s="422"/>
      <c r="Z683" s="422"/>
      <c r="AA683" s="422"/>
      <c r="AB683" s="701">
        <f>$AB$8</f>
        <v>0.5</v>
      </c>
      <c r="AC683" s="701"/>
      <c r="AD683" s="424" t="s">
        <v>1300</v>
      </c>
      <c r="AE683" s="38"/>
      <c r="AF683" s="741"/>
      <c r="AG683" s="742"/>
      <c r="AH683" s="576"/>
      <c r="AI683" s="524" t="s">
        <v>33</v>
      </c>
      <c r="AJ683" s="699">
        <f>$AJ$14</f>
        <v>201</v>
      </c>
      <c r="AK683" s="699"/>
      <c r="AL683" s="426" t="s">
        <v>207</v>
      </c>
      <c r="AM683" s="181"/>
      <c r="AN683" s="426"/>
      <c r="AO683" s="189"/>
      <c r="AP683" s="459">
        <f>ROUND(ROUND((ROUND(F631*L668,0)-ROUND(F631*R678,0))*(1+AB683),0)+AJ683,0)</f>
        <v>542</v>
      </c>
      <c r="AQ683" s="429"/>
    </row>
    <row r="684" spans="1:43" ht="17.25" customHeight="1" x14ac:dyDescent="0.15">
      <c r="A684" s="436">
        <v>63</v>
      </c>
      <c r="B684" s="433">
        <v>2070</v>
      </c>
      <c r="C684" s="457" t="s">
        <v>4205</v>
      </c>
      <c r="D684" s="649"/>
      <c r="E684" s="421"/>
      <c r="F684" s="418"/>
      <c r="G684" s="34"/>
      <c r="H684" s="34"/>
      <c r="I684" s="419"/>
      <c r="J684" s="421"/>
      <c r="K684" s="418"/>
      <c r="L684" s="418"/>
      <c r="M684" s="466"/>
      <c r="N684" s="677" t="s">
        <v>3284</v>
      </c>
      <c r="O684" s="678"/>
      <c r="P684" s="678"/>
      <c r="Q684" s="679"/>
      <c r="R684" s="509"/>
      <c r="S684" s="509"/>
      <c r="T684" s="509"/>
      <c r="U684" s="512"/>
      <c r="V684" s="423"/>
      <c r="W684" s="621"/>
      <c r="X684" s="621"/>
      <c r="Y684" s="621"/>
      <c r="Z684" s="621"/>
      <c r="AA684" s="621"/>
      <c r="AB684" s="445"/>
      <c r="AC684" s="519"/>
      <c r="AD684" s="258"/>
      <c r="AE684" s="258"/>
      <c r="AF684" s="426"/>
      <c r="AG684" s="417"/>
      <c r="AH684" s="417"/>
      <c r="AI684" s="417"/>
      <c r="AJ684" s="426"/>
      <c r="AK684" s="426"/>
      <c r="AL684" s="426"/>
      <c r="AM684" s="426"/>
      <c r="AN684" s="426"/>
      <c r="AO684" s="629"/>
      <c r="AP684" s="459">
        <f>ROUND(ROUND(F631*L668,0)-ROUND(F631*N687,0),0)</f>
        <v>227</v>
      </c>
      <c r="AQ684" s="429"/>
    </row>
    <row r="685" spans="1:43" ht="17.25" customHeight="1" x14ac:dyDescent="0.15">
      <c r="A685" s="436">
        <v>63</v>
      </c>
      <c r="B685" s="433">
        <v>2071</v>
      </c>
      <c r="C685" s="457" t="s">
        <v>4206</v>
      </c>
      <c r="D685" s="649"/>
      <c r="E685" s="421"/>
      <c r="F685" s="418"/>
      <c r="G685" s="418"/>
      <c r="H685" s="418"/>
      <c r="I685" s="419"/>
      <c r="J685" s="421"/>
      <c r="K685" s="418"/>
      <c r="L685" s="637"/>
      <c r="M685" s="419"/>
      <c r="N685" s="680"/>
      <c r="O685" s="681"/>
      <c r="P685" s="681"/>
      <c r="Q685" s="682"/>
      <c r="R685" s="511"/>
      <c r="S685" s="511"/>
      <c r="T685" s="511"/>
      <c r="U685" s="513"/>
      <c r="V685" s="423" t="s">
        <v>579</v>
      </c>
      <c r="W685" s="422"/>
      <c r="X685" s="422"/>
      <c r="Y685" s="422"/>
      <c r="Z685" s="422"/>
      <c r="AA685" s="422"/>
      <c r="AB685" s="701">
        <f>$AB$7</f>
        <v>0.25</v>
      </c>
      <c r="AC685" s="701"/>
      <c r="AD685" s="424" t="s">
        <v>1300</v>
      </c>
      <c r="AE685" s="422"/>
      <c r="AF685" s="621"/>
      <c r="AG685" s="621"/>
      <c r="AH685" s="621"/>
      <c r="AI685" s="621"/>
      <c r="AJ685" s="621"/>
      <c r="AK685" s="621"/>
      <c r="AL685" s="621"/>
      <c r="AM685" s="621"/>
      <c r="AN685" s="621"/>
      <c r="AO685" s="622"/>
      <c r="AP685" s="458">
        <f>ROUND(ROUND(ROUND(F631*L668,0)-ROUND(F631*N687,0),0)*(1+AB685),0)</f>
        <v>284</v>
      </c>
      <c r="AQ685" s="407"/>
    </row>
    <row r="686" spans="1:43" ht="17.25" customHeight="1" x14ac:dyDescent="0.15">
      <c r="A686" s="436">
        <v>63</v>
      </c>
      <c r="B686" s="433">
        <v>2072</v>
      </c>
      <c r="C686" s="457" t="s">
        <v>4207</v>
      </c>
      <c r="D686" s="649"/>
      <c r="E686" s="421"/>
      <c r="F686" s="418"/>
      <c r="G686" s="418"/>
      <c r="H686" s="418"/>
      <c r="I686" s="419"/>
      <c r="J686" s="421"/>
      <c r="K686" s="418"/>
      <c r="L686" s="637"/>
      <c r="M686" s="419"/>
      <c r="N686" s="442"/>
      <c r="O686" s="637"/>
      <c r="P686" s="637"/>
      <c r="Q686" s="513"/>
      <c r="R686" s="511"/>
      <c r="S686" s="511"/>
      <c r="T686" s="511"/>
      <c r="U686" s="513"/>
      <c r="V686" s="423" t="s">
        <v>208</v>
      </c>
      <c r="W686" s="422"/>
      <c r="X686" s="422"/>
      <c r="Y686" s="422"/>
      <c r="Z686" s="422"/>
      <c r="AA686" s="422"/>
      <c r="AB686" s="701">
        <f>$AB$8</f>
        <v>0.5</v>
      </c>
      <c r="AC686" s="701"/>
      <c r="AD686" s="424" t="s">
        <v>1300</v>
      </c>
      <c r="AE686" s="422"/>
      <c r="AF686" s="621"/>
      <c r="AG686" s="621"/>
      <c r="AH686" s="621"/>
      <c r="AI686" s="621"/>
      <c r="AJ686" s="621"/>
      <c r="AK686" s="621"/>
      <c r="AL686" s="621"/>
      <c r="AM686" s="621"/>
      <c r="AN686" s="621"/>
      <c r="AO686" s="622"/>
      <c r="AP686" s="460">
        <f>ROUND(ROUND(ROUND(F631*L668,0)-ROUND(F631*N687,0),0)*(1+AB686),0)</f>
        <v>341</v>
      </c>
      <c r="AQ686" s="407"/>
    </row>
    <row r="687" spans="1:43" ht="17.25" customHeight="1" x14ac:dyDescent="0.15">
      <c r="A687" s="436">
        <v>63</v>
      </c>
      <c r="B687" s="433">
        <v>2073</v>
      </c>
      <c r="C687" s="441" t="s">
        <v>4208</v>
      </c>
      <c r="D687" s="649"/>
      <c r="E687" s="421"/>
      <c r="F687" s="418"/>
      <c r="G687" s="418"/>
      <c r="H687" s="418"/>
      <c r="I687" s="419"/>
      <c r="J687" s="421"/>
      <c r="K687" s="418"/>
      <c r="L687" s="637"/>
      <c r="M687" s="638"/>
      <c r="N687" s="709">
        <f>$N$27</f>
        <v>0.01</v>
      </c>
      <c r="O687" s="683"/>
      <c r="P687" s="45" t="s">
        <v>4036</v>
      </c>
      <c r="Q687" s="419"/>
      <c r="R687" s="637"/>
      <c r="S687" s="637"/>
      <c r="T687" s="637"/>
      <c r="U687" s="419"/>
      <c r="V687" s="423"/>
      <c r="W687" s="422"/>
      <c r="X687" s="422"/>
      <c r="Y687" s="422"/>
      <c r="Z687" s="422"/>
      <c r="AA687" s="422"/>
      <c r="AB687" s="529"/>
      <c r="AC687" s="529"/>
      <c r="AD687" s="424"/>
      <c r="AE687" s="445"/>
      <c r="AF687" s="737" t="s">
        <v>1358</v>
      </c>
      <c r="AG687" s="738"/>
      <c r="AH687" s="678" t="s">
        <v>4030</v>
      </c>
      <c r="AI687" s="678"/>
      <c r="AJ687" s="678"/>
      <c r="AK687" s="678"/>
      <c r="AL687" s="678"/>
      <c r="AM687" s="678"/>
      <c r="AN687" s="678"/>
      <c r="AO687" s="679"/>
      <c r="AP687" s="459">
        <f>ROUND(ROUND(ROUND(F631*L668,0)-ROUND(F631*N687,0),0)+AJ689,0)</f>
        <v>481</v>
      </c>
      <c r="AQ687" s="407"/>
    </row>
    <row r="688" spans="1:43" ht="17.25" customHeight="1" x14ac:dyDescent="0.15">
      <c r="A688" s="436">
        <v>63</v>
      </c>
      <c r="B688" s="433">
        <v>2074</v>
      </c>
      <c r="C688" s="441" t="s">
        <v>4209</v>
      </c>
      <c r="D688" s="649"/>
      <c r="E688" s="421"/>
      <c r="F688" s="418"/>
      <c r="G688" s="34"/>
      <c r="H688" s="34"/>
      <c r="I688" s="419"/>
      <c r="J688" s="421"/>
      <c r="K688" s="418"/>
      <c r="L688" s="418"/>
      <c r="M688" s="419"/>
      <c r="N688" s="442"/>
      <c r="O688" s="637"/>
      <c r="P688" s="637"/>
      <c r="Q688" s="419"/>
      <c r="R688" s="418"/>
      <c r="S688" s="418"/>
      <c r="T688" s="418"/>
      <c r="U688" s="419"/>
      <c r="V688" s="423" t="s">
        <v>579</v>
      </c>
      <c r="W688" s="422"/>
      <c r="X688" s="422"/>
      <c r="Y688" s="422"/>
      <c r="Z688" s="422"/>
      <c r="AA688" s="422"/>
      <c r="AB688" s="701">
        <f>$AB$7</f>
        <v>0.25</v>
      </c>
      <c r="AC688" s="701"/>
      <c r="AD688" s="424" t="s">
        <v>1300</v>
      </c>
      <c r="AE688" s="422"/>
      <c r="AF688" s="739"/>
      <c r="AG688" s="740"/>
      <c r="AH688" s="681"/>
      <c r="AI688" s="681"/>
      <c r="AJ688" s="681"/>
      <c r="AK688" s="681"/>
      <c r="AL688" s="681"/>
      <c r="AM688" s="681"/>
      <c r="AN688" s="681"/>
      <c r="AO688" s="682"/>
      <c r="AP688" s="459">
        <f>ROUND(ROUND(ROUND(ROUND(F631*L668,0)-ROUND(F631*N687,0),0)*(1+AB688),0)+AJ689,0)</f>
        <v>538</v>
      </c>
      <c r="AQ688" s="429"/>
    </row>
    <row r="689" spans="1:43" ht="17.25" customHeight="1" x14ac:dyDescent="0.15">
      <c r="A689" s="436">
        <v>63</v>
      </c>
      <c r="B689" s="433">
        <v>2075</v>
      </c>
      <c r="C689" s="441" t="s">
        <v>4210</v>
      </c>
      <c r="D689" s="649"/>
      <c r="E689" s="421"/>
      <c r="F689" s="418"/>
      <c r="G689" s="34"/>
      <c r="H689" s="34"/>
      <c r="I689" s="419"/>
      <c r="J689" s="421"/>
      <c r="K689" s="418"/>
      <c r="L689" s="418"/>
      <c r="M689" s="419"/>
      <c r="N689" s="442"/>
      <c r="O689" s="637"/>
      <c r="P689" s="637"/>
      <c r="Q689" s="419"/>
      <c r="R689" s="418"/>
      <c r="S689" s="418"/>
      <c r="T689" s="418"/>
      <c r="U689" s="419"/>
      <c r="V689" s="423" t="s">
        <v>208</v>
      </c>
      <c r="W689" s="422"/>
      <c r="X689" s="422"/>
      <c r="Y689" s="422"/>
      <c r="Z689" s="422"/>
      <c r="AA689" s="422"/>
      <c r="AB689" s="701">
        <f>$AB$8</f>
        <v>0.5</v>
      </c>
      <c r="AC689" s="701"/>
      <c r="AD689" s="424" t="s">
        <v>1300</v>
      </c>
      <c r="AE689" s="422"/>
      <c r="AF689" s="741"/>
      <c r="AG689" s="742"/>
      <c r="AH689" s="245"/>
      <c r="AI689" s="616" t="s">
        <v>33</v>
      </c>
      <c r="AJ689" s="702">
        <f>$AJ$11</f>
        <v>254</v>
      </c>
      <c r="AK689" s="702"/>
      <c r="AL689" s="245" t="s">
        <v>207</v>
      </c>
      <c r="AM689" s="607"/>
      <c r="AN689" s="607"/>
      <c r="AO689" s="432"/>
      <c r="AP689" s="458">
        <f>ROUND(ROUND(ROUND(ROUND(F631*L668,0)-ROUND(F631*N687,0),0)*(1+AB689),0)+AJ689,0)</f>
        <v>595</v>
      </c>
      <c r="AQ689" s="429"/>
    </row>
    <row r="690" spans="1:43" ht="17.25" customHeight="1" x14ac:dyDescent="0.15">
      <c r="A690" s="436">
        <v>63</v>
      </c>
      <c r="B690" s="433">
        <v>2076</v>
      </c>
      <c r="C690" s="441" t="s">
        <v>4211</v>
      </c>
      <c r="D690" s="538"/>
      <c r="E690" s="442"/>
      <c r="F690" s="637"/>
      <c r="G690" s="637"/>
      <c r="H690" s="637"/>
      <c r="I690" s="638"/>
      <c r="J690" s="442"/>
      <c r="K690" s="637"/>
      <c r="L690" s="637"/>
      <c r="M690" s="638"/>
      <c r="N690" s="442"/>
      <c r="O690" s="637"/>
      <c r="P690" s="637"/>
      <c r="Q690" s="638"/>
      <c r="R690" s="637"/>
      <c r="S690" s="637"/>
      <c r="T690" s="637"/>
      <c r="U690" s="638"/>
      <c r="V690" s="423"/>
      <c r="W690" s="422"/>
      <c r="X690" s="422"/>
      <c r="Y690" s="422"/>
      <c r="Z690" s="422"/>
      <c r="AA690" s="422"/>
      <c r="AB690" s="529"/>
      <c r="AC690" s="529"/>
      <c r="AD690" s="424"/>
      <c r="AE690" s="422"/>
      <c r="AF690" s="737" t="s">
        <v>1359</v>
      </c>
      <c r="AG690" s="738"/>
      <c r="AH690" s="678" t="s">
        <v>4030</v>
      </c>
      <c r="AI690" s="678"/>
      <c r="AJ690" s="678"/>
      <c r="AK690" s="678"/>
      <c r="AL690" s="678"/>
      <c r="AM690" s="678"/>
      <c r="AN690" s="678"/>
      <c r="AO690" s="679"/>
      <c r="AP690" s="459">
        <f>ROUND(ROUND(ROUND(F631*L668,0)-ROUND(F631*N687,0),0)+AJ692,0)</f>
        <v>428</v>
      </c>
      <c r="AQ690" s="407"/>
    </row>
    <row r="691" spans="1:43" ht="17.100000000000001" customHeight="1" x14ac:dyDescent="0.15">
      <c r="A691" s="436">
        <v>63</v>
      </c>
      <c r="B691" s="433">
        <v>2077</v>
      </c>
      <c r="C691" s="441" t="s">
        <v>4212</v>
      </c>
      <c r="D691" s="538"/>
      <c r="E691" s="421"/>
      <c r="F691" s="418"/>
      <c r="G691" s="34"/>
      <c r="H691" s="34"/>
      <c r="I691" s="419"/>
      <c r="J691" s="421"/>
      <c r="K691" s="418"/>
      <c r="L691" s="418"/>
      <c r="M691" s="419"/>
      <c r="N691" s="442"/>
      <c r="O691" s="637"/>
      <c r="P691" s="637"/>
      <c r="Q691" s="419"/>
      <c r="R691" s="418"/>
      <c r="S691" s="418"/>
      <c r="T691" s="418"/>
      <c r="U691" s="419"/>
      <c r="V691" s="423" t="s">
        <v>579</v>
      </c>
      <c r="W691" s="422"/>
      <c r="X691" s="422"/>
      <c r="Y691" s="422"/>
      <c r="Z691" s="422"/>
      <c r="AA691" s="422"/>
      <c r="AB691" s="701">
        <f>$AB$7</f>
        <v>0.25</v>
      </c>
      <c r="AC691" s="701"/>
      <c r="AD691" s="424" t="s">
        <v>1300</v>
      </c>
      <c r="AE691" s="422"/>
      <c r="AF691" s="739"/>
      <c r="AG691" s="740"/>
      <c r="AH691" s="681"/>
      <c r="AI691" s="681"/>
      <c r="AJ691" s="681"/>
      <c r="AK691" s="681"/>
      <c r="AL691" s="681"/>
      <c r="AM691" s="681"/>
      <c r="AN691" s="681"/>
      <c r="AO691" s="682"/>
      <c r="AP691" s="459">
        <f>ROUND(ROUND(ROUND(ROUND(F631*L668,0)-ROUND(F631*N687,0),0)*(1+AB691),0)+AJ692,0)</f>
        <v>485</v>
      </c>
      <c r="AQ691" s="429"/>
    </row>
    <row r="692" spans="1:43" ht="17.25" customHeight="1" x14ac:dyDescent="0.15">
      <c r="A692" s="436">
        <v>63</v>
      </c>
      <c r="B692" s="433">
        <v>2078</v>
      </c>
      <c r="C692" s="441" t="s">
        <v>4213</v>
      </c>
      <c r="D692" s="538"/>
      <c r="E692" s="421"/>
      <c r="F692" s="418"/>
      <c r="G692" s="34"/>
      <c r="H692" s="34"/>
      <c r="I692" s="419"/>
      <c r="J692" s="421"/>
      <c r="K692" s="418"/>
      <c r="L692" s="418"/>
      <c r="M692" s="419"/>
      <c r="N692" s="442"/>
      <c r="O692" s="637"/>
      <c r="P692" s="637"/>
      <c r="Q692" s="419"/>
      <c r="R692" s="417"/>
      <c r="S692" s="417"/>
      <c r="T692" s="417"/>
      <c r="U692" s="420"/>
      <c r="V692" s="423" t="s">
        <v>208</v>
      </c>
      <c r="W692" s="422"/>
      <c r="X692" s="422"/>
      <c r="Y692" s="422"/>
      <c r="Z692" s="422"/>
      <c r="AA692" s="422"/>
      <c r="AB692" s="701">
        <f>$AB$8</f>
        <v>0.5</v>
      </c>
      <c r="AC692" s="701"/>
      <c r="AD692" s="424" t="s">
        <v>1300</v>
      </c>
      <c r="AE692" s="621"/>
      <c r="AF692" s="741"/>
      <c r="AG692" s="742"/>
      <c r="AH692" s="576"/>
      <c r="AI692" s="524" t="s">
        <v>33</v>
      </c>
      <c r="AJ692" s="699">
        <f>$AJ$14</f>
        <v>201</v>
      </c>
      <c r="AK692" s="699"/>
      <c r="AL692" s="426" t="s">
        <v>207</v>
      </c>
      <c r="AM692" s="181"/>
      <c r="AN692" s="426"/>
      <c r="AO692" s="189"/>
      <c r="AP692" s="458">
        <f>ROUND(ROUND(ROUND(ROUND(F631*L668,0)-ROUND(F631*N687,0),0)*(1+AB692),0)+AJ692,0)</f>
        <v>542</v>
      </c>
      <c r="AQ692" s="429"/>
    </row>
    <row r="693" spans="1:43" ht="17.25" customHeight="1" x14ac:dyDescent="0.15">
      <c r="A693" s="436">
        <v>63</v>
      </c>
      <c r="B693" s="433" t="s">
        <v>5500</v>
      </c>
      <c r="C693" s="455" t="s">
        <v>4696</v>
      </c>
      <c r="D693" s="649"/>
      <c r="E693" s="442"/>
      <c r="F693" s="637"/>
      <c r="G693" s="637"/>
      <c r="H693" s="637"/>
      <c r="I693" s="638"/>
      <c r="J693" s="442"/>
      <c r="K693" s="637"/>
      <c r="L693" s="637"/>
      <c r="M693" s="638"/>
      <c r="N693" s="442"/>
      <c r="O693" s="637"/>
      <c r="P693" s="637"/>
      <c r="Q693" s="419"/>
      <c r="R693" s="677" t="s">
        <v>4346</v>
      </c>
      <c r="S693" s="678"/>
      <c r="T693" s="678"/>
      <c r="U693" s="679"/>
      <c r="V693" s="423"/>
      <c r="W693" s="621"/>
      <c r="X693" s="621"/>
      <c r="Y693" s="621"/>
      <c r="Z693" s="621"/>
      <c r="AA693" s="621"/>
      <c r="AB693" s="621"/>
      <c r="AC693" s="621"/>
      <c r="AD693" s="621"/>
      <c r="AE693" s="621"/>
      <c r="AF693" s="621"/>
      <c r="AG693" s="621"/>
      <c r="AH693" s="621"/>
      <c r="AI693" s="621"/>
      <c r="AJ693" s="621"/>
      <c r="AK693" s="621"/>
      <c r="AL693" s="621"/>
      <c r="AM693" s="621"/>
      <c r="AN693" s="621"/>
      <c r="AO693" s="622"/>
      <c r="AP693" s="456">
        <f>ROUND(F631*L668,0)-ROUND(F631*N687,0)-ROUND(F631*R696,0)</f>
        <v>224</v>
      </c>
      <c r="AQ693" s="429"/>
    </row>
    <row r="694" spans="1:43" ht="17.25" customHeight="1" x14ac:dyDescent="0.15">
      <c r="A694" s="436">
        <v>63</v>
      </c>
      <c r="B694" s="433" t="s">
        <v>5501</v>
      </c>
      <c r="C694" s="457" t="s">
        <v>4697</v>
      </c>
      <c r="D694" s="649"/>
      <c r="E694" s="442"/>
      <c r="F694" s="637"/>
      <c r="G694" s="637"/>
      <c r="H694" s="637"/>
      <c r="I694" s="638"/>
      <c r="J694" s="442"/>
      <c r="K694" s="637"/>
      <c r="L694" s="637"/>
      <c r="M694" s="638"/>
      <c r="N694" s="442"/>
      <c r="O694" s="637"/>
      <c r="P694" s="637"/>
      <c r="Q694" s="419"/>
      <c r="R694" s="680"/>
      <c r="S694" s="681"/>
      <c r="T694" s="681"/>
      <c r="U694" s="682"/>
      <c r="V694" s="423" t="s">
        <v>579</v>
      </c>
      <c r="W694" s="422"/>
      <c r="X694" s="422"/>
      <c r="Y694" s="422"/>
      <c r="Z694" s="422"/>
      <c r="AA694" s="422"/>
      <c r="AB694" s="701">
        <v>0.25</v>
      </c>
      <c r="AC694" s="701"/>
      <c r="AD694" s="424" t="s">
        <v>1300</v>
      </c>
      <c r="AE694" s="621"/>
      <c r="AF694" s="621"/>
      <c r="AG694" s="621"/>
      <c r="AH694" s="621"/>
      <c r="AI694" s="621"/>
      <c r="AJ694" s="621"/>
      <c r="AK694" s="621"/>
      <c r="AL694" s="621"/>
      <c r="AM694" s="621"/>
      <c r="AN694" s="621"/>
      <c r="AO694" s="622"/>
      <c r="AP694" s="458">
        <f>ROUND((ROUND(F631*L668,0)-ROUND(F631*N687,0)-ROUND(F631*R696,0))*(1+AB694),0)</f>
        <v>280</v>
      </c>
      <c r="AQ694" s="429"/>
    </row>
    <row r="695" spans="1:43" ht="17.25" customHeight="1" x14ac:dyDescent="0.15">
      <c r="A695" s="436">
        <v>63</v>
      </c>
      <c r="B695" s="433" t="s">
        <v>5502</v>
      </c>
      <c r="C695" s="457" t="s">
        <v>4698</v>
      </c>
      <c r="D695" s="649"/>
      <c r="E695" s="442"/>
      <c r="F695" s="637"/>
      <c r="G695" s="637"/>
      <c r="H695" s="637"/>
      <c r="I695" s="638"/>
      <c r="J695" s="442"/>
      <c r="K695" s="637"/>
      <c r="L695" s="637"/>
      <c r="M695" s="638"/>
      <c r="N695" s="442"/>
      <c r="O695" s="637"/>
      <c r="P695" s="637"/>
      <c r="Q695" s="419"/>
      <c r="R695" s="511"/>
      <c r="S695" s="511"/>
      <c r="T695" s="511"/>
      <c r="U695" s="513"/>
      <c r="V695" s="423" t="s">
        <v>208</v>
      </c>
      <c r="W695" s="422"/>
      <c r="X695" s="422"/>
      <c r="Y695" s="422"/>
      <c r="Z695" s="422"/>
      <c r="AA695" s="422"/>
      <c r="AB695" s="701">
        <v>0.5</v>
      </c>
      <c r="AC695" s="701"/>
      <c r="AD695" s="424" t="s">
        <v>1300</v>
      </c>
      <c r="AE695" s="621"/>
      <c r="AF695" s="621"/>
      <c r="AG695" s="621"/>
      <c r="AH695" s="621"/>
      <c r="AI695" s="621"/>
      <c r="AJ695" s="621"/>
      <c r="AK695" s="621"/>
      <c r="AL695" s="621"/>
      <c r="AM695" s="621"/>
      <c r="AN695" s="621"/>
      <c r="AO695" s="622"/>
      <c r="AP695" s="458">
        <f>ROUND((ROUND(F631*L668,0)-ROUND(F631*N687,0)-ROUND(F631*R696,0))*(1+AB695),0)</f>
        <v>336</v>
      </c>
      <c r="AQ695" s="429"/>
    </row>
    <row r="696" spans="1:43" ht="17.25" customHeight="1" x14ac:dyDescent="0.15">
      <c r="A696" s="436">
        <v>63</v>
      </c>
      <c r="B696" s="433" t="s">
        <v>5503</v>
      </c>
      <c r="C696" s="441" t="s">
        <v>4699</v>
      </c>
      <c r="D696" s="649"/>
      <c r="E696" s="442"/>
      <c r="F696" s="637"/>
      <c r="G696" s="637"/>
      <c r="H696" s="637"/>
      <c r="I696" s="638"/>
      <c r="J696" s="442"/>
      <c r="K696" s="637"/>
      <c r="L696" s="637"/>
      <c r="M696" s="638"/>
      <c r="N696" s="442"/>
      <c r="O696" s="637"/>
      <c r="P696" s="637"/>
      <c r="Q696" s="419"/>
      <c r="R696" s="709">
        <f>$R$18</f>
        <v>0.01</v>
      </c>
      <c r="S696" s="683"/>
      <c r="T696" s="45" t="s">
        <v>4036</v>
      </c>
      <c r="U696" s="419"/>
      <c r="V696" s="423"/>
      <c r="W696" s="422"/>
      <c r="X696" s="422"/>
      <c r="Y696" s="422"/>
      <c r="Z696" s="422"/>
      <c r="AA696" s="422"/>
      <c r="AB696" s="529"/>
      <c r="AC696" s="529"/>
      <c r="AD696" s="424"/>
      <c r="AE696" s="422"/>
      <c r="AF696" s="737" t="s">
        <v>1358</v>
      </c>
      <c r="AG696" s="738"/>
      <c r="AH696" s="678" t="s">
        <v>4030</v>
      </c>
      <c r="AI696" s="678"/>
      <c r="AJ696" s="678"/>
      <c r="AK696" s="678"/>
      <c r="AL696" s="678"/>
      <c r="AM696" s="678"/>
      <c r="AN696" s="678"/>
      <c r="AO696" s="679"/>
      <c r="AP696" s="459">
        <f>ROUND((ROUND(F631*L668,0)-ROUND(F631*N687,0)-ROUND(F631*R696,0))+AJ698,0)</f>
        <v>478</v>
      </c>
      <c r="AQ696" s="407"/>
    </row>
    <row r="697" spans="1:43" ht="17.25" customHeight="1" x14ac:dyDescent="0.15">
      <c r="A697" s="436">
        <v>63</v>
      </c>
      <c r="B697" s="433" t="s">
        <v>5504</v>
      </c>
      <c r="C697" s="441" t="s">
        <v>4700</v>
      </c>
      <c r="D697" s="649"/>
      <c r="E697" s="442"/>
      <c r="F697" s="637"/>
      <c r="G697" s="637"/>
      <c r="H697" s="637"/>
      <c r="I697" s="638"/>
      <c r="J697" s="442"/>
      <c r="K697" s="637"/>
      <c r="L697" s="637"/>
      <c r="M697" s="638"/>
      <c r="N697" s="442"/>
      <c r="O697" s="637"/>
      <c r="P697" s="637"/>
      <c r="Q697" s="419"/>
      <c r="R697" s="418"/>
      <c r="S697" s="418"/>
      <c r="T697" s="418"/>
      <c r="U697" s="419"/>
      <c r="V697" s="423" t="s">
        <v>579</v>
      </c>
      <c r="W697" s="422"/>
      <c r="X697" s="422"/>
      <c r="Y697" s="422"/>
      <c r="Z697" s="422"/>
      <c r="AA697" s="422"/>
      <c r="AB697" s="701">
        <f>$AB$7</f>
        <v>0.25</v>
      </c>
      <c r="AC697" s="701"/>
      <c r="AD697" s="424" t="s">
        <v>1300</v>
      </c>
      <c r="AE697" s="422"/>
      <c r="AF697" s="739"/>
      <c r="AG697" s="740"/>
      <c r="AH697" s="681"/>
      <c r="AI697" s="681"/>
      <c r="AJ697" s="681"/>
      <c r="AK697" s="681"/>
      <c r="AL697" s="681"/>
      <c r="AM697" s="681"/>
      <c r="AN697" s="681"/>
      <c r="AO697" s="682"/>
      <c r="AP697" s="459">
        <f>ROUND(ROUND((ROUND(F631*L668,0)-ROUND(F631*N687,0)-ROUND(F631*R696,0))*(1+AB697),0)+AJ698,0)</f>
        <v>534</v>
      </c>
      <c r="AQ697" s="429"/>
    </row>
    <row r="698" spans="1:43" ht="17.25" customHeight="1" x14ac:dyDescent="0.15">
      <c r="A698" s="436">
        <v>63</v>
      </c>
      <c r="B698" s="433" t="s">
        <v>5505</v>
      </c>
      <c r="C698" s="441" t="s">
        <v>4701</v>
      </c>
      <c r="D698" s="649"/>
      <c r="E698" s="510"/>
      <c r="F698" s="511"/>
      <c r="G698" s="511"/>
      <c r="H698" s="511"/>
      <c r="I698" s="513"/>
      <c r="J698" s="510"/>
      <c r="K698" s="511"/>
      <c r="L698" s="637"/>
      <c r="M698" s="638"/>
      <c r="N698" s="442"/>
      <c r="O698" s="637"/>
      <c r="P698" s="637"/>
      <c r="Q698" s="419"/>
      <c r="R698" s="418"/>
      <c r="S698" s="418"/>
      <c r="T698" s="418"/>
      <c r="U698" s="419"/>
      <c r="V698" s="423" t="s">
        <v>208</v>
      </c>
      <c r="W698" s="422"/>
      <c r="X698" s="422"/>
      <c r="Y698" s="422"/>
      <c r="Z698" s="422"/>
      <c r="AA698" s="422"/>
      <c r="AB698" s="701">
        <f>$AB$8</f>
        <v>0.5</v>
      </c>
      <c r="AC698" s="701"/>
      <c r="AD698" s="424" t="s">
        <v>1300</v>
      </c>
      <c r="AE698" s="422"/>
      <c r="AF698" s="741"/>
      <c r="AG698" s="742"/>
      <c r="AH698" s="245"/>
      <c r="AI698" s="616" t="s">
        <v>33</v>
      </c>
      <c r="AJ698" s="702">
        <f>$AJ$11</f>
        <v>254</v>
      </c>
      <c r="AK698" s="702"/>
      <c r="AL698" s="245" t="s">
        <v>207</v>
      </c>
      <c r="AM698" s="607"/>
      <c r="AN698" s="607"/>
      <c r="AO698" s="432"/>
      <c r="AP698" s="459">
        <f>ROUND(ROUND((ROUND(F631*L668,0)-ROUND(F631*N687,0)-ROUND(F631*R696,0))*(1+AB698),0)+AJ698,0)</f>
        <v>590</v>
      </c>
      <c r="AQ698" s="429"/>
    </row>
    <row r="699" spans="1:43" ht="17.25" customHeight="1" x14ac:dyDescent="0.15">
      <c r="A699" s="436">
        <v>63</v>
      </c>
      <c r="B699" s="433" t="s">
        <v>5506</v>
      </c>
      <c r="C699" s="441" t="s">
        <v>4702</v>
      </c>
      <c r="D699" s="649"/>
      <c r="E699" s="510"/>
      <c r="F699" s="511"/>
      <c r="G699" s="511"/>
      <c r="H699" s="511"/>
      <c r="I699" s="513"/>
      <c r="J699" s="510"/>
      <c r="K699" s="511"/>
      <c r="L699" s="637"/>
      <c r="M699" s="638"/>
      <c r="N699" s="442"/>
      <c r="O699" s="637"/>
      <c r="P699" s="637"/>
      <c r="Q699" s="638"/>
      <c r="R699" s="637"/>
      <c r="S699" s="637"/>
      <c r="T699" s="637"/>
      <c r="U699" s="638"/>
      <c r="V699" s="423"/>
      <c r="W699" s="422"/>
      <c r="X699" s="422"/>
      <c r="Y699" s="422"/>
      <c r="Z699" s="422"/>
      <c r="AA699" s="422"/>
      <c r="AB699" s="529"/>
      <c r="AC699" s="529"/>
      <c r="AD699" s="424"/>
      <c r="AE699" s="422"/>
      <c r="AF699" s="737" t="s">
        <v>1359</v>
      </c>
      <c r="AG699" s="738"/>
      <c r="AH699" s="678" t="s">
        <v>4030</v>
      </c>
      <c r="AI699" s="678"/>
      <c r="AJ699" s="678"/>
      <c r="AK699" s="678"/>
      <c r="AL699" s="678"/>
      <c r="AM699" s="678"/>
      <c r="AN699" s="678"/>
      <c r="AO699" s="679"/>
      <c r="AP699" s="459">
        <f>ROUND((ROUND(F631*L668,0)-ROUND(F631*N687,0)-ROUND(F631*R696,0))+AJ701,0)</f>
        <v>425</v>
      </c>
      <c r="AQ699" s="407"/>
    </row>
    <row r="700" spans="1:43" ht="17.25" customHeight="1" x14ac:dyDescent="0.15">
      <c r="A700" s="436">
        <v>63</v>
      </c>
      <c r="B700" s="433" t="s">
        <v>5507</v>
      </c>
      <c r="C700" s="441" t="s">
        <v>4703</v>
      </c>
      <c r="D700" s="649"/>
      <c r="E700" s="510"/>
      <c r="F700" s="511"/>
      <c r="G700" s="511"/>
      <c r="H700" s="511"/>
      <c r="I700" s="513"/>
      <c r="J700" s="510"/>
      <c r="K700" s="511"/>
      <c r="L700" s="637"/>
      <c r="M700" s="638"/>
      <c r="N700" s="442"/>
      <c r="O700" s="637"/>
      <c r="P700" s="637"/>
      <c r="Q700" s="419"/>
      <c r="R700" s="418"/>
      <c r="S700" s="418"/>
      <c r="T700" s="418"/>
      <c r="U700" s="419"/>
      <c r="V700" s="423" t="s">
        <v>579</v>
      </c>
      <c r="W700" s="422"/>
      <c r="X700" s="422"/>
      <c r="Y700" s="422"/>
      <c r="Z700" s="422"/>
      <c r="AA700" s="422"/>
      <c r="AB700" s="701">
        <f>$AB$7</f>
        <v>0.25</v>
      </c>
      <c r="AC700" s="701"/>
      <c r="AD700" s="424" t="s">
        <v>1300</v>
      </c>
      <c r="AE700" s="422"/>
      <c r="AF700" s="739"/>
      <c r="AG700" s="740"/>
      <c r="AH700" s="681"/>
      <c r="AI700" s="681"/>
      <c r="AJ700" s="681"/>
      <c r="AK700" s="681"/>
      <c r="AL700" s="681"/>
      <c r="AM700" s="681"/>
      <c r="AN700" s="681"/>
      <c r="AO700" s="682"/>
      <c r="AP700" s="459">
        <f>ROUND(ROUND((ROUND(F631*L668,0)-ROUND(F631*N687,0)-ROUND(F631*R696,0))*(1+AB700),0)+AJ701,0)</f>
        <v>481</v>
      </c>
      <c r="AQ700" s="429"/>
    </row>
    <row r="701" spans="1:43" ht="17.25" customHeight="1" x14ac:dyDescent="0.15">
      <c r="A701" s="436">
        <v>63</v>
      </c>
      <c r="B701" s="433" t="s">
        <v>5508</v>
      </c>
      <c r="C701" s="441" t="s">
        <v>4704</v>
      </c>
      <c r="D701" s="487"/>
      <c r="E701" s="550"/>
      <c r="F701" s="551"/>
      <c r="G701" s="551"/>
      <c r="H701" s="551"/>
      <c r="I701" s="552"/>
      <c r="J701" s="550"/>
      <c r="K701" s="551"/>
      <c r="L701" s="607"/>
      <c r="M701" s="432"/>
      <c r="N701" s="39"/>
      <c r="O701" s="417"/>
      <c r="P701" s="417"/>
      <c r="Q701" s="420"/>
      <c r="R701" s="417"/>
      <c r="S701" s="417"/>
      <c r="T701" s="417"/>
      <c r="U701" s="420"/>
      <c r="V701" s="423" t="s">
        <v>208</v>
      </c>
      <c r="W701" s="422"/>
      <c r="X701" s="422"/>
      <c r="Y701" s="422"/>
      <c r="Z701" s="422"/>
      <c r="AA701" s="422"/>
      <c r="AB701" s="701">
        <f>$AB$8</f>
        <v>0.5</v>
      </c>
      <c r="AC701" s="701"/>
      <c r="AD701" s="424" t="s">
        <v>1300</v>
      </c>
      <c r="AE701" s="38"/>
      <c r="AF701" s="741"/>
      <c r="AG701" s="742"/>
      <c r="AH701" s="576"/>
      <c r="AI701" s="524" t="s">
        <v>33</v>
      </c>
      <c r="AJ701" s="699">
        <f>$AJ$14</f>
        <v>201</v>
      </c>
      <c r="AK701" s="699"/>
      <c r="AL701" s="426" t="s">
        <v>207</v>
      </c>
      <c r="AM701" s="181"/>
      <c r="AN701" s="426"/>
      <c r="AO701" s="189"/>
      <c r="AP701" s="458">
        <f>ROUND(ROUND((ROUND(F631*L668,0)-ROUND(F631*N687,0)-ROUND(F631*R696,0))*(1+AB701),0)+AJ701,0)</f>
        <v>537</v>
      </c>
      <c r="AQ701" s="188"/>
    </row>
    <row r="702" spans="1:43" ht="17.25" customHeight="1" x14ac:dyDescent="0.15">
      <c r="A702" s="436">
        <v>63</v>
      </c>
      <c r="B702" s="436">
        <v>2111</v>
      </c>
      <c r="C702" s="158" t="s">
        <v>632</v>
      </c>
      <c r="D702" s="710" t="s">
        <v>202</v>
      </c>
      <c r="E702" s="427" t="s">
        <v>3</v>
      </c>
      <c r="F702" s="416"/>
      <c r="G702" s="416"/>
      <c r="H702" s="416"/>
      <c r="I702" s="469"/>
      <c r="J702" s="415"/>
      <c r="K702" s="633"/>
      <c r="L702" s="633"/>
      <c r="M702" s="634"/>
      <c r="N702" s="427"/>
      <c r="O702" s="416"/>
      <c r="P702" s="416"/>
      <c r="Q702" s="36"/>
      <c r="R702" s="416"/>
      <c r="S702" s="416"/>
      <c r="T702" s="633"/>
      <c r="U702" s="634"/>
      <c r="V702" s="423"/>
      <c r="W702" s="422"/>
      <c r="X702" s="422"/>
      <c r="Y702" s="422"/>
      <c r="Z702" s="422"/>
      <c r="AA702" s="422"/>
      <c r="AB702" s="422"/>
      <c r="AC702" s="422"/>
      <c r="AD702" s="530"/>
      <c r="AE702" s="422"/>
      <c r="AF702" s="425"/>
      <c r="AG702" s="425"/>
      <c r="AH702" s="425"/>
      <c r="AI702" s="425"/>
      <c r="AJ702" s="425"/>
      <c r="AK702" s="425"/>
      <c r="AL702" s="425"/>
      <c r="AM702" s="425"/>
      <c r="AN702" s="425"/>
      <c r="AO702" s="48"/>
      <c r="AP702" s="13">
        <f>ROUND($F$703,0)</f>
        <v>382</v>
      </c>
      <c r="AQ702" s="435" t="s">
        <v>1357</v>
      </c>
    </row>
    <row r="703" spans="1:43" ht="17.25" customHeight="1" x14ac:dyDescent="0.15">
      <c r="A703" s="436">
        <v>63</v>
      </c>
      <c r="B703" s="436">
        <v>2112</v>
      </c>
      <c r="C703" s="158" t="s">
        <v>633</v>
      </c>
      <c r="D703" s="711"/>
      <c r="E703" s="421"/>
      <c r="F703" s="684">
        <v>382</v>
      </c>
      <c r="G703" s="743"/>
      <c r="H703" s="418" t="s">
        <v>578</v>
      </c>
      <c r="I703" s="638"/>
      <c r="J703" s="421"/>
      <c r="K703" s="637"/>
      <c r="L703" s="637"/>
      <c r="M703" s="419"/>
      <c r="N703" s="442"/>
      <c r="O703" s="637"/>
      <c r="P703" s="637"/>
      <c r="Q703" s="638"/>
      <c r="R703" s="637"/>
      <c r="S703" s="418"/>
      <c r="T703" s="637"/>
      <c r="U703" s="638"/>
      <c r="V703" s="423" t="s">
        <v>579</v>
      </c>
      <c r="W703" s="422"/>
      <c r="X703" s="422"/>
      <c r="Y703" s="422"/>
      <c r="Z703" s="422"/>
      <c r="AA703" s="422"/>
      <c r="AB703" s="701">
        <f>$AB$7</f>
        <v>0.25</v>
      </c>
      <c r="AC703" s="706"/>
      <c r="AD703" s="424" t="s">
        <v>1300</v>
      </c>
      <c r="AE703" s="422"/>
      <c r="AF703" s="422"/>
      <c r="AG703" s="422"/>
      <c r="AH703" s="422"/>
      <c r="AI703" s="422"/>
      <c r="AJ703" s="422"/>
      <c r="AK703" s="422"/>
      <c r="AL703" s="422"/>
      <c r="AM703" s="422"/>
      <c r="AN703" s="422"/>
      <c r="AO703" s="38"/>
      <c r="AP703" s="401">
        <f>ROUND($F$703*(1+AB703),0)</f>
        <v>478</v>
      </c>
      <c r="AQ703" s="429"/>
    </row>
    <row r="704" spans="1:43" ht="17.25" customHeight="1" x14ac:dyDescent="0.15">
      <c r="A704" s="436">
        <v>63</v>
      </c>
      <c r="B704" s="436">
        <v>2113</v>
      </c>
      <c r="C704" s="158" t="s">
        <v>634</v>
      </c>
      <c r="D704" s="711"/>
      <c r="E704" s="421"/>
      <c r="F704" s="418"/>
      <c r="G704" s="637"/>
      <c r="H704" s="637"/>
      <c r="I704" s="638"/>
      <c r="J704" s="442"/>
      <c r="K704" s="637"/>
      <c r="L704" s="637"/>
      <c r="M704" s="638"/>
      <c r="N704" s="442"/>
      <c r="O704" s="637"/>
      <c r="P704" s="637"/>
      <c r="Q704" s="638"/>
      <c r="R704" s="637"/>
      <c r="S704" s="418"/>
      <c r="T704" s="637"/>
      <c r="U704" s="638"/>
      <c r="V704" s="423" t="s">
        <v>208</v>
      </c>
      <c r="W704" s="422"/>
      <c r="X704" s="422"/>
      <c r="Y704" s="422"/>
      <c r="Z704" s="422"/>
      <c r="AA704" s="422"/>
      <c r="AB704" s="701">
        <f>$AB$8</f>
        <v>0.5</v>
      </c>
      <c r="AC704" s="706"/>
      <c r="AD704" s="424" t="s">
        <v>1300</v>
      </c>
      <c r="AE704" s="422"/>
      <c r="AF704" s="422"/>
      <c r="AG704" s="422"/>
      <c r="AH704" s="422"/>
      <c r="AI704" s="422"/>
      <c r="AJ704" s="422"/>
      <c r="AK704" s="422"/>
      <c r="AL704" s="422"/>
      <c r="AM704" s="422"/>
      <c r="AN704" s="422"/>
      <c r="AO704" s="38"/>
      <c r="AP704" s="401">
        <f>ROUND($F$703*(1+AB704),0)</f>
        <v>573</v>
      </c>
      <c r="AQ704" s="429"/>
    </row>
    <row r="705" spans="1:43" ht="17.25" customHeight="1" x14ac:dyDescent="0.15">
      <c r="A705" s="436">
        <v>63</v>
      </c>
      <c r="B705" s="436">
        <v>2114</v>
      </c>
      <c r="C705" s="158" t="s">
        <v>1700</v>
      </c>
      <c r="D705" s="711"/>
      <c r="E705" s="421"/>
      <c r="F705" s="418"/>
      <c r="G705" s="418"/>
      <c r="H705" s="418"/>
      <c r="I705" s="67"/>
      <c r="J705" s="510"/>
      <c r="K705" s="511"/>
      <c r="L705" s="418"/>
      <c r="M705" s="419"/>
      <c r="N705" s="442"/>
      <c r="O705" s="637"/>
      <c r="P705" s="637"/>
      <c r="Q705" s="638"/>
      <c r="R705" s="637"/>
      <c r="S705" s="418"/>
      <c r="T705" s="637"/>
      <c r="U705" s="638"/>
      <c r="V705" s="423"/>
      <c r="W705" s="422"/>
      <c r="X705" s="422"/>
      <c r="Y705" s="422"/>
      <c r="Z705" s="422"/>
      <c r="AA705" s="325"/>
      <c r="AB705" s="529"/>
      <c r="AC705" s="530"/>
      <c r="AD705" s="424"/>
      <c r="AE705" s="422"/>
      <c r="AF705" s="737" t="s">
        <v>1358</v>
      </c>
      <c r="AG705" s="738"/>
      <c r="AH705" s="678" t="s">
        <v>4030</v>
      </c>
      <c r="AI705" s="678"/>
      <c r="AJ705" s="678"/>
      <c r="AK705" s="678"/>
      <c r="AL705" s="678"/>
      <c r="AM705" s="678"/>
      <c r="AN705" s="678"/>
      <c r="AO705" s="679"/>
      <c r="AP705" s="319">
        <f>ROUND($F$703+AJ707,0)</f>
        <v>636</v>
      </c>
      <c r="AQ705" s="429"/>
    </row>
    <row r="706" spans="1:43" ht="17.25" customHeight="1" x14ac:dyDescent="0.15">
      <c r="A706" s="436">
        <v>63</v>
      </c>
      <c r="B706" s="436">
        <v>2115</v>
      </c>
      <c r="C706" s="158" t="s">
        <v>1701</v>
      </c>
      <c r="D706" s="711"/>
      <c r="E706" s="421"/>
      <c r="F706" s="418"/>
      <c r="G706" s="418"/>
      <c r="H706" s="418"/>
      <c r="I706" s="67"/>
      <c r="J706" s="510"/>
      <c r="K706" s="511"/>
      <c r="L706" s="418"/>
      <c r="M706" s="419"/>
      <c r="N706" s="442"/>
      <c r="O706" s="637"/>
      <c r="P706" s="637"/>
      <c r="Q706" s="638"/>
      <c r="R706" s="637"/>
      <c r="S706" s="418"/>
      <c r="T706" s="637"/>
      <c r="U706" s="638"/>
      <c r="V706" s="423" t="s">
        <v>579</v>
      </c>
      <c r="W706" s="422"/>
      <c r="X706" s="422"/>
      <c r="Y706" s="422"/>
      <c r="Z706" s="422"/>
      <c r="AA706" s="325"/>
      <c r="AB706" s="701">
        <f>$AB$7</f>
        <v>0.25</v>
      </c>
      <c r="AC706" s="706"/>
      <c r="AD706" s="424" t="s">
        <v>1300</v>
      </c>
      <c r="AE706" s="422"/>
      <c r="AF706" s="739"/>
      <c r="AG706" s="740"/>
      <c r="AH706" s="681"/>
      <c r="AI706" s="681"/>
      <c r="AJ706" s="681"/>
      <c r="AK706" s="681"/>
      <c r="AL706" s="681"/>
      <c r="AM706" s="681"/>
      <c r="AN706" s="681"/>
      <c r="AO706" s="682"/>
      <c r="AP706" s="319">
        <f>ROUND(ROUND($F$703*(1+AB706),0)+AJ707,0)</f>
        <v>732</v>
      </c>
      <c r="AQ706" s="429"/>
    </row>
    <row r="707" spans="1:43" ht="17.25" customHeight="1" x14ac:dyDescent="0.15">
      <c r="A707" s="436">
        <v>63</v>
      </c>
      <c r="B707" s="436">
        <v>2116</v>
      </c>
      <c r="C707" s="158" t="s">
        <v>1702</v>
      </c>
      <c r="D707" s="711"/>
      <c r="E707" s="421"/>
      <c r="F707" s="418"/>
      <c r="G707" s="418"/>
      <c r="H707" s="418"/>
      <c r="I707" s="67"/>
      <c r="J707" s="510"/>
      <c r="K707" s="511"/>
      <c r="L707" s="418"/>
      <c r="M707" s="419"/>
      <c r="N707" s="442"/>
      <c r="O707" s="637"/>
      <c r="P707" s="637"/>
      <c r="Q707" s="638"/>
      <c r="R707" s="637"/>
      <c r="S707" s="418"/>
      <c r="T707" s="637"/>
      <c r="U707" s="638"/>
      <c r="V707" s="423" t="s">
        <v>208</v>
      </c>
      <c r="W707" s="422"/>
      <c r="X707" s="422"/>
      <c r="Y707" s="422"/>
      <c r="Z707" s="422"/>
      <c r="AA707" s="325"/>
      <c r="AB707" s="701">
        <f>$AB$8</f>
        <v>0.5</v>
      </c>
      <c r="AC707" s="706"/>
      <c r="AD707" s="424" t="s">
        <v>1300</v>
      </c>
      <c r="AE707" s="422"/>
      <c r="AF707" s="741"/>
      <c r="AG707" s="742"/>
      <c r="AH707" s="607"/>
      <c r="AI707" s="616" t="s">
        <v>33</v>
      </c>
      <c r="AJ707" s="702">
        <v>254</v>
      </c>
      <c r="AK707" s="702"/>
      <c r="AL707" s="418" t="s">
        <v>207</v>
      </c>
      <c r="AM707" s="607"/>
      <c r="AN707" s="607"/>
      <c r="AO707" s="432"/>
      <c r="AP707" s="319">
        <f>ROUND(ROUND($F$703*(1+AB707),0)+AJ707,0)</f>
        <v>827</v>
      </c>
      <c r="AQ707" s="429"/>
    </row>
    <row r="708" spans="1:43" ht="17.25" customHeight="1" x14ac:dyDescent="0.15">
      <c r="A708" s="436">
        <v>63</v>
      </c>
      <c r="B708" s="436">
        <v>2050</v>
      </c>
      <c r="C708" s="158" t="s">
        <v>1930</v>
      </c>
      <c r="D708" s="538"/>
      <c r="E708" s="421"/>
      <c r="F708" s="418"/>
      <c r="G708" s="418"/>
      <c r="H708" s="418"/>
      <c r="I708" s="67"/>
      <c r="J708" s="510"/>
      <c r="K708" s="511"/>
      <c r="L708" s="418"/>
      <c r="M708" s="419"/>
      <c r="N708" s="442"/>
      <c r="O708" s="637"/>
      <c r="P708" s="637"/>
      <c r="Q708" s="638"/>
      <c r="R708" s="637"/>
      <c r="S708" s="418"/>
      <c r="T708" s="637"/>
      <c r="U708" s="638"/>
      <c r="V708" s="423"/>
      <c r="W708" s="422"/>
      <c r="X708" s="422"/>
      <c r="Y708" s="422"/>
      <c r="Z708" s="422"/>
      <c r="AA708" s="325"/>
      <c r="AB708" s="529"/>
      <c r="AC708" s="530"/>
      <c r="AD708" s="424"/>
      <c r="AE708" s="422"/>
      <c r="AF708" s="737" t="s">
        <v>1359</v>
      </c>
      <c r="AG708" s="738"/>
      <c r="AH708" s="678" t="s">
        <v>4030</v>
      </c>
      <c r="AI708" s="678"/>
      <c r="AJ708" s="678"/>
      <c r="AK708" s="678"/>
      <c r="AL708" s="678"/>
      <c r="AM708" s="678"/>
      <c r="AN708" s="678"/>
      <c r="AO708" s="679"/>
      <c r="AP708" s="319">
        <f>ROUND($F$703+AJ710,0)</f>
        <v>583</v>
      </c>
      <c r="AQ708" s="429"/>
    </row>
    <row r="709" spans="1:43" ht="17.25" customHeight="1" x14ac:dyDescent="0.15">
      <c r="A709" s="436">
        <v>63</v>
      </c>
      <c r="B709" s="436">
        <v>2051</v>
      </c>
      <c r="C709" s="158" t="s">
        <v>1931</v>
      </c>
      <c r="D709" s="538"/>
      <c r="E709" s="421"/>
      <c r="F709" s="418"/>
      <c r="G709" s="418"/>
      <c r="H709" s="418"/>
      <c r="I709" s="67"/>
      <c r="J709" s="510"/>
      <c r="K709" s="511"/>
      <c r="L709" s="418"/>
      <c r="M709" s="419"/>
      <c r="N709" s="442"/>
      <c r="O709" s="637"/>
      <c r="P709" s="637"/>
      <c r="Q709" s="638"/>
      <c r="R709" s="637"/>
      <c r="S709" s="418"/>
      <c r="T709" s="637"/>
      <c r="U709" s="638"/>
      <c r="V709" s="423" t="s">
        <v>579</v>
      </c>
      <c r="W709" s="422"/>
      <c r="X709" s="422"/>
      <c r="Y709" s="422"/>
      <c r="Z709" s="422"/>
      <c r="AA709" s="325"/>
      <c r="AB709" s="701">
        <f>$AB$7</f>
        <v>0.25</v>
      </c>
      <c r="AC709" s="706"/>
      <c r="AD709" s="424" t="s">
        <v>1300</v>
      </c>
      <c r="AE709" s="422"/>
      <c r="AF709" s="739"/>
      <c r="AG709" s="740"/>
      <c r="AH709" s="681"/>
      <c r="AI709" s="681"/>
      <c r="AJ709" s="681"/>
      <c r="AK709" s="681"/>
      <c r="AL709" s="681"/>
      <c r="AM709" s="681"/>
      <c r="AN709" s="681"/>
      <c r="AO709" s="682"/>
      <c r="AP709" s="319">
        <f>ROUND(ROUND($F$703*(1+AB709),0)+AJ710,0)</f>
        <v>679</v>
      </c>
      <c r="AQ709" s="429"/>
    </row>
    <row r="710" spans="1:43" ht="17.25" customHeight="1" x14ac:dyDescent="0.15">
      <c r="A710" s="436">
        <v>63</v>
      </c>
      <c r="B710" s="436">
        <v>2052</v>
      </c>
      <c r="C710" s="158" t="s">
        <v>1932</v>
      </c>
      <c r="D710" s="538"/>
      <c r="E710" s="421"/>
      <c r="F710" s="418"/>
      <c r="G710" s="418"/>
      <c r="H710" s="418"/>
      <c r="I710" s="67"/>
      <c r="J710" s="510"/>
      <c r="K710" s="511"/>
      <c r="L710" s="418"/>
      <c r="M710" s="419"/>
      <c r="N710" s="442"/>
      <c r="O710" s="637"/>
      <c r="P710" s="637"/>
      <c r="Q710" s="638"/>
      <c r="R710" s="607"/>
      <c r="S710" s="417"/>
      <c r="T710" s="607"/>
      <c r="U710" s="432"/>
      <c r="V710" s="423" t="s">
        <v>208</v>
      </c>
      <c r="W710" s="422"/>
      <c r="X710" s="422"/>
      <c r="Y710" s="422"/>
      <c r="Z710" s="422"/>
      <c r="AA710" s="325"/>
      <c r="AB710" s="701">
        <f>$AB$8</f>
        <v>0.5</v>
      </c>
      <c r="AC710" s="706"/>
      <c r="AD710" s="424" t="s">
        <v>1300</v>
      </c>
      <c r="AE710" s="422"/>
      <c r="AF710" s="741"/>
      <c r="AG710" s="742"/>
      <c r="AH710" s="326"/>
      <c r="AI710" s="524" t="s">
        <v>33</v>
      </c>
      <c r="AJ710" s="699">
        <v>201</v>
      </c>
      <c r="AK710" s="699"/>
      <c r="AL710" s="417" t="s">
        <v>207</v>
      </c>
      <c r="AM710" s="181"/>
      <c r="AN710" s="426"/>
      <c r="AO710" s="189"/>
      <c r="AP710" s="319">
        <f>ROUND(ROUND($F$703*(1+AB710),0)+AJ710,0)</f>
        <v>774</v>
      </c>
      <c r="AQ710" s="429"/>
    </row>
    <row r="711" spans="1:43" ht="17.25" customHeight="1" x14ac:dyDescent="0.15">
      <c r="A711" s="436">
        <v>63</v>
      </c>
      <c r="B711" s="433" t="s">
        <v>5509</v>
      </c>
      <c r="C711" s="455" t="s">
        <v>4705</v>
      </c>
      <c r="D711" s="630"/>
      <c r="E711" s="442"/>
      <c r="F711" s="637"/>
      <c r="G711" s="637"/>
      <c r="H711" s="637"/>
      <c r="I711" s="638"/>
      <c r="J711" s="442"/>
      <c r="K711" s="637"/>
      <c r="L711" s="637"/>
      <c r="M711" s="638"/>
      <c r="N711" s="442"/>
      <c r="O711" s="637"/>
      <c r="P711" s="637"/>
      <c r="Q711" s="419"/>
      <c r="R711" s="677" t="s">
        <v>4346</v>
      </c>
      <c r="S711" s="678"/>
      <c r="T711" s="678"/>
      <c r="U711" s="679"/>
      <c r="V711" s="423"/>
      <c r="W711" s="621"/>
      <c r="X711" s="621"/>
      <c r="Y711" s="621"/>
      <c r="Z711" s="621"/>
      <c r="AA711" s="621"/>
      <c r="AB711" s="621"/>
      <c r="AC711" s="621"/>
      <c r="AD711" s="621"/>
      <c r="AE711" s="621"/>
      <c r="AF711" s="621"/>
      <c r="AG711" s="621"/>
      <c r="AH711" s="621"/>
      <c r="AI711" s="621"/>
      <c r="AJ711" s="621"/>
      <c r="AK711" s="621"/>
      <c r="AL711" s="621"/>
      <c r="AM711" s="621"/>
      <c r="AN711" s="621"/>
      <c r="AO711" s="622"/>
      <c r="AP711" s="456">
        <f>F703-ROUND(F703*R714,0)</f>
        <v>378</v>
      </c>
      <c r="AQ711" s="429"/>
    </row>
    <row r="712" spans="1:43" ht="17.25" customHeight="1" x14ac:dyDescent="0.15">
      <c r="A712" s="436">
        <v>63</v>
      </c>
      <c r="B712" s="433" t="s">
        <v>5510</v>
      </c>
      <c r="C712" s="457" t="s">
        <v>4706</v>
      </c>
      <c r="D712" s="649"/>
      <c r="E712" s="442"/>
      <c r="F712" s="637"/>
      <c r="G712" s="637"/>
      <c r="H712" s="637"/>
      <c r="I712" s="638"/>
      <c r="J712" s="442"/>
      <c r="K712" s="637"/>
      <c r="L712" s="637"/>
      <c r="M712" s="638"/>
      <c r="N712" s="442"/>
      <c r="O712" s="637"/>
      <c r="P712" s="637"/>
      <c r="Q712" s="419"/>
      <c r="R712" s="680"/>
      <c r="S712" s="681"/>
      <c r="T712" s="681"/>
      <c r="U712" s="682"/>
      <c r="V712" s="423" t="s">
        <v>579</v>
      </c>
      <c r="W712" s="422"/>
      <c r="X712" s="422"/>
      <c r="Y712" s="422"/>
      <c r="Z712" s="422"/>
      <c r="AA712" s="422"/>
      <c r="AB712" s="701">
        <v>0.25</v>
      </c>
      <c r="AC712" s="701"/>
      <c r="AD712" s="424" t="s">
        <v>1300</v>
      </c>
      <c r="AE712" s="621"/>
      <c r="AF712" s="621"/>
      <c r="AG712" s="621"/>
      <c r="AH712" s="621"/>
      <c r="AI712" s="621"/>
      <c r="AJ712" s="621"/>
      <c r="AK712" s="621"/>
      <c r="AL712" s="621"/>
      <c r="AM712" s="621"/>
      <c r="AN712" s="621"/>
      <c r="AO712" s="622"/>
      <c r="AP712" s="458">
        <f>ROUND((F703-ROUND(F703*R714,0))*(1+AB712),0)</f>
        <v>473</v>
      </c>
      <c r="AQ712" s="429"/>
    </row>
    <row r="713" spans="1:43" ht="17.25" customHeight="1" x14ac:dyDescent="0.15">
      <c r="A713" s="436">
        <v>63</v>
      </c>
      <c r="B713" s="433" t="s">
        <v>5511</v>
      </c>
      <c r="C713" s="457" t="s">
        <v>4707</v>
      </c>
      <c r="D713" s="649"/>
      <c r="E713" s="442"/>
      <c r="F713" s="637"/>
      <c r="G713" s="637"/>
      <c r="H713" s="637"/>
      <c r="I713" s="638"/>
      <c r="J713" s="442"/>
      <c r="K713" s="637"/>
      <c r="L713" s="637"/>
      <c r="M713" s="638"/>
      <c r="N713" s="442"/>
      <c r="O713" s="637"/>
      <c r="P713" s="637"/>
      <c r="Q713" s="419"/>
      <c r="R713" s="511"/>
      <c r="S713" s="511"/>
      <c r="T713" s="511"/>
      <c r="U713" s="513"/>
      <c r="V713" s="423" t="s">
        <v>208</v>
      </c>
      <c r="W713" s="422"/>
      <c r="X713" s="422"/>
      <c r="Y713" s="422"/>
      <c r="Z713" s="422"/>
      <c r="AA713" s="422"/>
      <c r="AB713" s="701">
        <v>0.5</v>
      </c>
      <c r="AC713" s="701"/>
      <c r="AD713" s="424" t="s">
        <v>1300</v>
      </c>
      <c r="AE713" s="621"/>
      <c r="AF713" s="621"/>
      <c r="AG713" s="621"/>
      <c r="AH713" s="621"/>
      <c r="AI713" s="621"/>
      <c r="AJ713" s="621"/>
      <c r="AK713" s="621"/>
      <c r="AL713" s="621"/>
      <c r="AM713" s="621"/>
      <c r="AN713" s="621"/>
      <c r="AO713" s="622"/>
      <c r="AP713" s="458">
        <f>ROUND((F703-ROUND(F703*R714,0))*(1+AB713),0)</f>
        <v>567</v>
      </c>
      <c r="AQ713" s="429"/>
    </row>
    <row r="714" spans="1:43" ht="17.25" customHeight="1" x14ac:dyDescent="0.15">
      <c r="A714" s="436">
        <v>63</v>
      </c>
      <c r="B714" s="433" t="s">
        <v>5512</v>
      </c>
      <c r="C714" s="441" t="s">
        <v>4708</v>
      </c>
      <c r="D714" s="649"/>
      <c r="E714" s="442"/>
      <c r="F714" s="637"/>
      <c r="G714" s="637"/>
      <c r="H714" s="637"/>
      <c r="I714" s="638"/>
      <c r="J714" s="442"/>
      <c r="K714" s="637"/>
      <c r="L714" s="637"/>
      <c r="M714" s="638"/>
      <c r="N714" s="442"/>
      <c r="O714" s="637"/>
      <c r="P714" s="637"/>
      <c r="Q714" s="419"/>
      <c r="R714" s="709">
        <f>$R$18</f>
        <v>0.01</v>
      </c>
      <c r="S714" s="683"/>
      <c r="T714" s="45" t="s">
        <v>4036</v>
      </c>
      <c r="U714" s="419"/>
      <c r="V714" s="423"/>
      <c r="W714" s="422"/>
      <c r="X714" s="422"/>
      <c r="Y714" s="422"/>
      <c r="Z714" s="422"/>
      <c r="AA714" s="422"/>
      <c r="AB714" s="529"/>
      <c r="AC714" s="529"/>
      <c r="AD714" s="424"/>
      <c r="AE714" s="422"/>
      <c r="AF714" s="737" t="s">
        <v>1358</v>
      </c>
      <c r="AG714" s="738"/>
      <c r="AH714" s="678" t="s">
        <v>4030</v>
      </c>
      <c r="AI714" s="678"/>
      <c r="AJ714" s="678"/>
      <c r="AK714" s="678"/>
      <c r="AL714" s="678"/>
      <c r="AM714" s="678"/>
      <c r="AN714" s="678"/>
      <c r="AO714" s="679"/>
      <c r="AP714" s="459">
        <f>ROUND((F703-ROUND(F703*R714,0))+AJ716,0)</f>
        <v>632</v>
      </c>
      <c r="AQ714" s="407"/>
    </row>
    <row r="715" spans="1:43" ht="17.25" customHeight="1" x14ac:dyDescent="0.15">
      <c r="A715" s="436">
        <v>63</v>
      </c>
      <c r="B715" s="433" t="s">
        <v>5513</v>
      </c>
      <c r="C715" s="441" t="s">
        <v>4709</v>
      </c>
      <c r="D715" s="649"/>
      <c r="E715" s="442"/>
      <c r="F715" s="637"/>
      <c r="G715" s="637"/>
      <c r="H715" s="637"/>
      <c r="I715" s="638"/>
      <c r="J715" s="442"/>
      <c r="K715" s="637"/>
      <c r="L715" s="637"/>
      <c r="M715" s="638"/>
      <c r="N715" s="442"/>
      <c r="O715" s="637"/>
      <c r="P715" s="637"/>
      <c r="Q715" s="419"/>
      <c r="R715" s="418"/>
      <c r="S715" s="418"/>
      <c r="T715" s="418"/>
      <c r="U715" s="419"/>
      <c r="V715" s="423" t="s">
        <v>579</v>
      </c>
      <c r="W715" s="422"/>
      <c r="X715" s="422"/>
      <c r="Y715" s="422"/>
      <c r="Z715" s="422"/>
      <c r="AA715" s="422"/>
      <c r="AB715" s="701">
        <f>$AB$7</f>
        <v>0.25</v>
      </c>
      <c r="AC715" s="701"/>
      <c r="AD715" s="424" t="s">
        <v>1300</v>
      </c>
      <c r="AE715" s="422"/>
      <c r="AF715" s="739"/>
      <c r="AG715" s="740"/>
      <c r="AH715" s="681"/>
      <c r="AI715" s="681"/>
      <c r="AJ715" s="681"/>
      <c r="AK715" s="681"/>
      <c r="AL715" s="681"/>
      <c r="AM715" s="681"/>
      <c r="AN715" s="681"/>
      <c r="AO715" s="682"/>
      <c r="AP715" s="459">
        <f>ROUND(ROUND((F703-ROUND(F703*R714,0))*(1+AB715),0)+AJ716,0)</f>
        <v>727</v>
      </c>
      <c r="AQ715" s="429"/>
    </row>
    <row r="716" spans="1:43" ht="17.25" customHeight="1" x14ac:dyDescent="0.15">
      <c r="A716" s="436">
        <v>63</v>
      </c>
      <c r="B716" s="433" t="s">
        <v>5514</v>
      </c>
      <c r="C716" s="441" t="s">
        <v>4710</v>
      </c>
      <c r="D716" s="649"/>
      <c r="E716" s="510"/>
      <c r="F716" s="511"/>
      <c r="G716" s="511"/>
      <c r="H716" s="511"/>
      <c r="I716" s="513"/>
      <c r="J716" s="510"/>
      <c r="K716" s="511"/>
      <c r="L716" s="637"/>
      <c r="M716" s="638"/>
      <c r="N716" s="442"/>
      <c r="O716" s="637"/>
      <c r="P716" s="637"/>
      <c r="Q716" s="419"/>
      <c r="R716" s="418"/>
      <c r="S716" s="418"/>
      <c r="T716" s="418"/>
      <c r="U716" s="419"/>
      <c r="V716" s="423" t="s">
        <v>208</v>
      </c>
      <c r="W716" s="422"/>
      <c r="X716" s="422"/>
      <c r="Y716" s="422"/>
      <c r="Z716" s="422"/>
      <c r="AA716" s="422"/>
      <c r="AB716" s="701">
        <f>$AB$8</f>
        <v>0.5</v>
      </c>
      <c r="AC716" s="701"/>
      <c r="AD716" s="424" t="s">
        <v>1300</v>
      </c>
      <c r="AE716" s="422"/>
      <c r="AF716" s="741"/>
      <c r="AG716" s="742"/>
      <c r="AH716" s="245"/>
      <c r="AI716" s="616" t="s">
        <v>33</v>
      </c>
      <c r="AJ716" s="702">
        <f>$AJ$11</f>
        <v>254</v>
      </c>
      <c r="AK716" s="702"/>
      <c r="AL716" s="245" t="s">
        <v>207</v>
      </c>
      <c r="AM716" s="607"/>
      <c r="AN716" s="607"/>
      <c r="AO716" s="432"/>
      <c r="AP716" s="459">
        <f>ROUND(ROUND((F703-ROUND(F703*R714,0))*(1+AB716),0)+AJ716,0)</f>
        <v>821</v>
      </c>
      <c r="AQ716" s="429"/>
    </row>
    <row r="717" spans="1:43" ht="17.25" customHeight="1" x14ac:dyDescent="0.15">
      <c r="A717" s="436">
        <v>63</v>
      </c>
      <c r="B717" s="433" t="s">
        <v>5515</v>
      </c>
      <c r="C717" s="441" t="s">
        <v>4711</v>
      </c>
      <c r="D717" s="649"/>
      <c r="E717" s="510"/>
      <c r="F717" s="511"/>
      <c r="G717" s="511"/>
      <c r="H717" s="511"/>
      <c r="I717" s="513"/>
      <c r="J717" s="510"/>
      <c r="K717" s="511"/>
      <c r="L717" s="637"/>
      <c r="M717" s="638"/>
      <c r="N717" s="442"/>
      <c r="O717" s="637"/>
      <c r="P717" s="637"/>
      <c r="Q717" s="638"/>
      <c r="R717" s="637"/>
      <c r="S717" s="637"/>
      <c r="T717" s="637"/>
      <c r="U717" s="638"/>
      <c r="V717" s="423"/>
      <c r="W717" s="422"/>
      <c r="X717" s="422"/>
      <c r="Y717" s="422"/>
      <c r="Z717" s="422"/>
      <c r="AA717" s="422"/>
      <c r="AB717" s="529"/>
      <c r="AC717" s="529"/>
      <c r="AD717" s="424"/>
      <c r="AE717" s="422"/>
      <c r="AF717" s="737" t="s">
        <v>1359</v>
      </c>
      <c r="AG717" s="738"/>
      <c r="AH717" s="678" t="s">
        <v>4030</v>
      </c>
      <c r="AI717" s="678"/>
      <c r="AJ717" s="678"/>
      <c r="AK717" s="678"/>
      <c r="AL717" s="678"/>
      <c r="AM717" s="678"/>
      <c r="AN717" s="678"/>
      <c r="AO717" s="679"/>
      <c r="AP717" s="459">
        <f>ROUND((F703-ROUND(F703*R714,0))+AJ719,0)</f>
        <v>579</v>
      </c>
      <c r="AQ717" s="407"/>
    </row>
    <row r="718" spans="1:43" ht="17.25" customHeight="1" x14ac:dyDescent="0.15">
      <c r="A718" s="436">
        <v>63</v>
      </c>
      <c r="B718" s="433" t="s">
        <v>5516</v>
      </c>
      <c r="C718" s="441" t="s">
        <v>4712</v>
      </c>
      <c r="D718" s="649"/>
      <c r="E718" s="510"/>
      <c r="F718" s="511"/>
      <c r="G718" s="511"/>
      <c r="H718" s="511"/>
      <c r="I718" s="513"/>
      <c r="J718" s="510"/>
      <c r="K718" s="511"/>
      <c r="L718" s="637"/>
      <c r="M718" s="638"/>
      <c r="N718" s="442"/>
      <c r="O718" s="637"/>
      <c r="P718" s="637"/>
      <c r="Q718" s="419"/>
      <c r="R718" s="418"/>
      <c r="S718" s="418"/>
      <c r="T718" s="418"/>
      <c r="U718" s="419"/>
      <c r="V718" s="423" t="s">
        <v>579</v>
      </c>
      <c r="W718" s="422"/>
      <c r="X718" s="422"/>
      <c r="Y718" s="422"/>
      <c r="Z718" s="422"/>
      <c r="AA718" s="422"/>
      <c r="AB718" s="701">
        <f>$AB$7</f>
        <v>0.25</v>
      </c>
      <c r="AC718" s="701"/>
      <c r="AD718" s="424" t="s">
        <v>1300</v>
      </c>
      <c r="AE718" s="422"/>
      <c r="AF718" s="739"/>
      <c r="AG718" s="740"/>
      <c r="AH718" s="681"/>
      <c r="AI718" s="681"/>
      <c r="AJ718" s="681"/>
      <c r="AK718" s="681"/>
      <c r="AL718" s="681"/>
      <c r="AM718" s="681"/>
      <c r="AN718" s="681"/>
      <c r="AO718" s="682"/>
      <c r="AP718" s="459">
        <f>ROUND(ROUND((F703-ROUND(F703*R714,0))*(1+AB718),0)+AJ719,0)</f>
        <v>674</v>
      </c>
      <c r="AQ718" s="429"/>
    </row>
    <row r="719" spans="1:43" ht="17.25" customHeight="1" x14ac:dyDescent="0.15">
      <c r="A719" s="436">
        <v>63</v>
      </c>
      <c r="B719" s="433" t="s">
        <v>5517</v>
      </c>
      <c r="C719" s="441" t="s">
        <v>4713</v>
      </c>
      <c r="D719" s="649"/>
      <c r="E719" s="510"/>
      <c r="F719" s="511"/>
      <c r="G719" s="511"/>
      <c r="H719" s="511"/>
      <c r="I719" s="513"/>
      <c r="J719" s="510"/>
      <c r="K719" s="511"/>
      <c r="L719" s="637"/>
      <c r="M719" s="638"/>
      <c r="N719" s="39"/>
      <c r="O719" s="417"/>
      <c r="P719" s="417"/>
      <c r="Q719" s="420"/>
      <c r="R719" s="417"/>
      <c r="S719" s="417"/>
      <c r="T719" s="417"/>
      <c r="U719" s="420"/>
      <c r="V719" s="423" t="s">
        <v>208</v>
      </c>
      <c r="W719" s="422"/>
      <c r="X719" s="422"/>
      <c r="Y719" s="422"/>
      <c r="Z719" s="422"/>
      <c r="AA719" s="422"/>
      <c r="AB719" s="701">
        <f>$AB$8</f>
        <v>0.5</v>
      </c>
      <c r="AC719" s="701"/>
      <c r="AD719" s="424" t="s">
        <v>1300</v>
      </c>
      <c r="AE719" s="38"/>
      <c r="AF719" s="741"/>
      <c r="AG719" s="742"/>
      <c r="AH719" s="576"/>
      <c r="AI719" s="524" t="s">
        <v>33</v>
      </c>
      <c r="AJ719" s="699">
        <f>$AJ$14</f>
        <v>201</v>
      </c>
      <c r="AK719" s="699"/>
      <c r="AL719" s="426" t="s">
        <v>207</v>
      </c>
      <c r="AM719" s="181"/>
      <c r="AN719" s="426"/>
      <c r="AO719" s="189"/>
      <c r="AP719" s="459">
        <f>ROUND(ROUND((F703-ROUND(F703*R714,0))*(1+AB719),0)+AJ719,0)</f>
        <v>768</v>
      </c>
      <c r="AQ719" s="429"/>
    </row>
    <row r="720" spans="1:43" ht="17.25" customHeight="1" x14ac:dyDescent="0.15">
      <c r="A720" s="436">
        <v>63</v>
      </c>
      <c r="B720" s="433">
        <v>2151</v>
      </c>
      <c r="C720" s="455" t="s">
        <v>4214</v>
      </c>
      <c r="D720" s="538"/>
      <c r="E720" s="442"/>
      <c r="F720" s="637"/>
      <c r="G720" s="637"/>
      <c r="H720" s="637"/>
      <c r="I720" s="638"/>
      <c r="J720" s="442"/>
      <c r="K720" s="637"/>
      <c r="L720" s="637"/>
      <c r="M720" s="638"/>
      <c r="N720" s="677" t="s">
        <v>3284</v>
      </c>
      <c r="O720" s="678"/>
      <c r="P720" s="678"/>
      <c r="Q720" s="679"/>
      <c r="R720" s="637"/>
      <c r="S720" s="637"/>
      <c r="T720" s="637"/>
      <c r="U720" s="512"/>
      <c r="V720" s="423"/>
      <c r="W720" s="621"/>
      <c r="X720" s="621"/>
      <c r="Y720" s="621"/>
      <c r="Z720" s="621"/>
      <c r="AA720" s="621"/>
      <c r="AB720" s="621"/>
      <c r="AC720" s="621"/>
      <c r="AD720" s="621"/>
      <c r="AE720" s="621"/>
      <c r="AF720" s="621"/>
      <c r="AG720" s="621"/>
      <c r="AH720" s="621"/>
      <c r="AI720" s="621"/>
      <c r="AJ720" s="621"/>
      <c r="AK720" s="621"/>
      <c r="AL720" s="621"/>
      <c r="AM720" s="621"/>
      <c r="AN720" s="621"/>
      <c r="AO720" s="622"/>
      <c r="AP720" s="456">
        <f>F703-ROUND(F703*N723,0)</f>
        <v>378</v>
      </c>
      <c r="AQ720" s="429"/>
    </row>
    <row r="721" spans="1:43" ht="17.25" customHeight="1" x14ac:dyDescent="0.15">
      <c r="A721" s="436">
        <v>63</v>
      </c>
      <c r="B721" s="433">
        <v>2152</v>
      </c>
      <c r="C721" s="457" t="s">
        <v>4215</v>
      </c>
      <c r="D721" s="538"/>
      <c r="E721" s="442"/>
      <c r="F721" s="637"/>
      <c r="G721" s="637"/>
      <c r="H721" s="637"/>
      <c r="I721" s="638"/>
      <c r="J721" s="442"/>
      <c r="K721" s="637"/>
      <c r="L721" s="637"/>
      <c r="M721" s="638"/>
      <c r="N721" s="680"/>
      <c r="O721" s="681"/>
      <c r="P721" s="681"/>
      <c r="Q721" s="682"/>
      <c r="R721" s="637"/>
      <c r="S721" s="637"/>
      <c r="T721" s="637"/>
      <c r="U721" s="513"/>
      <c r="V721" s="423" t="s">
        <v>579</v>
      </c>
      <c r="W721" s="422"/>
      <c r="X721" s="422"/>
      <c r="Y721" s="422"/>
      <c r="Z721" s="422"/>
      <c r="AA721" s="422"/>
      <c r="AB721" s="701">
        <v>0.25</v>
      </c>
      <c r="AC721" s="701"/>
      <c r="AD721" s="424" t="s">
        <v>1300</v>
      </c>
      <c r="AE721" s="621"/>
      <c r="AF721" s="621"/>
      <c r="AG721" s="621"/>
      <c r="AH721" s="621"/>
      <c r="AI721" s="621"/>
      <c r="AJ721" s="621"/>
      <c r="AK721" s="621"/>
      <c r="AL721" s="621"/>
      <c r="AM721" s="621"/>
      <c r="AN721" s="621"/>
      <c r="AO721" s="622"/>
      <c r="AP721" s="458">
        <f>ROUND((F703-ROUND(F703*N723,0))*(1+AB721),0)</f>
        <v>473</v>
      </c>
      <c r="AQ721" s="429"/>
    </row>
    <row r="722" spans="1:43" ht="17.25" customHeight="1" x14ac:dyDescent="0.15">
      <c r="A722" s="436">
        <v>63</v>
      </c>
      <c r="B722" s="433">
        <v>2153</v>
      </c>
      <c r="C722" s="457" t="s">
        <v>4216</v>
      </c>
      <c r="D722" s="538"/>
      <c r="E722" s="442"/>
      <c r="F722" s="637"/>
      <c r="G722" s="637"/>
      <c r="H722" s="637"/>
      <c r="I722" s="638"/>
      <c r="J722" s="442"/>
      <c r="K722" s="637"/>
      <c r="L722" s="637"/>
      <c r="M722" s="638"/>
      <c r="N722" s="442"/>
      <c r="O722" s="637"/>
      <c r="P722" s="637"/>
      <c r="Q722" s="513"/>
      <c r="R722" s="511"/>
      <c r="S722" s="511"/>
      <c r="T722" s="511"/>
      <c r="U722" s="513"/>
      <c r="V722" s="423" t="s">
        <v>208</v>
      </c>
      <c r="W722" s="422"/>
      <c r="X722" s="422"/>
      <c r="Y722" s="422"/>
      <c r="Z722" s="422"/>
      <c r="AA722" s="422"/>
      <c r="AB722" s="701">
        <v>0.5</v>
      </c>
      <c r="AC722" s="701"/>
      <c r="AD722" s="424" t="s">
        <v>1300</v>
      </c>
      <c r="AE722" s="621"/>
      <c r="AF722" s="621"/>
      <c r="AG722" s="621"/>
      <c r="AH722" s="621"/>
      <c r="AI722" s="621"/>
      <c r="AJ722" s="621"/>
      <c r="AK722" s="621"/>
      <c r="AL722" s="621"/>
      <c r="AM722" s="621"/>
      <c r="AN722" s="621"/>
      <c r="AO722" s="622"/>
      <c r="AP722" s="458">
        <f>ROUND((F703-ROUND(F703*N723,0))*(1+AB722),0)</f>
        <v>567</v>
      </c>
      <c r="AQ722" s="429"/>
    </row>
    <row r="723" spans="1:43" ht="17.25" customHeight="1" x14ac:dyDescent="0.15">
      <c r="A723" s="436">
        <v>63</v>
      </c>
      <c r="B723" s="433">
        <v>2154</v>
      </c>
      <c r="C723" s="441" t="s">
        <v>4217</v>
      </c>
      <c r="D723" s="538"/>
      <c r="E723" s="442"/>
      <c r="F723" s="637"/>
      <c r="G723" s="637"/>
      <c r="H723" s="637"/>
      <c r="I723" s="638"/>
      <c r="J723" s="442"/>
      <c r="K723" s="637"/>
      <c r="L723" s="637"/>
      <c r="M723" s="638"/>
      <c r="N723" s="709">
        <f>$N$27</f>
        <v>0.01</v>
      </c>
      <c r="O723" s="683"/>
      <c r="P723" s="45" t="s">
        <v>4036</v>
      </c>
      <c r="Q723" s="419"/>
      <c r="R723" s="637"/>
      <c r="S723" s="637"/>
      <c r="T723" s="637"/>
      <c r="U723" s="419"/>
      <c r="V723" s="423"/>
      <c r="W723" s="422"/>
      <c r="X723" s="422"/>
      <c r="Y723" s="422"/>
      <c r="Z723" s="422"/>
      <c r="AA723" s="422"/>
      <c r="AB723" s="529"/>
      <c r="AC723" s="529"/>
      <c r="AD723" s="424"/>
      <c r="AE723" s="422"/>
      <c r="AF723" s="737" t="s">
        <v>1358</v>
      </c>
      <c r="AG723" s="738"/>
      <c r="AH723" s="678" t="s">
        <v>4030</v>
      </c>
      <c r="AI723" s="678"/>
      <c r="AJ723" s="678"/>
      <c r="AK723" s="678"/>
      <c r="AL723" s="678"/>
      <c r="AM723" s="678"/>
      <c r="AN723" s="678"/>
      <c r="AO723" s="679"/>
      <c r="AP723" s="459">
        <f>ROUND((F703-ROUND(F703*N723,0))+AJ725,0)</f>
        <v>632</v>
      </c>
      <c r="AQ723" s="407"/>
    </row>
    <row r="724" spans="1:43" ht="17.25" customHeight="1" x14ac:dyDescent="0.15">
      <c r="A724" s="436">
        <v>63</v>
      </c>
      <c r="B724" s="433">
        <v>2155</v>
      </c>
      <c r="C724" s="441" t="s">
        <v>4218</v>
      </c>
      <c r="D724" s="538"/>
      <c r="E724" s="442"/>
      <c r="F724" s="637"/>
      <c r="G724" s="637"/>
      <c r="H724" s="637"/>
      <c r="I724" s="638"/>
      <c r="J724" s="442"/>
      <c r="K724" s="637"/>
      <c r="L724" s="637"/>
      <c r="M724" s="638"/>
      <c r="N724" s="442"/>
      <c r="O724" s="637"/>
      <c r="P724" s="637"/>
      <c r="Q724" s="419"/>
      <c r="R724" s="418"/>
      <c r="S724" s="418"/>
      <c r="T724" s="418"/>
      <c r="U724" s="419"/>
      <c r="V724" s="423" t="s">
        <v>579</v>
      </c>
      <c r="W724" s="422"/>
      <c r="X724" s="422"/>
      <c r="Y724" s="422"/>
      <c r="Z724" s="422"/>
      <c r="AA724" s="422"/>
      <c r="AB724" s="701">
        <f>$AB$7</f>
        <v>0.25</v>
      </c>
      <c r="AC724" s="701"/>
      <c r="AD724" s="424" t="s">
        <v>1300</v>
      </c>
      <c r="AE724" s="422"/>
      <c r="AF724" s="739"/>
      <c r="AG724" s="740"/>
      <c r="AH724" s="681"/>
      <c r="AI724" s="681"/>
      <c r="AJ724" s="681"/>
      <c r="AK724" s="681"/>
      <c r="AL724" s="681"/>
      <c r="AM724" s="681"/>
      <c r="AN724" s="681"/>
      <c r="AO724" s="682"/>
      <c r="AP724" s="459">
        <f>ROUND(ROUND((F703-ROUND(F703*N723,0))*(1+AB724),0)+AJ725,0)</f>
        <v>727</v>
      </c>
      <c r="AQ724" s="429"/>
    </row>
    <row r="725" spans="1:43" ht="17.25" customHeight="1" x14ac:dyDescent="0.15">
      <c r="A725" s="436">
        <v>63</v>
      </c>
      <c r="B725" s="433">
        <v>2156</v>
      </c>
      <c r="C725" s="441" t="s">
        <v>4219</v>
      </c>
      <c r="D725" s="538"/>
      <c r="E725" s="510"/>
      <c r="F725" s="511"/>
      <c r="G725" s="511"/>
      <c r="H725" s="511"/>
      <c r="I725" s="513"/>
      <c r="J725" s="510"/>
      <c r="K725" s="511"/>
      <c r="L725" s="637"/>
      <c r="M725" s="638"/>
      <c r="N725" s="442"/>
      <c r="O725" s="637"/>
      <c r="P725" s="637"/>
      <c r="Q725" s="419"/>
      <c r="R725" s="418"/>
      <c r="S725" s="418"/>
      <c r="T725" s="418"/>
      <c r="U725" s="419"/>
      <c r="V725" s="423" t="s">
        <v>208</v>
      </c>
      <c r="W725" s="422"/>
      <c r="X725" s="422"/>
      <c r="Y725" s="422"/>
      <c r="Z725" s="422"/>
      <c r="AA725" s="422"/>
      <c r="AB725" s="701">
        <f>$AB$8</f>
        <v>0.5</v>
      </c>
      <c r="AC725" s="701"/>
      <c r="AD725" s="424" t="s">
        <v>1300</v>
      </c>
      <c r="AE725" s="422"/>
      <c r="AF725" s="741"/>
      <c r="AG725" s="742"/>
      <c r="AH725" s="245"/>
      <c r="AI725" s="616" t="s">
        <v>33</v>
      </c>
      <c r="AJ725" s="702">
        <f>$AJ$11</f>
        <v>254</v>
      </c>
      <c r="AK725" s="702"/>
      <c r="AL725" s="245" t="s">
        <v>207</v>
      </c>
      <c r="AM725" s="607"/>
      <c r="AN725" s="607"/>
      <c r="AO725" s="432"/>
      <c r="AP725" s="459">
        <f>ROUND(ROUND((F703-ROUND(F703*N723,0))*(1+AB725),0)+AJ725,0)</f>
        <v>821</v>
      </c>
      <c r="AQ725" s="429"/>
    </row>
    <row r="726" spans="1:43" ht="17.25" customHeight="1" x14ac:dyDescent="0.15">
      <c r="A726" s="436">
        <v>63</v>
      </c>
      <c r="B726" s="433">
        <v>2157</v>
      </c>
      <c r="C726" s="441" t="s">
        <v>4220</v>
      </c>
      <c r="D726" s="538"/>
      <c r="E726" s="510"/>
      <c r="F726" s="511"/>
      <c r="G726" s="511"/>
      <c r="H726" s="511"/>
      <c r="I726" s="513"/>
      <c r="J726" s="510"/>
      <c r="K726" s="511"/>
      <c r="L726" s="637"/>
      <c r="M726" s="638"/>
      <c r="N726" s="442"/>
      <c r="O726" s="637"/>
      <c r="P726" s="637"/>
      <c r="Q726" s="638"/>
      <c r="R726" s="637"/>
      <c r="S726" s="637"/>
      <c r="T726" s="637"/>
      <c r="U726" s="638"/>
      <c r="V726" s="423"/>
      <c r="W726" s="422"/>
      <c r="X726" s="422"/>
      <c r="Y726" s="422"/>
      <c r="Z726" s="422"/>
      <c r="AA726" s="422"/>
      <c r="AB726" s="529"/>
      <c r="AC726" s="529"/>
      <c r="AD726" s="424"/>
      <c r="AE726" s="422"/>
      <c r="AF726" s="737" t="s">
        <v>1359</v>
      </c>
      <c r="AG726" s="738"/>
      <c r="AH726" s="678" t="s">
        <v>4030</v>
      </c>
      <c r="AI726" s="678"/>
      <c r="AJ726" s="678"/>
      <c r="AK726" s="678"/>
      <c r="AL726" s="678"/>
      <c r="AM726" s="678"/>
      <c r="AN726" s="678"/>
      <c r="AO726" s="679"/>
      <c r="AP726" s="459">
        <f>ROUND((F703-ROUND(F703*N723,0))+AJ728,0)</f>
        <v>579</v>
      </c>
      <c r="AQ726" s="407"/>
    </row>
    <row r="727" spans="1:43" ht="17.25" customHeight="1" x14ac:dyDescent="0.15">
      <c r="A727" s="436">
        <v>63</v>
      </c>
      <c r="B727" s="433">
        <v>2158</v>
      </c>
      <c r="C727" s="441" t="s">
        <v>4221</v>
      </c>
      <c r="D727" s="538"/>
      <c r="E727" s="510"/>
      <c r="F727" s="511"/>
      <c r="G727" s="511"/>
      <c r="H727" s="511"/>
      <c r="I727" s="513"/>
      <c r="J727" s="510"/>
      <c r="K727" s="511"/>
      <c r="L727" s="637"/>
      <c r="M727" s="638"/>
      <c r="N727" s="442"/>
      <c r="O727" s="637"/>
      <c r="P727" s="637"/>
      <c r="Q727" s="419"/>
      <c r="R727" s="418"/>
      <c r="S727" s="418"/>
      <c r="T727" s="418"/>
      <c r="U727" s="419"/>
      <c r="V727" s="423" t="s">
        <v>579</v>
      </c>
      <c r="W727" s="422"/>
      <c r="X727" s="422"/>
      <c r="Y727" s="422"/>
      <c r="Z727" s="422"/>
      <c r="AA727" s="422"/>
      <c r="AB727" s="701">
        <f>$AB$7</f>
        <v>0.25</v>
      </c>
      <c r="AC727" s="701"/>
      <c r="AD727" s="424" t="s">
        <v>1300</v>
      </c>
      <c r="AE727" s="422"/>
      <c r="AF727" s="739"/>
      <c r="AG727" s="740"/>
      <c r="AH727" s="681"/>
      <c r="AI727" s="681"/>
      <c r="AJ727" s="681"/>
      <c r="AK727" s="681"/>
      <c r="AL727" s="681"/>
      <c r="AM727" s="681"/>
      <c r="AN727" s="681"/>
      <c r="AO727" s="682"/>
      <c r="AP727" s="459">
        <f>ROUND(ROUND((F703-ROUND(F703*N723,0))*(1+AB727),0)+AJ728,0)</f>
        <v>674</v>
      </c>
      <c r="AQ727" s="429"/>
    </row>
    <row r="728" spans="1:43" ht="17.25" customHeight="1" x14ac:dyDescent="0.15">
      <c r="A728" s="436">
        <v>63</v>
      </c>
      <c r="B728" s="433">
        <v>2159</v>
      </c>
      <c r="C728" s="441" t="s">
        <v>4222</v>
      </c>
      <c r="D728" s="538"/>
      <c r="E728" s="510"/>
      <c r="F728" s="511"/>
      <c r="G728" s="511"/>
      <c r="H728" s="511"/>
      <c r="I728" s="513"/>
      <c r="J728" s="510"/>
      <c r="K728" s="511"/>
      <c r="L728" s="637"/>
      <c r="M728" s="638"/>
      <c r="N728" s="442"/>
      <c r="O728" s="637"/>
      <c r="P728" s="637"/>
      <c r="Q728" s="638"/>
      <c r="R728" s="417"/>
      <c r="S728" s="417"/>
      <c r="T728" s="417"/>
      <c r="U728" s="420"/>
      <c r="V728" s="423" t="s">
        <v>208</v>
      </c>
      <c r="W728" s="422"/>
      <c r="X728" s="422"/>
      <c r="Y728" s="422"/>
      <c r="Z728" s="422"/>
      <c r="AA728" s="422"/>
      <c r="AB728" s="701">
        <f>$AB$8</f>
        <v>0.5</v>
      </c>
      <c r="AC728" s="701"/>
      <c r="AD728" s="424" t="s">
        <v>1300</v>
      </c>
      <c r="AE728" s="38"/>
      <c r="AF728" s="741"/>
      <c r="AG728" s="742"/>
      <c r="AH728" s="576"/>
      <c r="AI728" s="524" t="s">
        <v>33</v>
      </c>
      <c r="AJ728" s="699">
        <f>$AJ$14</f>
        <v>201</v>
      </c>
      <c r="AK728" s="699"/>
      <c r="AL728" s="426" t="s">
        <v>207</v>
      </c>
      <c r="AM728" s="181"/>
      <c r="AN728" s="426"/>
      <c r="AO728" s="189"/>
      <c r="AP728" s="459">
        <f>ROUND(ROUND((F703-ROUND(F703*N723,0))*(1+AB728),0)+AJ728,0)</f>
        <v>768</v>
      </c>
      <c r="AQ728" s="429"/>
    </row>
    <row r="729" spans="1:43" ht="17.25" customHeight="1" x14ac:dyDescent="0.15">
      <c r="A729" s="436">
        <v>63</v>
      </c>
      <c r="B729" s="433" t="s">
        <v>5518</v>
      </c>
      <c r="C729" s="455" t="s">
        <v>4714</v>
      </c>
      <c r="D729" s="649"/>
      <c r="E729" s="442"/>
      <c r="F729" s="637"/>
      <c r="G729" s="637"/>
      <c r="H729" s="637"/>
      <c r="I729" s="638"/>
      <c r="J729" s="442"/>
      <c r="K729" s="637"/>
      <c r="L729" s="637"/>
      <c r="M729" s="638"/>
      <c r="N729" s="442"/>
      <c r="O729" s="637"/>
      <c r="P729" s="637"/>
      <c r="Q729" s="419"/>
      <c r="R729" s="677" t="s">
        <v>4346</v>
      </c>
      <c r="S729" s="678"/>
      <c r="T729" s="678"/>
      <c r="U729" s="679"/>
      <c r="V729" s="423"/>
      <c r="W729" s="621"/>
      <c r="X729" s="621"/>
      <c r="Y729" s="621"/>
      <c r="Z729" s="621"/>
      <c r="AA729" s="621"/>
      <c r="AB729" s="621"/>
      <c r="AC729" s="621"/>
      <c r="AD729" s="621"/>
      <c r="AE729" s="621"/>
      <c r="AF729" s="621"/>
      <c r="AG729" s="621"/>
      <c r="AH729" s="621"/>
      <c r="AI729" s="621"/>
      <c r="AJ729" s="621"/>
      <c r="AK729" s="621"/>
      <c r="AL729" s="621"/>
      <c r="AM729" s="621"/>
      <c r="AN729" s="621"/>
      <c r="AO729" s="622"/>
      <c r="AP729" s="456">
        <f>F703-ROUND(F703*N723,0)-ROUND(F703*R732,0)</f>
        <v>374</v>
      </c>
      <c r="AQ729" s="429"/>
    </row>
    <row r="730" spans="1:43" ht="17.25" customHeight="1" x14ac:dyDescent="0.15">
      <c r="A730" s="436">
        <v>63</v>
      </c>
      <c r="B730" s="433" t="s">
        <v>5519</v>
      </c>
      <c r="C730" s="457" t="s">
        <v>4715</v>
      </c>
      <c r="D730" s="649"/>
      <c r="E730" s="442"/>
      <c r="F730" s="637"/>
      <c r="G730" s="637"/>
      <c r="H730" s="637"/>
      <c r="I730" s="638"/>
      <c r="J730" s="442"/>
      <c r="K730" s="637"/>
      <c r="L730" s="637"/>
      <c r="M730" s="638"/>
      <c r="N730" s="442"/>
      <c r="O730" s="637"/>
      <c r="P730" s="637"/>
      <c r="Q730" s="419"/>
      <c r="R730" s="680"/>
      <c r="S730" s="681"/>
      <c r="T730" s="681"/>
      <c r="U730" s="682"/>
      <c r="V730" s="423" t="s">
        <v>579</v>
      </c>
      <c r="W730" s="422"/>
      <c r="X730" s="422"/>
      <c r="Y730" s="422"/>
      <c r="Z730" s="422"/>
      <c r="AA730" s="422"/>
      <c r="AB730" s="701">
        <v>0.25</v>
      </c>
      <c r="AC730" s="701"/>
      <c r="AD730" s="424" t="s">
        <v>1300</v>
      </c>
      <c r="AE730" s="621"/>
      <c r="AF730" s="621"/>
      <c r="AG730" s="621"/>
      <c r="AH730" s="621"/>
      <c r="AI730" s="621"/>
      <c r="AJ730" s="621"/>
      <c r="AK730" s="621"/>
      <c r="AL730" s="621"/>
      <c r="AM730" s="621"/>
      <c r="AN730" s="621"/>
      <c r="AO730" s="622"/>
      <c r="AP730" s="458">
        <f>ROUND((F703-ROUND(F703*N723,0)-ROUND(F703*R732,0))*(1+AB730),0)</f>
        <v>468</v>
      </c>
      <c r="AQ730" s="429"/>
    </row>
    <row r="731" spans="1:43" ht="17.25" customHeight="1" x14ac:dyDescent="0.15">
      <c r="A731" s="436">
        <v>63</v>
      </c>
      <c r="B731" s="433" t="s">
        <v>5520</v>
      </c>
      <c r="C731" s="457" t="s">
        <v>4716</v>
      </c>
      <c r="D731" s="649"/>
      <c r="E731" s="442"/>
      <c r="F731" s="637"/>
      <c r="G731" s="637"/>
      <c r="H731" s="637"/>
      <c r="I731" s="638"/>
      <c r="J731" s="442"/>
      <c r="K731" s="637"/>
      <c r="L731" s="637"/>
      <c r="M731" s="638"/>
      <c r="N731" s="442"/>
      <c r="O731" s="637"/>
      <c r="P731" s="637"/>
      <c r="Q731" s="419"/>
      <c r="R731" s="511"/>
      <c r="S731" s="511"/>
      <c r="T731" s="511"/>
      <c r="U731" s="513"/>
      <c r="V731" s="423" t="s">
        <v>208</v>
      </c>
      <c r="W731" s="422"/>
      <c r="X731" s="422"/>
      <c r="Y731" s="422"/>
      <c r="Z731" s="422"/>
      <c r="AA731" s="422"/>
      <c r="AB731" s="701">
        <v>0.5</v>
      </c>
      <c r="AC731" s="701"/>
      <c r="AD731" s="424" t="s">
        <v>1300</v>
      </c>
      <c r="AE731" s="621"/>
      <c r="AF731" s="621"/>
      <c r="AG731" s="621"/>
      <c r="AH731" s="621"/>
      <c r="AI731" s="621"/>
      <c r="AJ731" s="621"/>
      <c r="AK731" s="621"/>
      <c r="AL731" s="621"/>
      <c r="AM731" s="621"/>
      <c r="AN731" s="621"/>
      <c r="AO731" s="622"/>
      <c r="AP731" s="458">
        <f>ROUND((F703-ROUND(F703*N723,0)-ROUND(F703*R732,0))*(1+AB731),0)</f>
        <v>561</v>
      </c>
      <c r="AQ731" s="429"/>
    </row>
    <row r="732" spans="1:43" ht="17.25" customHeight="1" x14ac:dyDescent="0.15">
      <c r="A732" s="436">
        <v>63</v>
      </c>
      <c r="B732" s="433" t="s">
        <v>5521</v>
      </c>
      <c r="C732" s="441" t="s">
        <v>4717</v>
      </c>
      <c r="D732" s="649"/>
      <c r="E732" s="442"/>
      <c r="F732" s="637"/>
      <c r="G732" s="637"/>
      <c r="H732" s="637"/>
      <c r="I732" s="638"/>
      <c r="J732" s="442"/>
      <c r="K732" s="637"/>
      <c r="L732" s="637"/>
      <c r="M732" s="638"/>
      <c r="N732" s="442"/>
      <c r="O732" s="637"/>
      <c r="P732" s="637"/>
      <c r="Q732" s="419"/>
      <c r="R732" s="709">
        <f>$R$18</f>
        <v>0.01</v>
      </c>
      <c r="S732" s="683"/>
      <c r="T732" s="45" t="s">
        <v>4036</v>
      </c>
      <c r="U732" s="419"/>
      <c r="V732" s="423"/>
      <c r="W732" s="422"/>
      <c r="X732" s="422"/>
      <c r="Y732" s="422"/>
      <c r="Z732" s="422"/>
      <c r="AA732" s="422"/>
      <c r="AB732" s="529"/>
      <c r="AC732" s="529"/>
      <c r="AD732" s="424"/>
      <c r="AE732" s="422"/>
      <c r="AF732" s="737" t="s">
        <v>1358</v>
      </c>
      <c r="AG732" s="738"/>
      <c r="AH732" s="678" t="s">
        <v>4030</v>
      </c>
      <c r="AI732" s="678"/>
      <c r="AJ732" s="678"/>
      <c r="AK732" s="678"/>
      <c r="AL732" s="678"/>
      <c r="AM732" s="678"/>
      <c r="AN732" s="678"/>
      <c r="AO732" s="679"/>
      <c r="AP732" s="459">
        <f>ROUND((F703-ROUND(F703*N723,0)-ROUND(F703*R732,0))+AJ734,0)</f>
        <v>628</v>
      </c>
      <c r="AQ732" s="407"/>
    </row>
    <row r="733" spans="1:43" ht="17.25" customHeight="1" x14ac:dyDescent="0.15">
      <c r="A733" s="436">
        <v>63</v>
      </c>
      <c r="B733" s="433" t="s">
        <v>5522</v>
      </c>
      <c r="C733" s="441" t="s">
        <v>4718</v>
      </c>
      <c r="D733" s="649"/>
      <c r="E733" s="442"/>
      <c r="F733" s="637"/>
      <c r="G733" s="637"/>
      <c r="H733" s="637"/>
      <c r="I733" s="638"/>
      <c r="J733" s="442"/>
      <c r="K733" s="637"/>
      <c r="L733" s="637"/>
      <c r="M733" s="638"/>
      <c r="N733" s="442"/>
      <c r="O733" s="637"/>
      <c r="P733" s="637"/>
      <c r="Q733" s="419"/>
      <c r="R733" s="418"/>
      <c r="S733" s="418"/>
      <c r="T733" s="418"/>
      <c r="U733" s="419"/>
      <c r="V733" s="423" t="s">
        <v>579</v>
      </c>
      <c r="W733" s="422"/>
      <c r="X733" s="422"/>
      <c r="Y733" s="422"/>
      <c r="Z733" s="422"/>
      <c r="AA733" s="422"/>
      <c r="AB733" s="701">
        <f>$AB$7</f>
        <v>0.25</v>
      </c>
      <c r="AC733" s="701"/>
      <c r="AD733" s="424" t="s">
        <v>1300</v>
      </c>
      <c r="AE733" s="422"/>
      <c r="AF733" s="739"/>
      <c r="AG733" s="740"/>
      <c r="AH733" s="681"/>
      <c r="AI733" s="681"/>
      <c r="AJ733" s="681"/>
      <c r="AK733" s="681"/>
      <c r="AL733" s="681"/>
      <c r="AM733" s="681"/>
      <c r="AN733" s="681"/>
      <c r="AO733" s="682"/>
      <c r="AP733" s="459">
        <f>ROUND(ROUND((F703-ROUND(F703*N723,0)-ROUND(F703*R732,0))*(1+AB733),0)+AJ734,0)</f>
        <v>722</v>
      </c>
      <c r="AQ733" s="429"/>
    </row>
    <row r="734" spans="1:43" ht="17.25" customHeight="1" x14ac:dyDescent="0.15">
      <c r="A734" s="436">
        <v>63</v>
      </c>
      <c r="B734" s="433" t="s">
        <v>5523</v>
      </c>
      <c r="C734" s="441" t="s">
        <v>4719</v>
      </c>
      <c r="D734" s="649"/>
      <c r="E734" s="510"/>
      <c r="F734" s="511"/>
      <c r="G734" s="511"/>
      <c r="H734" s="511"/>
      <c r="I734" s="513"/>
      <c r="J734" s="510"/>
      <c r="K734" s="511"/>
      <c r="L734" s="637"/>
      <c r="M734" s="638"/>
      <c r="N734" s="442"/>
      <c r="O734" s="637"/>
      <c r="P734" s="637"/>
      <c r="Q734" s="419"/>
      <c r="R734" s="418"/>
      <c r="S734" s="418"/>
      <c r="T734" s="418"/>
      <c r="U734" s="419"/>
      <c r="V734" s="423" t="s">
        <v>208</v>
      </c>
      <c r="W734" s="422"/>
      <c r="X734" s="422"/>
      <c r="Y734" s="422"/>
      <c r="Z734" s="422"/>
      <c r="AA734" s="422"/>
      <c r="AB734" s="701">
        <f>$AB$8</f>
        <v>0.5</v>
      </c>
      <c r="AC734" s="701"/>
      <c r="AD734" s="424" t="s">
        <v>1300</v>
      </c>
      <c r="AE734" s="422"/>
      <c r="AF734" s="741"/>
      <c r="AG734" s="742"/>
      <c r="AH734" s="245"/>
      <c r="AI734" s="616" t="s">
        <v>33</v>
      </c>
      <c r="AJ734" s="702">
        <f>$AJ$11</f>
        <v>254</v>
      </c>
      <c r="AK734" s="702"/>
      <c r="AL734" s="245" t="s">
        <v>207</v>
      </c>
      <c r="AM734" s="607"/>
      <c r="AN734" s="607"/>
      <c r="AO734" s="432"/>
      <c r="AP734" s="459">
        <f>ROUND(ROUND((F703-ROUND(F703*N723,0)-ROUND(F703*R732,0))*(1+AB734),0)+AJ734,0)</f>
        <v>815</v>
      </c>
      <c r="AQ734" s="429"/>
    </row>
    <row r="735" spans="1:43" ht="17.25" customHeight="1" x14ac:dyDescent="0.15">
      <c r="A735" s="436">
        <v>63</v>
      </c>
      <c r="B735" s="433" t="s">
        <v>5524</v>
      </c>
      <c r="C735" s="441" t="s">
        <v>4720</v>
      </c>
      <c r="D735" s="649"/>
      <c r="E735" s="510"/>
      <c r="F735" s="511"/>
      <c r="G735" s="511"/>
      <c r="H735" s="511"/>
      <c r="I735" s="513"/>
      <c r="J735" s="510"/>
      <c r="K735" s="511"/>
      <c r="L735" s="637"/>
      <c r="M735" s="638"/>
      <c r="N735" s="442"/>
      <c r="O735" s="637"/>
      <c r="P735" s="637"/>
      <c r="Q735" s="638"/>
      <c r="R735" s="637"/>
      <c r="S735" s="637"/>
      <c r="T735" s="637"/>
      <c r="U735" s="638"/>
      <c r="V735" s="423"/>
      <c r="W735" s="422"/>
      <c r="X735" s="422"/>
      <c r="Y735" s="422"/>
      <c r="Z735" s="422"/>
      <c r="AA735" s="422"/>
      <c r="AB735" s="529"/>
      <c r="AC735" s="529"/>
      <c r="AD735" s="424"/>
      <c r="AE735" s="422"/>
      <c r="AF735" s="737" t="s">
        <v>1359</v>
      </c>
      <c r="AG735" s="738"/>
      <c r="AH735" s="678" t="s">
        <v>4030</v>
      </c>
      <c r="AI735" s="678"/>
      <c r="AJ735" s="678"/>
      <c r="AK735" s="678"/>
      <c r="AL735" s="678"/>
      <c r="AM735" s="678"/>
      <c r="AN735" s="678"/>
      <c r="AO735" s="679"/>
      <c r="AP735" s="459">
        <f>ROUND((F703-ROUND(F703*N723,0)-ROUND(F703*R732,0))+AJ737,0)</f>
        <v>575</v>
      </c>
      <c r="AQ735" s="407"/>
    </row>
    <row r="736" spans="1:43" ht="17.25" customHeight="1" x14ac:dyDescent="0.15">
      <c r="A736" s="436">
        <v>63</v>
      </c>
      <c r="B736" s="433" t="s">
        <v>5525</v>
      </c>
      <c r="C736" s="441" t="s">
        <v>4721</v>
      </c>
      <c r="D736" s="649"/>
      <c r="E736" s="510"/>
      <c r="F736" s="511"/>
      <c r="G736" s="511"/>
      <c r="H736" s="511"/>
      <c r="I736" s="513"/>
      <c r="J736" s="510"/>
      <c r="K736" s="511"/>
      <c r="L736" s="637"/>
      <c r="M736" s="638"/>
      <c r="N736" s="442"/>
      <c r="O736" s="637"/>
      <c r="P736" s="637"/>
      <c r="Q736" s="419"/>
      <c r="R736" s="418"/>
      <c r="S736" s="418"/>
      <c r="T736" s="418"/>
      <c r="U736" s="419"/>
      <c r="V736" s="423" t="s">
        <v>579</v>
      </c>
      <c r="W736" s="422"/>
      <c r="X736" s="422"/>
      <c r="Y736" s="422"/>
      <c r="Z736" s="422"/>
      <c r="AA736" s="422"/>
      <c r="AB736" s="701">
        <f>$AB$7</f>
        <v>0.25</v>
      </c>
      <c r="AC736" s="701"/>
      <c r="AD736" s="424" t="s">
        <v>1300</v>
      </c>
      <c r="AE736" s="422"/>
      <c r="AF736" s="739"/>
      <c r="AG736" s="740"/>
      <c r="AH736" s="681"/>
      <c r="AI736" s="681"/>
      <c r="AJ736" s="681"/>
      <c r="AK736" s="681"/>
      <c r="AL736" s="681"/>
      <c r="AM736" s="681"/>
      <c r="AN736" s="681"/>
      <c r="AO736" s="682"/>
      <c r="AP736" s="459">
        <f>ROUND(ROUND((F703-ROUND(F703*N723,0)-ROUND(F703*R732,0))*(1+AB736),0)+AJ737,0)</f>
        <v>669</v>
      </c>
      <c r="AQ736" s="429"/>
    </row>
    <row r="737" spans="1:43" ht="17.25" customHeight="1" x14ac:dyDescent="0.15">
      <c r="A737" s="436">
        <v>63</v>
      </c>
      <c r="B737" s="433" t="s">
        <v>5526</v>
      </c>
      <c r="C737" s="441" t="s">
        <v>4722</v>
      </c>
      <c r="D737" s="649"/>
      <c r="E737" s="510"/>
      <c r="F737" s="511"/>
      <c r="G737" s="511"/>
      <c r="H737" s="511"/>
      <c r="I737" s="513"/>
      <c r="J737" s="510"/>
      <c r="K737" s="511"/>
      <c r="L737" s="637"/>
      <c r="M737" s="638"/>
      <c r="N737" s="39"/>
      <c r="O737" s="417"/>
      <c r="P737" s="417"/>
      <c r="Q737" s="420"/>
      <c r="R737" s="417"/>
      <c r="S737" s="417"/>
      <c r="T737" s="417"/>
      <c r="U737" s="420"/>
      <c r="V737" s="423" t="s">
        <v>208</v>
      </c>
      <c r="W737" s="422"/>
      <c r="X737" s="422"/>
      <c r="Y737" s="422"/>
      <c r="Z737" s="422"/>
      <c r="AA737" s="422"/>
      <c r="AB737" s="701">
        <f>$AB$8</f>
        <v>0.5</v>
      </c>
      <c r="AC737" s="701"/>
      <c r="AD737" s="424" t="s">
        <v>1300</v>
      </c>
      <c r="AE737" s="38"/>
      <c r="AF737" s="741"/>
      <c r="AG737" s="742"/>
      <c r="AH737" s="576"/>
      <c r="AI737" s="524" t="s">
        <v>33</v>
      </c>
      <c r="AJ737" s="699">
        <f>$AJ$14</f>
        <v>201</v>
      </c>
      <c r="AK737" s="699"/>
      <c r="AL737" s="426" t="s">
        <v>207</v>
      </c>
      <c r="AM737" s="181"/>
      <c r="AN737" s="426"/>
      <c r="AO737" s="189"/>
      <c r="AP737" s="459">
        <f>ROUND(ROUND((F703-ROUND(F703*N723,0)-ROUND(F703*R732,0))*(1+AB737),0)+AJ737,0)</f>
        <v>762</v>
      </c>
      <c r="AQ737" s="429"/>
    </row>
    <row r="738" spans="1:43" ht="17.25" customHeight="1" x14ac:dyDescent="0.15">
      <c r="A738" s="436">
        <v>63</v>
      </c>
      <c r="B738" s="436">
        <v>2121</v>
      </c>
      <c r="C738" s="158" t="s">
        <v>635</v>
      </c>
      <c r="D738" s="630"/>
      <c r="E738" s="421"/>
      <c r="F738" s="418"/>
      <c r="G738" s="418"/>
      <c r="H738" s="418"/>
      <c r="I738" s="67"/>
      <c r="J738" s="712" t="s">
        <v>1242</v>
      </c>
      <c r="K738" s="713"/>
      <c r="L738" s="713"/>
      <c r="M738" s="714"/>
      <c r="N738" s="427"/>
      <c r="O738" s="416"/>
      <c r="P738" s="416"/>
      <c r="Q738" s="36"/>
      <c r="R738" s="416"/>
      <c r="S738" s="416"/>
      <c r="T738" s="633"/>
      <c r="U738" s="634"/>
      <c r="V738" s="423"/>
      <c r="W738" s="422"/>
      <c r="X738" s="422"/>
      <c r="Y738" s="422"/>
      <c r="Z738" s="422"/>
      <c r="AA738" s="422"/>
      <c r="AB738" s="530"/>
      <c r="AC738" s="529"/>
      <c r="AD738" s="425"/>
      <c r="AE738" s="422"/>
      <c r="AF738" s="422"/>
      <c r="AG738" s="422"/>
      <c r="AH738" s="422"/>
      <c r="AI738" s="422"/>
      <c r="AJ738" s="422"/>
      <c r="AK738" s="422"/>
      <c r="AL738" s="422"/>
      <c r="AM738" s="422"/>
      <c r="AN738" s="422"/>
      <c r="AO738" s="38"/>
      <c r="AP738" s="13">
        <f>ROUND($F$703*$L$740,0)</f>
        <v>344</v>
      </c>
      <c r="AQ738" s="429"/>
    </row>
    <row r="739" spans="1:43" ht="17.25" customHeight="1" x14ac:dyDescent="0.15">
      <c r="A739" s="436">
        <v>63</v>
      </c>
      <c r="B739" s="436">
        <v>2122</v>
      </c>
      <c r="C739" s="158" t="s">
        <v>636</v>
      </c>
      <c r="D739" s="630"/>
      <c r="E739" s="421"/>
      <c r="F739" s="418"/>
      <c r="G739" s="418"/>
      <c r="H739" s="14"/>
      <c r="I739" s="67"/>
      <c r="J739" s="715"/>
      <c r="K739" s="716"/>
      <c r="L739" s="716"/>
      <c r="M739" s="717"/>
      <c r="N739" s="442"/>
      <c r="O739" s="637"/>
      <c r="P739" s="637"/>
      <c r="Q739" s="638"/>
      <c r="R739" s="637"/>
      <c r="S739" s="418"/>
      <c r="T739" s="637"/>
      <c r="U739" s="638"/>
      <c r="V739" s="423" t="s">
        <v>579</v>
      </c>
      <c r="W739" s="422"/>
      <c r="X739" s="422"/>
      <c r="Y739" s="422"/>
      <c r="Z739" s="422"/>
      <c r="AA739" s="422"/>
      <c r="AB739" s="701">
        <f>$AB$7</f>
        <v>0.25</v>
      </c>
      <c r="AC739" s="706"/>
      <c r="AD739" s="424" t="s">
        <v>1300</v>
      </c>
      <c r="AE739" s="422"/>
      <c r="AF739" s="422"/>
      <c r="AG739" s="422"/>
      <c r="AH739" s="422"/>
      <c r="AI739" s="422"/>
      <c r="AJ739" s="422"/>
      <c r="AK739" s="422"/>
      <c r="AL739" s="422"/>
      <c r="AM739" s="422"/>
      <c r="AN739" s="422"/>
      <c r="AO739" s="38"/>
      <c r="AP739" s="401">
        <f>ROUND(ROUND($F$703*$L$740,0)*(1+AB739),0)</f>
        <v>430</v>
      </c>
      <c r="AQ739" s="429"/>
    </row>
    <row r="740" spans="1:43" ht="17.25" customHeight="1" x14ac:dyDescent="0.15">
      <c r="A740" s="436">
        <v>63</v>
      </c>
      <c r="B740" s="436">
        <v>2123</v>
      </c>
      <c r="C740" s="158" t="s">
        <v>637</v>
      </c>
      <c r="D740" s="630"/>
      <c r="E740" s="421"/>
      <c r="F740" s="418"/>
      <c r="G740" s="418"/>
      <c r="H740" s="418"/>
      <c r="I740" s="67"/>
      <c r="J740" s="442"/>
      <c r="K740" s="521" t="s">
        <v>27</v>
      </c>
      <c r="L740" s="718">
        <f>$L$116</f>
        <v>0.9</v>
      </c>
      <c r="M740" s="719"/>
      <c r="N740" s="442"/>
      <c r="O740" s="637"/>
      <c r="P740" s="637"/>
      <c r="Q740" s="638"/>
      <c r="R740" s="637"/>
      <c r="S740" s="418"/>
      <c r="T740" s="637"/>
      <c r="U740" s="638"/>
      <c r="V740" s="423" t="s">
        <v>208</v>
      </c>
      <c r="W740" s="422"/>
      <c r="X740" s="422"/>
      <c r="Y740" s="422"/>
      <c r="Z740" s="422"/>
      <c r="AA740" s="422"/>
      <c r="AB740" s="701">
        <f>$AB$8</f>
        <v>0.5</v>
      </c>
      <c r="AC740" s="706"/>
      <c r="AD740" s="424" t="s">
        <v>1300</v>
      </c>
      <c r="AE740" s="422"/>
      <c r="AF740" s="422"/>
      <c r="AG740" s="422"/>
      <c r="AH740" s="422"/>
      <c r="AI740" s="422"/>
      <c r="AJ740" s="422"/>
      <c r="AK740" s="422"/>
      <c r="AL740" s="422"/>
      <c r="AM740" s="422"/>
      <c r="AN740" s="422"/>
      <c r="AO740" s="38"/>
      <c r="AP740" s="321">
        <f>ROUND(ROUND($F$703*$L$740,0)*(1+AB740),0)</f>
        <v>516</v>
      </c>
      <c r="AQ740" s="429"/>
    </row>
    <row r="741" spans="1:43" ht="17.25" customHeight="1" x14ac:dyDescent="0.15">
      <c r="A741" s="436">
        <v>63</v>
      </c>
      <c r="B741" s="436">
        <v>2124</v>
      </c>
      <c r="C741" s="158" t="s">
        <v>1703</v>
      </c>
      <c r="D741" s="630"/>
      <c r="E741" s="421"/>
      <c r="F741" s="418"/>
      <c r="G741" s="418"/>
      <c r="H741" s="418"/>
      <c r="I741" s="67"/>
      <c r="J741" s="442"/>
      <c r="K741" s="637"/>
      <c r="L741" s="637"/>
      <c r="M741" s="638"/>
      <c r="N741" s="442"/>
      <c r="O741" s="637"/>
      <c r="P741" s="637"/>
      <c r="Q741" s="638"/>
      <c r="R741" s="637"/>
      <c r="S741" s="418"/>
      <c r="T741" s="637"/>
      <c r="U741" s="638"/>
      <c r="V741" s="423"/>
      <c r="W741" s="422"/>
      <c r="X741" s="422"/>
      <c r="Y741" s="422"/>
      <c r="Z741" s="422"/>
      <c r="AA741" s="325"/>
      <c r="AB741" s="529"/>
      <c r="AC741" s="530"/>
      <c r="AD741" s="424"/>
      <c r="AE741" s="422"/>
      <c r="AF741" s="737" t="s">
        <v>1358</v>
      </c>
      <c r="AG741" s="738"/>
      <c r="AH741" s="678" t="s">
        <v>4030</v>
      </c>
      <c r="AI741" s="678"/>
      <c r="AJ741" s="678"/>
      <c r="AK741" s="678"/>
      <c r="AL741" s="678"/>
      <c r="AM741" s="678"/>
      <c r="AN741" s="678"/>
      <c r="AO741" s="679"/>
      <c r="AP741" s="319">
        <f>ROUND(ROUND($F$703*$L$740,0)+AJ743,0)</f>
        <v>598</v>
      </c>
      <c r="AQ741" s="429"/>
    </row>
    <row r="742" spans="1:43" ht="17.25" customHeight="1" x14ac:dyDescent="0.15">
      <c r="A742" s="436">
        <v>63</v>
      </c>
      <c r="B742" s="436">
        <v>2125</v>
      </c>
      <c r="C742" s="158" t="s">
        <v>1704</v>
      </c>
      <c r="D742" s="630"/>
      <c r="E742" s="421"/>
      <c r="F742" s="418"/>
      <c r="G742" s="418"/>
      <c r="H742" s="418"/>
      <c r="I742" s="67"/>
      <c r="J742" s="442"/>
      <c r="K742" s="637"/>
      <c r="L742" s="637"/>
      <c r="M742" s="638"/>
      <c r="N742" s="442"/>
      <c r="O742" s="637"/>
      <c r="P742" s="637"/>
      <c r="Q742" s="638"/>
      <c r="R742" s="637"/>
      <c r="S742" s="418"/>
      <c r="T742" s="637"/>
      <c r="U742" s="638"/>
      <c r="V742" s="423" t="s">
        <v>579</v>
      </c>
      <c r="W742" s="422"/>
      <c r="X742" s="422"/>
      <c r="Y742" s="422"/>
      <c r="Z742" s="422"/>
      <c r="AA742" s="325"/>
      <c r="AB742" s="701">
        <f>$AB$7</f>
        <v>0.25</v>
      </c>
      <c r="AC742" s="706"/>
      <c r="AD742" s="424" t="s">
        <v>1300</v>
      </c>
      <c r="AE742" s="422"/>
      <c r="AF742" s="739"/>
      <c r="AG742" s="740"/>
      <c r="AH742" s="681"/>
      <c r="AI742" s="681"/>
      <c r="AJ742" s="681"/>
      <c r="AK742" s="681"/>
      <c r="AL742" s="681"/>
      <c r="AM742" s="681"/>
      <c r="AN742" s="681"/>
      <c r="AO742" s="682"/>
      <c r="AP742" s="319">
        <f>ROUND(ROUND(ROUND($F$703*$L$740,0)*(1+AB742),0)+AJ743,0)</f>
        <v>684</v>
      </c>
      <c r="AQ742" s="429"/>
    </row>
    <row r="743" spans="1:43" ht="17.25" customHeight="1" x14ac:dyDescent="0.15">
      <c r="A743" s="436">
        <v>63</v>
      </c>
      <c r="B743" s="436">
        <v>2126</v>
      </c>
      <c r="C743" s="158" t="s">
        <v>1705</v>
      </c>
      <c r="D743" s="630"/>
      <c r="E743" s="421"/>
      <c r="F743" s="418"/>
      <c r="G743" s="418"/>
      <c r="H743" s="418"/>
      <c r="I743" s="67"/>
      <c r="J743" s="442"/>
      <c r="K743" s="637"/>
      <c r="L743" s="637"/>
      <c r="M743" s="638"/>
      <c r="N743" s="442"/>
      <c r="O743" s="637"/>
      <c r="P743" s="637"/>
      <c r="Q743" s="638"/>
      <c r="R743" s="637"/>
      <c r="S743" s="418"/>
      <c r="T743" s="637"/>
      <c r="U743" s="638"/>
      <c r="V743" s="423" t="s">
        <v>208</v>
      </c>
      <c r="W743" s="422"/>
      <c r="X743" s="422"/>
      <c r="Y743" s="422"/>
      <c r="Z743" s="422"/>
      <c r="AA743" s="325"/>
      <c r="AB743" s="701">
        <f>$AB$8</f>
        <v>0.5</v>
      </c>
      <c r="AC743" s="706"/>
      <c r="AD743" s="424" t="s">
        <v>1300</v>
      </c>
      <c r="AE743" s="422"/>
      <c r="AF743" s="741"/>
      <c r="AG743" s="742"/>
      <c r="AH743" s="607"/>
      <c r="AI743" s="616" t="s">
        <v>33</v>
      </c>
      <c r="AJ743" s="702">
        <v>254</v>
      </c>
      <c r="AK743" s="702"/>
      <c r="AL743" s="418" t="s">
        <v>207</v>
      </c>
      <c r="AM743" s="607"/>
      <c r="AN743" s="607"/>
      <c r="AO743" s="432"/>
      <c r="AP743" s="319">
        <f>ROUND(ROUND(ROUND($F$703*$L$740,0)*(1+AB743),0)+AJ743,0)</f>
        <v>770</v>
      </c>
      <c r="AQ743" s="429"/>
    </row>
    <row r="744" spans="1:43" ht="17.25" customHeight="1" x14ac:dyDescent="0.15">
      <c r="A744" s="436">
        <v>63</v>
      </c>
      <c r="B744" s="436">
        <v>2130</v>
      </c>
      <c r="C744" s="158" t="s">
        <v>1933</v>
      </c>
      <c r="D744" s="630"/>
      <c r="E744" s="421"/>
      <c r="F744" s="418"/>
      <c r="G744" s="418"/>
      <c r="H744" s="418"/>
      <c r="I744" s="67"/>
      <c r="J744" s="442"/>
      <c r="K744" s="637"/>
      <c r="L744" s="637"/>
      <c r="M744" s="638"/>
      <c r="N744" s="442"/>
      <c r="O744" s="637"/>
      <c r="P744" s="637"/>
      <c r="Q744" s="638"/>
      <c r="R744" s="637"/>
      <c r="S744" s="418"/>
      <c r="T744" s="637"/>
      <c r="U744" s="638"/>
      <c r="V744" s="423"/>
      <c r="W744" s="422"/>
      <c r="X744" s="422"/>
      <c r="Y744" s="422"/>
      <c r="Z744" s="422"/>
      <c r="AA744" s="325"/>
      <c r="AB744" s="529"/>
      <c r="AC744" s="530"/>
      <c r="AD744" s="424"/>
      <c r="AE744" s="422"/>
      <c r="AF744" s="737" t="s">
        <v>1359</v>
      </c>
      <c r="AG744" s="738"/>
      <c r="AH744" s="678" t="s">
        <v>4030</v>
      </c>
      <c r="AI744" s="678"/>
      <c r="AJ744" s="678"/>
      <c r="AK744" s="678"/>
      <c r="AL744" s="678"/>
      <c r="AM744" s="678"/>
      <c r="AN744" s="678"/>
      <c r="AO744" s="679"/>
      <c r="AP744" s="319">
        <f>ROUND(ROUND($F$703*$L$740,0)+AJ746,0)</f>
        <v>545</v>
      </c>
      <c r="AQ744" s="429"/>
    </row>
    <row r="745" spans="1:43" ht="17.25" customHeight="1" x14ac:dyDescent="0.15">
      <c r="A745" s="436">
        <v>63</v>
      </c>
      <c r="B745" s="436">
        <v>2131</v>
      </c>
      <c r="C745" s="158" t="s">
        <v>1934</v>
      </c>
      <c r="D745" s="630"/>
      <c r="E745" s="421"/>
      <c r="F745" s="418"/>
      <c r="G745" s="418"/>
      <c r="H745" s="418"/>
      <c r="I745" s="67"/>
      <c r="J745" s="442"/>
      <c r="K745" s="637"/>
      <c r="L745" s="637"/>
      <c r="M745" s="638"/>
      <c r="N745" s="442"/>
      <c r="O745" s="637"/>
      <c r="P745" s="637"/>
      <c r="Q745" s="638"/>
      <c r="R745" s="637"/>
      <c r="S745" s="418"/>
      <c r="T745" s="637"/>
      <c r="U745" s="638"/>
      <c r="V745" s="423" t="s">
        <v>579</v>
      </c>
      <c r="W745" s="422"/>
      <c r="X745" s="422"/>
      <c r="Y745" s="422"/>
      <c r="Z745" s="422"/>
      <c r="AA745" s="325"/>
      <c r="AB745" s="701">
        <f>$AB$7</f>
        <v>0.25</v>
      </c>
      <c r="AC745" s="706"/>
      <c r="AD745" s="424" t="s">
        <v>1300</v>
      </c>
      <c r="AE745" s="422"/>
      <c r="AF745" s="739"/>
      <c r="AG745" s="740"/>
      <c r="AH745" s="681"/>
      <c r="AI745" s="681"/>
      <c r="AJ745" s="681"/>
      <c r="AK745" s="681"/>
      <c r="AL745" s="681"/>
      <c r="AM745" s="681"/>
      <c r="AN745" s="681"/>
      <c r="AO745" s="682"/>
      <c r="AP745" s="319">
        <f>ROUND(ROUND(ROUND($F$703*$L$740,0)*(1+AB745),0)+AJ746,0)</f>
        <v>631</v>
      </c>
      <c r="AQ745" s="429"/>
    </row>
    <row r="746" spans="1:43" ht="17.25" customHeight="1" x14ac:dyDescent="0.15">
      <c r="A746" s="436">
        <v>63</v>
      </c>
      <c r="B746" s="436">
        <v>2132</v>
      </c>
      <c r="C746" s="158" t="s">
        <v>1935</v>
      </c>
      <c r="D746" s="630"/>
      <c r="E746" s="421"/>
      <c r="F746" s="418"/>
      <c r="G746" s="418"/>
      <c r="H746" s="418"/>
      <c r="I746" s="67"/>
      <c r="J746" s="442"/>
      <c r="K746" s="637"/>
      <c r="L746" s="637"/>
      <c r="M746" s="638"/>
      <c r="N746" s="442"/>
      <c r="O746" s="637"/>
      <c r="P746" s="637"/>
      <c r="Q746" s="638"/>
      <c r="R746" s="607"/>
      <c r="S746" s="417"/>
      <c r="T746" s="607"/>
      <c r="U746" s="432"/>
      <c r="V746" s="423" t="s">
        <v>208</v>
      </c>
      <c r="W746" s="422"/>
      <c r="X746" s="422"/>
      <c r="Y746" s="422"/>
      <c r="Z746" s="422"/>
      <c r="AA746" s="325"/>
      <c r="AB746" s="701">
        <f>$AB$8</f>
        <v>0.5</v>
      </c>
      <c r="AC746" s="706"/>
      <c r="AD746" s="424" t="s">
        <v>1300</v>
      </c>
      <c r="AE746" s="422"/>
      <c r="AF746" s="741"/>
      <c r="AG746" s="742"/>
      <c r="AH746" s="326"/>
      <c r="AI746" s="524" t="s">
        <v>33</v>
      </c>
      <c r="AJ746" s="699">
        <v>201</v>
      </c>
      <c r="AK746" s="699"/>
      <c r="AL746" s="417" t="s">
        <v>207</v>
      </c>
      <c r="AM746" s="181"/>
      <c r="AN746" s="426"/>
      <c r="AO746" s="189"/>
      <c r="AP746" s="320">
        <f>ROUND(ROUND(ROUND($F$703*$L$740,0)*(1+AB746),0)+AJ746,0)</f>
        <v>717</v>
      </c>
      <c r="AQ746" s="429"/>
    </row>
    <row r="747" spans="1:43" ht="17.25" customHeight="1" x14ac:dyDescent="0.15">
      <c r="A747" s="436">
        <v>63</v>
      </c>
      <c r="B747" s="433" t="s">
        <v>5527</v>
      </c>
      <c r="C747" s="455" t="s">
        <v>4723</v>
      </c>
      <c r="D747" s="538"/>
      <c r="E747" s="442"/>
      <c r="F747" s="637"/>
      <c r="G747" s="637"/>
      <c r="H747" s="637"/>
      <c r="I747" s="638"/>
      <c r="J747" s="442"/>
      <c r="K747" s="637"/>
      <c r="L747" s="637"/>
      <c r="M747" s="638"/>
      <c r="N747" s="442"/>
      <c r="O747" s="637"/>
      <c r="P747" s="637"/>
      <c r="Q747" s="419"/>
      <c r="R747" s="677" t="s">
        <v>4346</v>
      </c>
      <c r="S747" s="678"/>
      <c r="T747" s="678"/>
      <c r="U747" s="679"/>
      <c r="V747" s="423"/>
      <c r="W747" s="621"/>
      <c r="X747" s="621"/>
      <c r="Y747" s="621"/>
      <c r="Z747" s="621"/>
      <c r="AA747" s="621"/>
      <c r="AB747" s="621"/>
      <c r="AC747" s="621"/>
      <c r="AD747" s="621"/>
      <c r="AE747" s="621"/>
      <c r="AF747" s="621"/>
      <c r="AG747" s="621"/>
      <c r="AH747" s="621"/>
      <c r="AI747" s="621"/>
      <c r="AJ747" s="621"/>
      <c r="AK747" s="621"/>
      <c r="AL747" s="621"/>
      <c r="AM747" s="621"/>
      <c r="AN747" s="621"/>
      <c r="AO747" s="622"/>
      <c r="AP747" s="456">
        <f>ROUND(F703*L740,0)-ROUND(F703*R750,0)</f>
        <v>340</v>
      </c>
      <c r="AQ747" s="429"/>
    </row>
    <row r="748" spans="1:43" ht="17.25" customHeight="1" x14ac:dyDescent="0.15">
      <c r="A748" s="436">
        <v>63</v>
      </c>
      <c r="B748" s="433" t="s">
        <v>5528</v>
      </c>
      <c r="C748" s="457" t="s">
        <v>4724</v>
      </c>
      <c r="D748" s="649"/>
      <c r="E748" s="442"/>
      <c r="F748" s="637"/>
      <c r="G748" s="637"/>
      <c r="H748" s="637"/>
      <c r="I748" s="638"/>
      <c r="J748" s="442"/>
      <c r="K748" s="637"/>
      <c r="L748" s="637"/>
      <c r="M748" s="638"/>
      <c r="N748" s="442"/>
      <c r="O748" s="637"/>
      <c r="P748" s="637"/>
      <c r="Q748" s="419"/>
      <c r="R748" s="680"/>
      <c r="S748" s="681"/>
      <c r="T748" s="681"/>
      <c r="U748" s="682"/>
      <c r="V748" s="423" t="s">
        <v>579</v>
      </c>
      <c r="W748" s="422"/>
      <c r="X748" s="422"/>
      <c r="Y748" s="422"/>
      <c r="Z748" s="422"/>
      <c r="AA748" s="422"/>
      <c r="AB748" s="701">
        <v>0.25</v>
      </c>
      <c r="AC748" s="701"/>
      <c r="AD748" s="424" t="s">
        <v>1300</v>
      </c>
      <c r="AE748" s="621"/>
      <c r="AF748" s="621"/>
      <c r="AG748" s="621"/>
      <c r="AH748" s="621"/>
      <c r="AI748" s="621"/>
      <c r="AJ748" s="621"/>
      <c r="AK748" s="621"/>
      <c r="AL748" s="621"/>
      <c r="AM748" s="621"/>
      <c r="AN748" s="621"/>
      <c r="AO748" s="622"/>
      <c r="AP748" s="458">
        <f>ROUND((ROUND(F703*L740,0)-ROUND(F703*R750,0))*(1+AB748),0)</f>
        <v>425</v>
      </c>
      <c r="AQ748" s="429"/>
    </row>
    <row r="749" spans="1:43" ht="17.25" customHeight="1" x14ac:dyDescent="0.15">
      <c r="A749" s="436">
        <v>63</v>
      </c>
      <c r="B749" s="433" t="s">
        <v>5529</v>
      </c>
      <c r="C749" s="457" t="s">
        <v>4725</v>
      </c>
      <c r="D749" s="649"/>
      <c r="E749" s="442"/>
      <c r="F749" s="637"/>
      <c r="G749" s="637"/>
      <c r="H749" s="637"/>
      <c r="I749" s="638"/>
      <c r="J749" s="442"/>
      <c r="K749" s="637"/>
      <c r="L749" s="637"/>
      <c r="M749" s="638"/>
      <c r="N749" s="442"/>
      <c r="O749" s="637"/>
      <c r="P749" s="637"/>
      <c r="Q749" s="419"/>
      <c r="R749" s="511"/>
      <c r="S749" s="511"/>
      <c r="T749" s="511"/>
      <c r="U749" s="513"/>
      <c r="V749" s="423" t="s">
        <v>208</v>
      </c>
      <c r="W749" s="422"/>
      <c r="X749" s="422"/>
      <c r="Y749" s="422"/>
      <c r="Z749" s="422"/>
      <c r="AA749" s="422"/>
      <c r="AB749" s="701">
        <v>0.5</v>
      </c>
      <c r="AC749" s="701"/>
      <c r="AD749" s="424" t="s">
        <v>1300</v>
      </c>
      <c r="AE749" s="621"/>
      <c r="AF749" s="621"/>
      <c r="AG749" s="621"/>
      <c r="AH749" s="621"/>
      <c r="AI749" s="621"/>
      <c r="AJ749" s="621"/>
      <c r="AK749" s="621"/>
      <c r="AL749" s="621"/>
      <c r="AM749" s="621"/>
      <c r="AN749" s="621"/>
      <c r="AO749" s="622"/>
      <c r="AP749" s="458">
        <f>ROUND((ROUND(F703*L740,0)-ROUND(F703*R750,0))*(1+AB749),0)</f>
        <v>510</v>
      </c>
      <c r="AQ749" s="429"/>
    </row>
    <row r="750" spans="1:43" ht="17.25" customHeight="1" x14ac:dyDescent="0.15">
      <c r="A750" s="436">
        <v>63</v>
      </c>
      <c r="B750" s="433" t="s">
        <v>5530</v>
      </c>
      <c r="C750" s="441" t="s">
        <v>4726</v>
      </c>
      <c r="D750" s="649"/>
      <c r="E750" s="442"/>
      <c r="F750" s="637"/>
      <c r="G750" s="637"/>
      <c r="H750" s="637"/>
      <c r="I750" s="638"/>
      <c r="J750" s="442"/>
      <c r="K750" s="637"/>
      <c r="L750" s="637"/>
      <c r="M750" s="638"/>
      <c r="N750" s="442"/>
      <c r="O750" s="637"/>
      <c r="P750" s="637"/>
      <c r="Q750" s="419"/>
      <c r="R750" s="709">
        <f>$R$18</f>
        <v>0.01</v>
      </c>
      <c r="S750" s="683"/>
      <c r="T750" s="45" t="s">
        <v>4036</v>
      </c>
      <c r="U750" s="419"/>
      <c r="V750" s="423"/>
      <c r="W750" s="422"/>
      <c r="X750" s="422"/>
      <c r="Y750" s="422"/>
      <c r="Z750" s="422"/>
      <c r="AA750" s="422"/>
      <c r="AB750" s="529"/>
      <c r="AC750" s="529"/>
      <c r="AD750" s="424"/>
      <c r="AE750" s="422"/>
      <c r="AF750" s="737" t="s">
        <v>1358</v>
      </c>
      <c r="AG750" s="738"/>
      <c r="AH750" s="678" t="s">
        <v>4030</v>
      </c>
      <c r="AI750" s="678"/>
      <c r="AJ750" s="678"/>
      <c r="AK750" s="678"/>
      <c r="AL750" s="678"/>
      <c r="AM750" s="678"/>
      <c r="AN750" s="678"/>
      <c r="AO750" s="679"/>
      <c r="AP750" s="459">
        <f>ROUND((ROUND(F703*L740,0)-ROUND(F703*R750,0))+AJ752,0)</f>
        <v>594</v>
      </c>
      <c r="AQ750" s="407"/>
    </row>
    <row r="751" spans="1:43" ht="17.25" customHeight="1" x14ac:dyDescent="0.15">
      <c r="A751" s="436">
        <v>63</v>
      </c>
      <c r="B751" s="433" t="s">
        <v>5531</v>
      </c>
      <c r="C751" s="441" t="s">
        <v>4727</v>
      </c>
      <c r="D751" s="649"/>
      <c r="E751" s="442"/>
      <c r="F751" s="637"/>
      <c r="G751" s="637"/>
      <c r="H751" s="637"/>
      <c r="I751" s="638"/>
      <c r="J751" s="442"/>
      <c r="K751" s="637"/>
      <c r="L751" s="637"/>
      <c r="M751" s="638"/>
      <c r="N751" s="442"/>
      <c r="O751" s="637"/>
      <c r="P751" s="637"/>
      <c r="Q751" s="419"/>
      <c r="R751" s="418"/>
      <c r="S751" s="418"/>
      <c r="T751" s="418"/>
      <c r="U751" s="419"/>
      <c r="V751" s="423" t="s">
        <v>579</v>
      </c>
      <c r="W751" s="422"/>
      <c r="X751" s="422"/>
      <c r="Y751" s="422"/>
      <c r="Z751" s="422"/>
      <c r="AA751" s="422"/>
      <c r="AB751" s="701">
        <f>$AB$7</f>
        <v>0.25</v>
      </c>
      <c r="AC751" s="701"/>
      <c r="AD751" s="424" t="s">
        <v>1300</v>
      </c>
      <c r="AE751" s="422"/>
      <c r="AF751" s="739"/>
      <c r="AG751" s="740"/>
      <c r="AH751" s="681"/>
      <c r="AI751" s="681"/>
      <c r="AJ751" s="681"/>
      <c r="AK751" s="681"/>
      <c r="AL751" s="681"/>
      <c r="AM751" s="681"/>
      <c r="AN751" s="681"/>
      <c r="AO751" s="682"/>
      <c r="AP751" s="459">
        <f>ROUND(ROUND((ROUND(F703*L740,0)-ROUND(F703*R750,0))*(1+AB751),0)+AJ752,0)</f>
        <v>679</v>
      </c>
      <c r="AQ751" s="429"/>
    </row>
    <row r="752" spans="1:43" ht="17.25" customHeight="1" x14ac:dyDescent="0.15">
      <c r="A752" s="436">
        <v>63</v>
      </c>
      <c r="B752" s="433" t="s">
        <v>5532</v>
      </c>
      <c r="C752" s="441" t="s">
        <v>4728</v>
      </c>
      <c r="D752" s="649"/>
      <c r="E752" s="510"/>
      <c r="F752" s="511"/>
      <c r="G752" s="511"/>
      <c r="H752" s="511"/>
      <c r="I752" s="513"/>
      <c r="J752" s="510"/>
      <c r="K752" s="511"/>
      <c r="L752" s="637"/>
      <c r="M752" s="638"/>
      <c r="N752" s="442"/>
      <c r="O752" s="637"/>
      <c r="P752" s="637"/>
      <c r="Q752" s="419"/>
      <c r="R752" s="418"/>
      <c r="S752" s="418"/>
      <c r="T752" s="418"/>
      <c r="U752" s="419"/>
      <c r="V752" s="423" t="s">
        <v>208</v>
      </c>
      <c r="W752" s="422"/>
      <c r="X752" s="422"/>
      <c r="Y752" s="422"/>
      <c r="Z752" s="422"/>
      <c r="AA752" s="422"/>
      <c r="AB752" s="701">
        <f>$AB$8</f>
        <v>0.5</v>
      </c>
      <c r="AC752" s="701"/>
      <c r="AD752" s="424" t="s">
        <v>1300</v>
      </c>
      <c r="AE752" s="422"/>
      <c r="AF752" s="741"/>
      <c r="AG752" s="742"/>
      <c r="AH752" s="245"/>
      <c r="AI752" s="616" t="s">
        <v>33</v>
      </c>
      <c r="AJ752" s="702">
        <f>$AJ$11</f>
        <v>254</v>
      </c>
      <c r="AK752" s="702"/>
      <c r="AL752" s="245" t="s">
        <v>207</v>
      </c>
      <c r="AM752" s="607"/>
      <c r="AN752" s="607"/>
      <c r="AO752" s="432"/>
      <c r="AP752" s="459">
        <f>ROUND(ROUND((ROUND(F703*L740,0)-ROUND(F703*R750,0))*(1+AB752),0)+AJ752,0)</f>
        <v>764</v>
      </c>
      <c r="AQ752" s="429"/>
    </row>
    <row r="753" spans="1:43" ht="17.25" customHeight="1" x14ac:dyDescent="0.15">
      <c r="A753" s="436">
        <v>63</v>
      </c>
      <c r="B753" s="433" t="s">
        <v>5533</v>
      </c>
      <c r="C753" s="441" t="s">
        <v>4729</v>
      </c>
      <c r="D753" s="649"/>
      <c r="E753" s="510"/>
      <c r="F753" s="511"/>
      <c r="G753" s="511"/>
      <c r="H753" s="511"/>
      <c r="I753" s="513"/>
      <c r="J753" s="510"/>
      <c r="K753" s="511"/>
      <c r="L753" s="637"/>
      <c r="M753" s="638"/>
      <c r="N753" s="442"/>
      <c r="O753" s="637"/>
      <c r="P753" s="637"/>
      <c r="Q753" s="638"/>
      <c r="R753" s="637"/>
      <c r="S753" s="637"/>
      <c r="T753" s="637"/>
      <c r="U753" s="638"/>
      <c r="V753" s="423"/>
      <c r="W753" s="422"/>
      <c r="X753" s="422"/>
      <c r="Y753" s="422"/>
      <c r="Z753" s="422"/>
      <c r="AA753" s="422"/>
      <c r="AB753" s="529"/>
      <c r="AC753" s="529"/>
      <c r="AD753" s="424"/>
      <c r="AE753" s="422"/>
      <c r="AF753" s="737" t="s">
        <v>1359</v>
      </c>
      <c r="AG753" s="738"/>
      <c r="AH753" s="678" t="s">
        <v>4030</v>
      </c>
      <c r="AI753" s="678"/>
      <c r="AJ753" s="678"/>
      <c r="AK753" s="678"/>
      <c r="AL753" s="678"/>
      <c r="AM753" s="678"/>
      <c r="AN753" s="678"/>
      <c r="AO753" s="679"/>
      <c r="AP753" s="459">
        <f>ROUND((ROUND(F703*L740,0)-ROUND(F703*R750,0))+AJ755,0)</f>
        <v>541</v>
      </c>
      <c r="AQ753" s="407"/>
    </row>
    <row r="754" spans="1:43" ht="17.25" customHeight="1" x14ac:dyDescent="0.15">
      <c r="A754" s="436">
        <v>63</v>
      </c>
      <c r="B754" s="433" t="s">
        <v>5534</v>
      </c>
      <c r="C754" s="441" t="s">
        <v>4730</v>
      </c>
      <c r="D754" s="649"/>
      <c r="E754" s="510"/>
      <c r="F754" s="511"/>
      <c r="G754" s="511"/>
      <c r="H754" s="511"/>
      <c r="I754" s="513"/>
      <c r="J754" s="510"/>
      <c r="K754" s="511"/>
      <c r="L754" s="637"/>
      <c r="M754" s="638"/>
      <c r="N754" s="442"/>
      <c r="O754" s="637"/>
      <c r="P754" s="637"/>
      <c r="Q754" s="419"/>
      <c r="R754" s="418"/>
      <c r="S754" s="418"/>
      <c r="T754" s="418"/>
      <c r="U754" s="419"/>
      <c r="V754" s="423" t="s">
        <v>579</v>
      </c>
      <c r="W754" s="422"/>
      <c r="X754" s="422"/>
      <c r="Y754" s="422"/>
      <c r="Z754" s="422"/>
      <c r="AA754" s="422"/>
      <c r="AB754" s="701">
        <f>$AB$7</f>
        <v>0.25</v>
      </c>
      <c r="AC754" s="701"/>
      <c r="AD754" s="424" t="s">
        <v>1300</v>
      </c>
      <c r="AE754" s="422"/>
      <c r="AF754" s="739"/>
      <c r="AG754" s="740"/>
      <c r="AH754" s="681"/>
      <c r="AI754" s="681"/>
      <c r="AJ754" s="681"/>
      <c r="AK754" s="681"/>
      <c r="AL754" s="681"/>
      <c r="AM754" s="681"/>
      <c r="AN754" s="681"/>
      <c r="AO754" s="682"/>
      <c r="AP754" s="459">
        <f>ROUND(ROUND((ROUND(F703*L740,0)-ROUND(F703*R750,0))*(1+AB754),0)+AJ755,0)</f>
        <v>626</v>
      </c>
      <c r="AQ754" s="429"/>
    </row>
    <row r="755" spans="1:43" ht="17.25" customHeight="1" x14ac:dyDescent="0.15">
      <c r="A755" s="436">
        <v>63</v>
      </c>
      <c r="B755" s="433" t="s">
        <v>5535</v>
      </c>
      <c r="C755" s="441" t="s">
        <v>4731</v>
      </c>
      <c r="D755" s="649"/>
      <c r="E755" s="510"/>
      <c r="F755" s="511"/>
      <c r="G755" s="511"/>
      <c r="H755" s="511"/>
      <c r="I755" s="513"/>
      <c r="J755" s="510"/>
      <c r="K755" s="511"/>
      <c r="L755" s="637"/>
      <c r="M755" s="638"/>
      <c r="N755" s="39"/>
      <c r="O755" s="417"/>
      <c r="P755" s="417"/>
      <c r="Q755" s="420"/>
      <c r="R755" s="417"/>
      <c r="S755" s="417"/>
      <c r="T755" s="417"/>
      <c r="U755" s="420"/>
      <c r="V755" s="423" t="s">
        <v>208</v>
      </c>
      <c r="W755" s="422"/>
      <c r="X755" s="422"/>
      <c r="Y755" s="422"/>
      <c r="Z755" s="422"/>
      <c r="AA755" s="422"/>
      <c r="AB755" s="701">
        <f>$AB$8</f>
        <v>0.5</v>
      </c>
      <c r="AC755" s="701"/>
      <c r="AD755" s="424" t="s">
        <v>1300</v>
      </c>
      <c r="AE755" s="38"/>
      <c r="AF755" s="741"/>
      <c r="AG755" s="742"/>
      <c r="AH755" s="576"/>
      <c r="AI755" s="524" t="s">
        <v>33</v>
      </c>
      <c r="AJ755" s="699">
        <f>$AJ$14</f>
        <v>201</v>
      </c>
      <c r="AK755" s="699"/>
      <c r="AL755" s="426" t="s">
        <v>207</v>
      </c>
      <c r="AM755" s="181"/>
      <c r="AN755" s="426"/>
      <c r="AO755" s="189"/>
      <c r="AP755" s="459">
        <f>ROUND(ROUND((ROUND(F703*L740,0)-ROUND(F703*R750,0))*(1+AB755),0)+AJ755,0)</f>
        <v>711</v>
      </c>
      <c r="AQ755" s="429"/>
    </row>
    <row r="756" spans="1:43" ht="17.25" customHeight="1" x14ac:dyDescent="0.15">
      <c r="A756" s="436">
        <v>63</v>
      </c>
      <c r="B756" s="433">
        <v>2160</v>
      </c>
      <c r="C756" s="457" t="s">
        <v>4223</v>
      </c>
      <c r="D756" s="649"/>
      <c r="E756" s="421"/>
      <c r="F756" s="418"/>
      <c r="G756" s="34"/>
      <c r="H756" s="34"/>
      <c r="I756" s="419"/>
      <c r="J756" s="421"/>
      <c r="K756" s="418"/>
      <c r="L756" s="418"/>
      <c r="M756" s="466"/>
      <c r="N756" s="677" t="s">
        <v>3284</v>
      </c>
      <c r="O756" s="678"/>
      <c r="P756" s="678"/>
      <c r="Q756" s="679"/>
      <c r="R756" s="509"/>
      <c r="S756" s="509"/>
      <c r="T756" s="509"/>
      <c r="U756" s="512"/>
      <c r="V756" s="423"/>
      <c r="W756" s="621"/>
      <c r="X756" s="621"/>
      <c r="Y756" s="621"/>
      <c r="Z756" s="621"/>
      <c r="AA756" s="621"/>
      <c r="AB756" s="445"/>
      <c r="AC756" s="519"/>
      <c r="AD756" s="258"/>
      <c r="AE756" s="258"/>
      <c r="AF756" s="426"/>
      <c r="AG756" s="417"/>
      <c r="AH756" s="417"/>
      <c r="AI756" s="417"/>
      <c r="AJ756" s="426"/>
      <c r="AK756" s="426"/>
      <c r="AL756" s="426"/>
      <c r="AM756" s="426"/>
      <c r="AN756" s="426"/>
      <c r="AO756" s="629"/>
      <c r="AP756" s="459">
        <f>ROUND(ROUND(F703*L740,0)-ROUND(F703*N759,0),0)</f>
        <v>340</v>
      </c>
      <c r="AQ756" s="429"/>
    </row>
    <row r="757" spans="1:43" ht="17.25" customHeight="1" x14ac:dyDescent="0.15">
      <c r="A757" s="436">
        <v>63</v>
      </c>
      <c r="B757" s="433">
        <v>2161</v>
      </c>
      <c r="C757" s="457" t="s">
        <v>4224</v>
      </c>
      <c r="D757" s="649"/>
      <c r="E757" s="421"/>
      <c r="F757" s="418"/>
      <c r="G757" s="418"/>
      <c r="H757" s="418"/>
      <c r="I757" s="419"/>
      <c r="J757" s="421"/>
      <c r="K757" s="418"/>
      <c r="L757" s="637"/>
      <c r="M757" s="419"/>
      <c r="N757" s="680"/>
      <c r="O757" s="681"/>
      <c r="P757" s="681"/>
      <c r="Q757" s="682"/>
      <c r="R757" s="511"/>
      <c r="S757" s="511"/>
      <c r="T757" s="511"/>
      <c r="U757" s="513"/>
      <c r="V757" s="423" t="s">
        <v>579</v>
      </c>
      <c r="W757" s="422"/>
      <c r="X757" s="422"/>
      <c r="Y757" s="422"/>
      <c r="Z757" s="422"/>
      <c r="AA757" s="422"/>
      <c r="AB757" s="701">
        <f>$AB$7</f>
        <v>0.25</v>
      </c>
      <c r="AC757" s="701"/>
      <c r="AD757" s="424" t="s">
        <v>1300</v>
      </c>
      <c r="AE757" s="422"/>
      <c r="AF757" s="621"/>
      <c r="AG757" s="621"/>
      <c r="AH757" s="621"/>
      <c r="AI757" s="621"/>
      <c r="AJ757" s="621"/>
      <c r="AK757" s="621"/>
      <c r="AL757" s="621"/>
      <c r="AM757" s="621"/>
      <c r="AN757" s="621"/>
      <c r="AO757" s="622"/>
      <c r="AP757" s="458">
        <f>ROUND(ROUND(ROUND(F703*L740,0)-ROUND(F703*N759,0),0)*(1+AB757),0)</f>
        <v>425</v>
      </c>
      <c r="AQ757" s="407"/>
    </row>
    <row r="758" spans="1:43" ht="17.25" customHeight="1" x14ac:dyDescent="0.15">
      <c r="A758" s="436">
        <v>63</v>
      </c>
      <c r="B758" s="433">
        <v>2162</v>
      </c>
      <c r="C758" s="457" t="s">
        <v>4225</v>
      </c>
      <c r="D758" s="649"/>
      <c r="E758" s="421"/>
      <c r="F758" s="418"/>
      <c r="G758" s="418"/>
      <c r="H758" s="418"/>
      <c r="I758" s="419"/>
      <c r="J758" s="421"/>
      <c r="K758" s="418"/>
      <c r="L758" s="637"/>
      <c r="M758" s="419"/>
      <c r="N758" s="442"/>
      <c r="O758" s="637"/>
      <c r="P758" s="637"/>
      <c r="Q758" s="513"/>
      <c r="R758" s="511"/>
      <c r="S758" s="511"/>
      <c r="T758" s="511"/>
      <c r="U758" s="513"/>
      <c r="V758" s="423" t="s">
        <v>208</v>
      </c>
      <c r="W758" s="422"/>
      <c r="X758" s="422"/>
      <c r="Y758" s="422"/>
      <c r="Z758" s="422"/>
      <c r="AA758" s="422"/>
      <c r="AB758" s="701">
        <f>$AB$8</f>
        <v>0.5</v>
      </c>
      <c r="AC758" s="701"/>
      <c r="AD758" s="424" t="s">
        <v>1300</v>
      </c>
      <c r="AE758" s="422"/>
      <c r="AF758" s="621"/>
      <c r="AG758" s="621"/>
      <c r="AH758" s="621"/>
      <c r="AI758" s="621"/>
      <c r="AJ758" s="621"/>
      <c r="AK758" s="621"/>
      <c r="AL758" s="621"/>
      <c r="AM758" s="621"/>
      <c r="AN758" s="621"/>
      <c r="AO758" s="622"/>
      <c r="AP758" s="460">
        <f>ROUND(ROUND(ROUND(F703*L740,0)-ROUND(F703*N759,0),0)*(1+AB758),0)</f>
        <v>510</v>
      </c>
      <c r="AQ758" s="407"/>
    </row>
    <row r="759" spans="1:43" ht="17.25" customHeight="1" x14ac:dyDescent="0.15">
      <c r="A759" s="436">
        <v>63</v>
      </c>
      <c r="B759" s="433">
        <v>2163</v>
      </c>
      <c r="C759" s="441" t="s">
        <v>4226</v>
      </c>
      <c r="D759" s="649"/>
      <c r="E759" s="421"/>
      <c r="F759" s="418"/>
      <c r="G759" s="418"/>
      <c r="H759" s="418"/>
      <c r="I759" s="419"/>
      <c r="J759" s="421"/>
      <c r="K759" s="418"/>
      <c r="L759" s="637"/>
      <c r="M759" s="638"/>
      <c r="N759" s="709">
        <f>$N$27</f>
        <v>0.01</v>
      </c>
      <c r="O759" s="683"/>
      <c r="P759" s="45" t="s">
        <v>4036</v>
      </c>
      <c r="Q759" s="419"/>
      <c r="R759" s="637"/>
      <c r="S759" s="637"/>
      <c r="T759" s="637"/>
      <c r="U759" s="419"/>
      <c r="V759" s="423"/>
      <c r="W759" s="422"/>
      <c r="X759" s="422"/>
      <c r="Y759" s="422"/>
      <c r="Z759" s="422"/>
      <c r="AA759" s="422"/>
      <c r="AB759" s="529"/>
      <c r="AC759" s="529"/>
      <c r="AD759" s="424"/>
      <c r="AE759" s="445"/>
      <c r="AF759" s="737" t="s">
        <v>1358</v>
      </c>
      <c r="AG759" s="738"/>
      <c r="AH759" s="678" t="s">
        <v>4030</v>
      </c>
      <c r="AI759" s="678"/>
      <c r="AJ759" s="678"/>
      <c r="AK759" s="678"/>
      <c r="AL759" s="678"/>
      <c r="AM759" s="678"/>
      <c r="AN759" s="678"/>
      <c r="AO759" s="679"/>
      <c r="AP759" s="459">
        <f>ROUND(ROUND(ROUND(F703*L740,0)-ROUND(F703*N759,0),0)+AJ761,0)</f>
        <v>594</v>
      </c>
      <c r="AQ759" s="407"/>
    </row>
    <row r="760" spans="1:43" ht="17.25" customHeight="1" x14ac:dyDescent="0.15">
      <c r="A760" s="436">
        <v>63</v>
      </c>
      <c r="B760" s="433">
        <v>2164</v>
      </c>
      <c r="C760" s="441" t="s">
        <v>4227</v>
      </c>
      <c r="D760" s="649"/>
      <c r="E760" s="421"/>
      <c r="F760" s="418"/>
      <c r="G760" s="34"/>
      <c r="H760" s="34"/>
      <c r="I760" s="419"/>
      <c r="J760" s="421"/>
      <c r="K760" s="418"/>
      <c r="L760" s="418"/>
      <c r="M760" s="419"/>
      <c r="N760" s="442"/>
      <c r="O760" s="637"/>
      <c r="P760" s="637"/>
      <c r="Q760" s="419"/>
      <c r="R760" s="418"/>
      <c r="S760" s="418"/>
      <c r="T760" s="418"/>
      <c r="U760" s="419"/>
      <c r="V760" s="423" t="s">
        <v>579</v>
      </c>
      <c r="W760" s="422"/>
      <c r="X760" s="422"/>
      <c r="Y760" s="422"/>
      <c r="Z760" s="422"/>
      <c r="AA760" s="422"/>
      <c r="AB760" s="701">
        <f>$AB$7</f>
        <v>0.25</v>
      </c>
      <c r="AC760" s="701"/>
      <c r="AD760" s="424" t="s">
        <v>1300</v>
      </c>
      <c r="AE760" s="422"/>
      <c r="AF760" s="739"/>
      <c r="AG760" s="740"/>
      <c r="AH760" s="681"/>
      <c r="AI760" s="681"/>
      <c r="AJ760" s="681"/>
      <c r="AK760" s="681"/>
      <c r="AL760" s="681"/>
      <c r="AM760" s="681"/>
      <c r="AN760" s="681"/>
      <c r="AO760" s="682"/>
      <c r="AP760" s="459">
        <f>ROUND(ROUND(ROUND(ROUND(F703*L740,0)-ROUND(F703*N759,0),0)*(1+AB760),0)+AJ761,0)</f>
        <v>679</v>
      </c>
      <c r="AQ760" s="429"/>
    </row>
    <row r="761" spans="1:43" ht="17.25" customHeight="1" x14ac:dyDescent="0.15">
      <c r="A761" s="436">
        <v>63</v>
      </c>
      <c r="B761" s="433">
        <v>2165</v>
      </c>
      <c r="C761" s="441" t="s">
        <v>4228</v>
      </c>
      <c r="D761" s="649"/>
      <c r="E761" s="421"/>
      <c r="F761" s="418"/>
      <c r="G761" s="34"/>
      <c r="H761" s="34"/>
      <c r="I761" s="419"/>
      <c r="J761" s="421"/>
      <c r="K761" s="418"/>
      <c r="L761" s="418"/>
      <c r="M761" s="419"/>
      <c r="N761" s="442"/>
      <c r="O761" s="637"/>
      <c r="P761" s="637"/>
      <c r="Q761" s="419"/>
      <c r="R761" s="418"/>
      <c r="S761" s="418"/>
      <c r="T761" s="418"/>
      <c r="U761" s="419"/>
      <c r="V761" s="423" t="s">
        <v>208</v>
      </c>
      <c r="W761" s="422"/>
      <c r="X761" s="422"/>
      <c r="Y761" s="422"/>
      <c r="Z761" s="422"/>
      <c r="AA761" s="422"/>
      <c r="AB761" s="701">
        <f>$AB$8</f>
        <v>0.5</v>
      </c>
      <c r="AC761" s="701"/>
      <c r="AD761" s="424" t="s">
        <v>1300</v>
      </c>
      <c r="AE761" s="422"/>
      <c r="AF761" s="741"/>
      <c r="AG761" s="742"/>
      <c r="AH761" s="245"/>
      <c r="AI761" s="616" t="s">
        <v>33</v>
      </c>
      <c r="AJ761" s="702">
        <f>$AJ$11</f>
        <v>254</v>
      </c>
      <c r="AK761" s="702"/>
      <c r="AL761" s="245" t="s">
        <v>207</v>
      </c>
      <c r="AM761" s="607"/>
      <c r="AN761" s="607"/>
      <c r="AO761" s="432"/>
      <c r="AP761" s="458">
        <f>ROUND(ROUND(ROUND(ROUND(F703*L740,0)-ROUND(F703*N759,0),0)*(1+AB761),0)+AJ761,0)</f>
        <v>764</v>
      </c>
      <c r="AQ761" s="429"/>
    </row>
    <row r="762" spans="1:43" ht="17.25" customHeight="1" x14ac:dyDescent="0.15">
      <c r="A762" s="436">
        <v>63</v>
      </c>
      <c r="B762" s="433">
        <v>2166</v>
      </c>
      <c r="C762" s="441" t="s">
        <v>4229</v>
      </c>
      <c r="D762" s="538"/>
      <c r="E762" s="442"/>
      <c r="F762" s="637"/>
      <c r="G762" s="637"/>
      <c r="H762" s="637"/>
      <c r="I762" s="638"/>
      <c r="J762" s="442"/>
      <c r="K762" s="637"/>
      <c r="L762" s="637"/>
      <c r="M762" s="638"/>
      <c r="N762" s="442"/>
      <c r="O762" s="637"/>
      <c r="P762" s="637"/>
      <c r="Q762" s="638"/>
      <c r="R762" s="637"/>
      <c r="S762" s="637"/>
      <c r="T762" s="637"/>
      <c r="U762" s="638"/>
      <c r="V762" s="423"/>
      <c r="W762" s="422"/>
      <c r="X762" s="422"/>
      <c r="Y762" s="422"/>
      <c r="Z762" s="422"/>
      <c r="AA762" s="422"/>
      <c r="AB762" s="529"/>
      <c r="AC762" s="529"/>
      <c r="AD762" s="424"/>
      <c r="AE762" s="422"/>
      <c r="AF762" s="737" t="s">
        <v>1359</v>
      </c>
      <c r="AG762" s="738"/>
      <c r="AH762" s="678" t="s">
        <v>4030</v>
      </c>
      <c r="AI762" s="678"/>
      <c r="AJ762" s="678"/>
      <c r="AK762" s="678"/>
      <c r="AL762" s="678"/>
      <c r="AM762" s="678"/>
      <c r="AN762" s="678"/>
      <c r="AO762" s="679"/>
      <c r="AP762" s="459">
        <f>ROUND(ROUND(ROUND(F703*L740,0)-ROUND(F703*N759,0),0)+AJ764,0)</f>
        <v>541</v>
      </c>
      <c r="AQ762" s="407"/>
    </row>
    <row r="763" spans="1:43" ht="17.100000000000001" customHeight="1" x14ac:dyDescent="0.15">
      <c r="A763" s="436">
        <v>63</v>
      </c>
      <c r="B763" s="433">
        <v>2167</v>
      </c>
      <c r="C763" s="441" t="s">
        <v>4230</v>
      </c>
      <c r="D763" s="538"/>
      <c r="E763" s="421"/>
      <c r="F763" s="418"/>
      <c r="G763" s="34"/>
      <c r="H763" s="34"/>
      <c r="I763" s="419"/>
      <c r="J763" s="421"/>
      <c r="K763" s="418"/>
      <c r="L763" s="418"/>
      <c r="M763" s="419"/>
      <c r="N763" s="442"/>
      <c r="O763" s="637"/>
      <c r="P763" s="637"/>
      <c r="Q763" s="419"/>
      <c r="R763" s="418"/>
      <c r="S763" s="418"/>
      <c r="T763" s="418"/>
      <c r="U763" s="419"/>
      <c r="V763" s="423" t="s">
        <v>579</v>
      </c>
      <c r="W763" s="422"/>
      <c r="X763" s="422"/>
      <c r="Y763" s="422"/>
      <c r="Z763" s="422"/>
      <c r="AA763" s="422"/>
      <c r="AB763" s="701">
        <f>$AB$7</f>
        <v>0.25</v>
      </c>
      <c r="AC763" s="701"/>
      <c r="AD763" s="424" t="s">
        <v>1300</v>
      </c>
      <c r="AE763" s="422"/>
      <c r="AF763" s="739"/>
      <c r="AG763" s="740"/>
      <c r="AH763" s="681"/>
      <c r="AI763" s="681"/>
      <c r="AJ763" s="681"/>
      <c r="AK763" s="681"/>
      <c r="AL763" s="681"/>
      <c r="AM763" s="681"/>
      <c r="AN763" s="681"/>
      <c r="AO763" s="682"/>
      <c r="AP763" s="459">
        <f>ROUND(ROUND(ROUND(ROUND(F703*L740,0)-ROUND(F703*N759,0),0)*(1+AB763),0)+AJ764,0)</f>
        <v>626</v>
      </c>
      <c r="AQ763" s="429"/>
    </row>
    <row r="764" spans="1:43" ht="17.25" customHeight="1" x14ac:dyDescent="0.15">
      <c r="A764" s="436">
        <v>63</v>
      </c>
      <c r="B764" s="433">
        <v>2168</v>
      </c>
      <c r="C764" s="441" t="s">
        <v>4231</v>
      </c>
      <c r="D764" s="538"/>
      <c r="E764" s="421"/>
      <c r="F764" s="418"/>
      <c r="G764" s="34"/>
      <c r="H764" s="34"/>
      <c r="I764" s="419"/>
      <c r="J764" s="421"/>
      <c r="K764" s="418"/>
      <c r="L764" s="418"/>
      <c r="M764" s="419"/>
      <c r="N764" s="442"/>
      <c r="O764" s="637"/>
      <c r="P764" s="637"/>
      <c r="Q764" s="419"/>
      <c r="R764" s="417"/>
      <c r="S764" s="417"/>
      <c r="T764" s="417"/>
      <c r="U764" s="420"/>
      <c r="V764" s="423" t="s">
        <v>208</v>
      </c>
      <c r="W764" s="422"/>
      <c r="X764" s="422"/>
      <c r="Y764" s="422"/>
      <c r="Z764" s="422"/>
      <c r="AA764" s="422"/>
      <c r="AB764" s="701">
        <f>$AB$8</f>
        <v>0.5</v>
      </c>
      <c r="AC764" s="701"/>
      <c r="AD764" s="424" t="s">
        <v>1300</v>
      </c>
      <c r="AE764" s="621"/>
      <c r="AF764" s="741"/>
      <c r="AG764" s="742"/>
      <c r="AH764" s="576"/>
      <c r="AI764" s="524" t="s">
        <v>33</v>
      </c>
      <c r="AJ764" s="699">
        <f>$AJ$14</f>
        <v>201</v>
      </c>
      <c r="AK764" s="699"/>
      <c r="AL764" s="426" t="s">
        <v>207</v>
      </c>
      <c r="AM764" s="181"/>
      <c r="AN764" s="426"/>
      <c r="AO764" s="189"/>
      <c r="AP764" s="357">
        <f>ROUND(ROUND(ROUND(ROUND(F703*L740,0)-ROUND(F703*N759,0),0)*(1+AB764),0)+AJ764,0)</f>
        <v>711</v>
      </c>
      <c r="AQ764" s="429"/>
    </row>
    <row r="765" spans="1:43" ht="17.25" customHeight="1" x14ac:dyDescent="0.15">
      <c r="A765" s="436">
        <v>63</v>
      </c>
      <c r="B765" s="433" t="s">
        <v>5536</v>
      </c>
      <c r="C765" s="455" t="s">
        <v>4732</v>
      </c>
      <c r="D765" s="649"/>
      <c r="E765" s="442"/>
      <c r="F765" s="637"/>
      <c r="G765" s="637"/>
      <c r="H765" s="637"/>
      <c r="I765" s="638"/>
      <c r="J765" s="442"/>
      <c r="K765" s="637"/>
      <c r="L765" s="637"/>
      <c r="M765" s="638"/>
      <c r="N765" s="442"/>
      <c r="O765" s="637"/>
      <c r="P765" s="637"/>
      <c r="Q765" s="419"/>
      <c r="R765" s="677" t="s">
        <v>4346</v>
      </c>
      <c r="S765" s="678"/>
      <c r="T765" s="678"/>
      <c r="U765" s="679"/>
      <c r="V765" s="423"/>
      <c r="W765" s="621"/>
      <c r="X765" s="621"/>
      <c r="Y765" s="621"/>
      <c r="Z765" s="621"/>
      <c r="AA765" s="621"/>
      <c r="AB765" s="621"/>
      <c r="AC765" s="621"/>
      <c r="AD765" s="621"/>
      <c r="AE765" s="621"/>
      <c r="AF765" s="621"/>
      <c r="AG765" s="621"/>
      <c r="AH765" s="621"/>
      <c r="AI765" s="621"/>
      <c r="AJ765" s="621"/>
      <c r="AK765" s="621"/>
      <c r="AL765" s="621"/>
      <c r="AM765" s="621"/>
      <c r="AN765" s="621"/>
      <c r="AO765" s="622"/>
      <c r="AP765" s="456">
        <f>ROUND(F703*L740,0)-ROUND(F703*N759,0)-ROUND(F703*R768,0)</f>
        <v>336</v>
      </c>
      <c r="AQ765" s="429"/>
    </row>
    <row r="766" spans="1:43" ht="17.25" customHeight="1" x14ac:dyDescent="0.15">
      <c r="A766" s="436">
        <v>63</v>
      </c>
      <c r="B766" s="433" t="s">
        <v>5537</v>
      </c>
      <c r="C766" s="457" t="s">
        <v>4733</v>
      </c>
      <c r="D766" s="649"/>
      <c r="E766" s="442"/>
      <c r="F766" s="637"/>
      <c r="G766" s="637"/>
      <c r="H766" s="637"/>
      <c r="I766" s="638"/>
      <c r="J766" s="442"/>
      <c r="K766" s="637"/>
      <c r="L766" s="637"/>
      <c r="M766" s="638"/>
      <c r="N766" s="442"/>
      <c r="O766" s="637"/>
      <c r="P766" s="637"/>
      <c r="Q766" s="419"/>
      <c r="R766" s="680"/>
      <c r="S766" s="681"/>
      <c r="T766" s="681"/>
      <c r="U766" s="682"/>
      <c r="V766" s="423" t="s">
        <v>579</v>
      </c>
      <c r="W766" s="422"/>
      <c r="X766" s="422"/>
      <c r="Y766" s="422"/>
      <c r="Z766" s="422"/>
      <c r="AA766" s="422"/>
      <c r="AB766" s="701">
        <v>0.25</v>
      </c>
      <c r="AC766" s="701"/>
      <c r="AD766" s="424" t="s">
        <v>1300</v>
      </c>
      <c r="AE766" s="621"/>
      <c r="AF766" s="621"/>
      <c r="AG766" s="621"/>
      <c r="AH766" s="621"/>
      <c r="AI766" s="621"/>
      <c r="AJ766" s="621"/>
      <c r="AK766" s="621"/>
      <c r="AL766" s="621"/>
      <c r="AM766" s="621"/>
      <c r="AN766" s="621"/>
      <c r="AO766" s="622"/>
      <c r="AP766" s="458">
        <f>ROUND((ROUND(F703*L740,0)-ROUND(F703*N759,0)-ROUND(F703*R768,0))*(1+AB766),0)</f>
        <v>420</v>
      </c>
      <c r="AQ766" s="429"/>
    </row>
    <row r="767" spans="1:43" ht="17.25" customHeight="1" x14ac:dyDescent="0.15">
      <c r="A767" s="436">
        <v>63</v>
      </c>
      <c r="B767" s="433" t="s">
        <v>5538</v>
      </c>
      <c r="C767" s="457" t="s">
        <v>4734</v>
      </c>
      <c r="D767" s="649"/>
      <c r="E767" s="442"/>
      <c r="F767" s="637"/>
      <c r="G767" s="637"/>
      <c r="H767" s="637"/>
      <c r="I767" s="638"/>
      <c r="J767" s="442"/>
      <c r="K767" s="637"/>
      <c r="L767" s="637"/>
      <c r="M767" s="638"/>
      <c r="N767" s="442"/>
      <c r="O767" s="637"/>
      <c r="P767" s="637"/>
      <c r="Q767" s="419"/>
      <c r="R767" s="511"/>
      <c r="S767" s="511"/>
      <c r="T767" s="511"/>
      <c r="U767" s="513"/>
      <c r="V767" s="423" t="s">
        <v>208</v>
      </c>
      <c r="W767" s="422"/>
      <c r="X767" s="422"/>
      <c r="Y767" s="422"/>
      <c r="Z767" s="422"/>
      <c r="AA767" s="422"/>
      <c r="AB767" s="701">
        <v>0.5</v>
      </c>
      <c r="AC767" s="701"/>
      <c r="AD767" s="424" t="s">
        <v>1300</v>
      </c>
      <c r="AE767" s="621"/>
      <c r="AF767" s="621"/>
      <c r="AG767" s="621"/>
      <c r="AH767" s="621"/>
      <c r="AI767" s="621"/>
      <c r="AJ767" s="621"/>
      <c r="AK767" s="621"/>
      <c r="AL767" s="621"/>
      <c r="AM767" s="621"/>
      <c r="AN767" s="621"/>
      <c r="AO767" s="622"/>
      <c r="AP767" s="458">
        <f>ROUND((ROUND(F703*L740,0)-ROUND(F703*N759,0)-ROUND(F703*R768,0))*(1+AB767),0)</f>
        <v>504</v>
      </c>
      <c r="AQ767" s="429"/>
    </row>
    <row r="768" spans="1:43" ht="17.25" customHeight="1" x14ac:dyDescent="0.15">
      <c r="A768" s="436">
        <v>63</v>
      </c>
      <c r="B768" s="433" t="s">
        <v>5539</v>
      </c>
      <c r="C768" s="441" t="s">
        <v>4735</v>
      </c>
      <c r="D768" s="649"/>
      <c r="E768" s="442"/>
      <c r="F768" s="637"/>
      <c r="G768" s="637"/>
      <c r="H768" s="637"/>
      <c r="I768" s="638"/>
      <c r="J768" s="442"/>
      <c r="K768" s="637"/>
      <c r="L768" s="637"/>
      <c r="M768" s="638"/>
      <c r="N768" s="442"/>
      <c r="O768" s="637"/>
      <c r="P768" s="637"/>
      <c r="Q768" s="419"/>
      <c r="R768" s="709">
        <f>$R$18</f>
        <v>0.01</v>
      </c>
      <c r="S768" s="683"/>
      <c r="T768" s="45" t="s">
        <v>4036</v>
      </c>
      <c r="U768" s="419"/>
      <c r="V768" s="423"/>
      <c r="W768" s="422"/>
      <c r="X768" s="422"/>
      <c r="Y768" s="422"/>
      <c r="Z768" s="422"/>
      <c r="AA768" s="422"/>
      <c r="AB768" s="529"/>
      <c r="AC768" s="529"/>
      <c r="AD768" s="424"/>
      <c r="AE768" s="422"/>
      <c r="AF768" s="737" t="s">
        <v>1358</v>
      </c>
      <c r="AG768" s="738"/>
      <c r="AH768" s="678" t="s">
        <v>4030</v>
      </c>
      <c r="AI768" s="678"/>
      <c r="AJ768" s="678"/>
      <c r="AK768" s="678"/>
      <c r="AL768" s="678"/>
      <c r="AM768" s="678"/>
      <c r="AN768" s="678"/>
      <c r="AO768" s="679"/>
      <c r="AP768" s="459">
        <f>ROUND((ROUND(F703*L740,0)-ROUND(F703*N759,0)-ROUND(F703*R768,0))+AJ770,0)</f>
        <v>590</v>
      </c>
      <c r="AQ768" s="407"/>
    </row>
    <row r="769" spans="1:45" ht="17.25" customHeight="1" x14ac:dyDescent="0.15">
      <c r="A769" s="436">
        <v>63</v>
      </c>
      <c r="B769" s="433" t="s">
        <v>5540</v>
      </c>
      <c r="C769" s="441" t="s">
        <v>4736</v>
      </c>
      <c r="D769" s="649"/>
      <c r="E769" s="442"/>
      <c r="F769" s="637"/>
      <c r="G769" s="637"/>
      <c r="H769" s="637"/>
      <c r="I769" s="638"/>
      <c r="J769" s="442"/>
      <c r="K769" s="637"/>
      <c r="L769" s="637"/>
      <c r="M769" s="638"/>
      <c r="N769" s="442"/>
      <c r="O769" s="637"/>
      <c r="P769" s="637"/>
      <c r="Q769" s="419"/>
      <c r="R769" s="418"/>
      <c r="S769" s="418"/>
      <c r="T769" s="418"/>
      <c r="U769" s="419"/>
      <c r="V769" s="423" t="s">
        <v>579</v>
      </c>
      <c r="W769" s="422"/>
      <c r="X769" s="422"/>
      <c r="Y769" s="422"/>
      <c r="Z769" s="422"/>
      <c r="AA769" s="422"/>
      <c r="AB769" s="701">
        <f>$AB$7</f>
        <v>0.25</v>
      </c>
      <c r="AC769" s="701"/>
      <c r="AD769" s="424" t="s">
        <v>1300</v>
      </c>
      <c r="AE769" s="422"/>
      <c r="AF769" s="739"/>
      <c r="AG769" s="740"/>
      <c r="AH769" s="681"/>
      <c r="AI769" s="681"/>
      <c r="AJ769" s="681"/>
      <c r="AK769" s="681"/>
      <c r="AL769" s="681"/>
      <c r="AM769" s="681"/>
      <c r="AN769" s="681"/>
      <c r="AO769" s="682"/>
      <c r="AP769" s="459">
        <f>ROUND(ROUND((ROUND(F703*L740,0)-ROUND(F703*N759,0)-ROUND(F703*R768,0))*(1+AB769),0)+AJ770,0)</f>
        <v>674</v>
      </c>
      <c r="AQ769" s="429"/>
    </row>
    <row r="770" spans="1:45" ht="17.25" customHeight="1" x14ac:dyDescent="0.15">
      <c r="A770" s="436">
        <v>63</v>
      </c>
      <c r="B770" s="433" t="s">
        <v>5541</v>
      </c>
      <c r="C770" s="441" t="s">
        <v>4737</v>
      </c>
      <c r="D770" s="649"/>
      <c r="E770" s="510"/>
      <c r="F770" s="511"/>
      <c r="G770" s="511"/>
      <c r="H770" s="511"/>
      <c r="I770" s="513"/>
      <c r="J770" s="510"/>
      <c r="K770" s="511"/>
      <c r="L770" s="637"/>
      <c r="M770" s="638"/>
      <c r="N770" s="442"/>
      <c r="O770" s="637"/>
      <c r="P770" s="637"/>
      <c r="Q770" s="419"/>
      <c r="R770" s="418"/>
      <c r="S770" s="418"/>
      <c r="T770" s="418"/>
      <c r="U770" s="419"/>
      <c r="V770" s="423" t="s">
        <v>208</v>
      </c>
      <c r="W770" s="422"/>
      <c r="X770" s="422"/>
      <c r="Y770" s="422"/>
      <c r="Z770" s="422"/>
      <c r="AA770" s="422"/>
      <c r="AB770" s="701">
        <f>$AB$8</f>
        <v>0.5</v>
      </c>
      <c r="AC770" s="701"/>
      <c r="AD770" s="424" t="s">
        <v>1300</v>
      </c>
      <c r="AE770" s="422"/>
      <c r="AF770" s="741"/>
      <c r="AG770" s="742"/>
      <c r="AH770" s="245"/>
      <c r="AI770" s="616" t="s">
        <v>33</v>
      </c>
      <c r="AJ770" s="702">
        <f>$AJ$11</f>
        <v>254</v>
      </c>
      <c r="AK770" s="702"/>
      <c r="AL770" s="245" t="s">
        <v>207</v>
      </c>
      <c r="AM770" s="607"/>
      <c r="AN770" s="607"/>
      <c r="AO770" s="432"/>
      <c r="AP770" s="459">
        <f>ROUND(ROUND((ROUND(F703*L740,0)-ROUND(F703*N759,0)-ROUND(F703*R768,0))*(1+AB770),0)+AJ770,0)</f>
        <v>758</v>
      </c>
      <c r="AQ770" s="429"/>
    </row>
    <row r="771" spans="1:45" ht="17.25" customHeight="1" x14ac:dyDescent="0.15">
      <c r="A771" s="436">
        <v>63</v>
      </c>
      <c r="B771" s="433" t="s">
        <v>5542</v>
      </c>
      <c r="C771" s="441" t="s">
        <v>4738</v>
      </c>
      <c r="D771" s="649"/>
      <c r="E771" s="510"/>
      <c r="F771" s="511"/>
      <c r="G771" s="511"/>
      <c r="H771" s="511"/>
      <c r="I771" s="513"/>
      <c r="J771" s="510"/>
      <c r="K771" s="511"/>
      <c r="L771" s="637"/>
      <c r="M771" s="638"/>
      <c r="N771" s="442"/>
      <c r="O771" s="637"/>
      <c r="P771" s="637"/>
      <c r="Q771" s="638"/>
      <c r="R771" s="637"/>
      <c r="S771" s="637"/>
      <c r="T771" s="637"/>
      <c r="U771" s="638"/>
      <c r="V771" s="423"/>
      <c r="W771" s="422"/>
      <c r="X771" s="422"/>
      <c r="Y771" s="422"/>
      <c r="Z771" s="422"/>
      <c r="AA771" s="422"/>
      <c r="AB771" s="529"/>
      <c r="AC771" s="529"/>
      <c r="AD771" s="424"/>
      <c r="AE771" s="422"/>
      <c r="AF771" s="737" t="s">
        <v>1359</v>
      </c>
      <c r="AG771" s="738"/>
      <c r="AH771" s="678" t="s">
        <v>4030</v>
      </c>
      <c r="AI771" s="678"/>
      <c r="AJ771" s="678"/>
      <c r="AK771" s="678"/>
      <c r="AL771" s="678"/>
      <c r="AM771" s="678"/>
      <c r="AN771" s="678"/>
      <c r="AO771" s="679"/>
      <c r="AP771" s="459">
        <f>ROUND((ROUND(F703*L740,0)-ROUND(F703*N759,0)-ROUND(F703*R768,0))+AJ773,0)</f>
        <v>537</v>
      </c>
      <c r="AQ771" s="407"/>
    </row>
    <row r="772" spans="1:45" ht="17.25" customHeight="1" x14ac:dyDescent="0.15">
      <c r="A772" s="436">
        <v>63</v>
      </c>
      <c r="B772" s="433" t="s">
        <v>5543</v>
      </c>
      <c r="C772" s="441" t="s">
        <v>4739</v>
      </c>
      <c r="D772" s="649"/>
      <c r="E772" s="510"/>
      <c r="F772" s="511"/>
      <c r="G772" s="511"/>
      <c r="H772" s="511"/>
      <c r="I772" s="513"/>
      <c r="J772" s="510"/>
      <c r="K772" s="511"/>
      <c r="L772" s="637"/>
      <c r="M772" s="638"/>
      <c r="N772" s="442"/>
      <c r="O772" s="637"/>
      <c r="P772" s="637"/>
      <c r="Q772" s="419"/>
      <c r="R772" s="418"/>
      <c r="S772" s="418"/>
      <c r="T772" s="418"/>
      <c r="U772" s="419"/>
      <c r="V772" s="423" t="s">
        <v>579</v>
      </c>
      <c r="W772" s="422"/>
      <c r="X772" s="422"/>
      <c r="Y772" s="422"/>
      <c r="Z772" s="422"/>
      <c r="AA772" s="422"/>
      <c r="AB772" s="701">
        <f>$AB$7</f>
        <v>0.25</v>
      </c>
      <c r="AC772" s="701"/>
      <c r="AD772" s="424" t="s">
        <v>1300</v>
      </c>
      <c r="AE772" s="422"/>
      <c r="AF772" s="739"/>
      <c r="AG772" s="740"/>
      <c r="AH772" s="681"/>
      <c r="AI772" s="681"/>
      <c r="AJ772" s="681"/>
      <c r="AK772" s="681"/>
      <c r="AL772" s="681"/>
      <c r="AM772" s="681"/>
      <c r="AN772" s="681"/>
      <c r="AO772" s="682"/>
      <c r="AP772" s="459">
        <f>ROUND(ROUND((ROUND(F703*L740,0)-ROUND(F703*N759,0)-ROUND(F703*R768,0))*(1+AB772),0)+AJ773,0)</f>
        <v>621</v>
      </c>
      <c r="AQ772" s="429"/>
    </row>
    <row r="773" spans="1:45" ht="17.25" customHeight="1" x14ac:dyDescent="0.15">
      <c r="A773" s="436">
        <v>63</v>
      </c>
      <c r="B773" s="433" t="s">
        <v>5544</v>
      </c>
      <c r="C773" s="441" t="s">
        <v>4740</v>
      </c>
      <c r="D773" s="487"/>
      <c r="E773" s="550"/>
      <c r="F773" s="551"/>
      <c r="G773" s="551"/>
      <c r="H773" s="551"/>
      <c r="I773" s="552"/>
      <c r="J773" s="550"/>
      <c r="K773" s="551"/>
      <c r="L773" s="607"/>
      <c r="M773" s="432"/>
      <c r="N773" s="39"/>
      <c r="O773" s="417"/>
      <c r="P773" s="417"/>
      <c r="Q773" s="420"/>
      <c r="R773" s="417"/>
      <c r="S773" s="417"/>
      <c r="T773" s="417"/>
      <c r="U773" s="420"/>
      <c r="V773" s="423" t="s">
        <v>208</v>
      </c>
      <c r="W773" s="422"/>
      <c r="X773" s="422"/>
      <c r="Y773" s="422"/>
      <c r="Z773" s="422"/>
      <c r="AA773" s="422"/>
      <c r="AB773" s="701">
        <f>$AB$8</f>
        <v>0.5</v>
      </c>
      <c r="AC773" s="701"/>
      <c r="AD773" s="424" t="s">
        <v>1300</v>
      </c>
      <c r="AE773" s="38"/>
      <c r="AF773" s="741"/>
      <c r="AG773" s="742"/>
      <c r="AH773" s="576"/>
      <c r="AI773" s="524" t="s">
        <v>33</v>
      </c>
      <c r="AJ773" s="699">
        <f>$AJ$14</f>
        <v>201</v>
      </c>
      <c r="AK773" s="699"/>
      <c r="AL773" s="426" t="s">
        <v>207</v>
      </c>
      <c r="AM773" s="181"/>
      <c r="AN773" s="426"/>
      <c r="AO773" s="189"/>
      <c r="AP773" s="458">
        <f>ROUND(ROUND((ROUND(F703*L740,0)-ROUND(F703*N759,0)-ROUND(F703*R768,0))*(1+AB773),0)+AJ773,0)</f>
        <v>705</v>
      </c>
      <c r="AQ773" s="188"/>
    </row>
    <row r="774" spans="1:45" ht="17.25" customHeight="1" x14ac:dyDescent="0.15">
      <c r="A774" s="436">
        <v>63</v>
      </c>
      <c r="B774" s="436">
        <v>2211</v>
      </c>
      <c r="C774" s="158" t="s">
        <v>638</v>
      </c>
      <c r="D774" s="710" t="s">
        <v>202</v>
      </c>
      <c r="E774" s="712" t="s">
        <v>4427</v>
      </c>
      <c r="F774" s="713"/>
      <c r="G774" s="713"/>
      <c r="H774" s="713"/>
      <c r="I774" s="714"/>
      <c r="J774" s="560"/>
      <c r="K774" s="561"/>
      <c r="L774" s="416"/>
      <c r="M774" s="36"/>
      <c r="N774" s="427"/>
      <c r="O774" s="416"/>
      <c r="P774" s="416"/>
      <c r="Q774" s="36"/>
      <c r="R774" s="416"/>
      <c r="S774" s="416"/>
      <c r="T774" s="633"/>
      <c r="U774" s="634"/>
      <c r="V774" s="423"/>
      <c r="W774" s="422"/>
      <c r="X774" s="422"/>
      <c r="Y774" s="422"/>
      <c r="Z774" s="422"/>
      <c r="AA774" s="422"/>
      <c r="AB774" s="530"/>
      <c r="AC774" s="529"/>
      <c r="AD774" s="425"/>
      <c r="AE774" s="422"/>
      <c r="AF774" s="422"/>
      <c r="AG774" s="422"/>
      <c r="AH774" s="422"/>
      <c r="AI774" s="422"/>
      <c r="AJ774" s="422"/>
      <c r="AK774" s="422"/>
      <c r="AL774" s="422"/>
      <c r="AM774" s="422"/>
      <c r="AN774" s="422"/>
      <c r="AO774" s="38"/>
      <c r="AP774" s="13">
        <f>ROUND($F$776,0)</f>
        <v>553</v>
      </c>
      <c r="AQ774" s="435" t="s">
        <v>1357</v>
      </c>
    </row>
    <row r="775" spans="1:45" ht="17.25" customHeight="1" x14ac:dyDescent="0.15">
      <c r="A775" s="436">
        <v>63</v>
      </c>
      <c r="B775" s="436">
        <v>2212</v>
      </c>
      <c r="C775" s="158" t="s">
        <v>639</v>
      </c>
      <c r="D775" s="711"/>
      <c r="E775" s="715"/>
      <c r="F775" s="716"/>
      <c r="G775" s="716"/>
      <c r="H775" s="716"/>
      <c r="I775" s="717"/>
      <c r="J775" s="442"/>
      <c r="K775" s="418"/>
      <c r="L775" s="418"/>
      <c r="M775" s="419"/>
      <c r="N775" s="421"/>
      <c r="O775" s="418"/>
      <c r="P775" s="418"/>
      <c r="Q775" s="638"/>
      <c r="R775" s="637"/>
      <c r="S775" s="418"/>
      <c r="T775" s="637"/>
      <c r="U775" s="638"/>
      <c r="V775" s="423" t="s">
        <v>579</v>
      </c>
      <c r="W775" s="422"/>
      <c r="X775" s="422"/>
      <c r="Y775" s="422"/>
      <c r="Z775" s="422"/>
      <c r="AA775" s="422"/>
      <c r="AB775" s="701">
        <f>$AB$7</f>
        <v>0.25</v>
      </c>
      <c r="AC775" s="706"/>
      <c r="AD775" s="424" t="s">
        <v>1300</v>
      </c>
      <c r="AE775" s="422"/>
      <c r="AF775" s="422"/>
      <c r="AG775" s="422"/>
      <c r="AH775" s="422"/>
      <c r="AI775" s="422"/>
      <c r="AJ775" s="422"/>
      <c r="AK775" s="422"/>
      <c r="AL775" s="422"/>
      <c r="AM775" s="422"/>
      <c r="AN775" s="422"/>
      <c r="AO775" s="38"/>
      <c r="AP775" s="401">
        <f>ROUND($F$776*(1+AB775),0)</f>
        <v>691</v>
      </c>
      <c r="AQ775" s="429"/>
    </row>
    <row r="776" spans="1:45" ht="17.25" customHeight="1" x14ac:dyDescent="0.15">
      <c r="A776" s="436">
        <v>63</v>
      </c>
      <c r="B776" s="436">
        <v>2213</v>
      </c>
      <c r="C776" s="158" t="s">
        <v>640</v>
      </c>
      <c r="D776" s="711"/>
      <c r="E776" s="421"/>
      <c r="F776" s="684">
        <v>553</v>
      </c>
      <c r="G776" s="684"/>
      <c r="H776" s="418" t="s">
        <v>578</v>
      </c>
      <c r="I776" s="638"/>
      <c r="J776" s="66"/>
      <c r="K776" s="418"/>
      <c r="L776" s="418"/>
      <c r="M776" s="419"/>
      <c r="N776" s="421"/>
      <c r="O776" s="418"/>
      <c r="P776" s="418"/>
      <c r="Q776" s="638"/>
      <c r="R776" s="637"/>
      <c r="S776" s="418"/>
      <c r="T776" s="637"/>
      <c r="U776" s="638"/>
      <c r="V776" s="423" t="s">
        <v>208</v>
      </c>
      <c r="W776" s="422"/>
      <c r="X776" s="422"/>
      <c r="Y776" s="422"/>
      <c r="Z776" s="422"/>
      <c r="AA776" s="422"/>
      <c r="AB776" s="701">
        <f>$AB$8</f>
        <v>0.5</v>
      </c>
      <c r="AC776" s="706"/>
      <c r="AD776" s="424" t="s">
        <v>1300</v>
      </c>
      <c r="AE776" s="422"/>
      <c r="AF776" s="422"/>
      <c r="AG776" s="422"/>
      <c r="AH776" s="422"/>
      <c r="AI776" s="422"/>
      <c r="AJ776" s="422"/>
      <c r="AK776" s="422"/>
      <c r="AL776" s="422"/>
      <c r="AM776" s="422"/>
      <c r="AN776" s="422"/>
      <c r="AO776" s="38"/>
      <c r="AP776" s="401">
        <f>ROUND($F$776*(1+AB776),0)</f>
        <v>830</v>
      </c>
      <c r="AQ776" s="429"/>
    </row>
    <row r="777" spans="1:45" ht="17.25" customHeight="1" x14ac:dyDescent="0.15">
      <c r="A777" s="436">
        <v>63</v>
      </c>
      <c r="B777" s="436">
        <v>2217</v>
      </c>
      <c r="C777" s="158" t="s">
        <v>1706</v>
      </c>
      <c r="D777" s="711"/>
      <c r="E777" s="421"/>
      <c r="F777" s="418"/>
      <c r="G777" s="418"/>
      <c r="H777" s="418"/>
      <c r="I777" s="67"/>
      <c r="J777" s="66"/>
      <c r="K777" s="418"/>
      <c r="L777" s="418"/>
      <c r="M777" s="419"/>
      <c r="N777" s="421"/>
      <c r="O777" s="418"/>
      <c r="P777" s="418"/>
      <c r="Q777" s="638"/>
      <c r="R777" s="637"/>
      <c r="S777" s="418"/>
      <c r="T777" s="637"/>
      <c r="U777" s="638"/>
      <c r="V777" s="423"/>
      <c r="W777" s="422"/>
      <c r="X777" s="422"/>
      <c r="Y777" s="422"/>
      <c r="Z777" s="422"/>
      <c r="AA777" s="327"/>
      <c r="AB777" s="529"/>
      <c r="AC777" s="530"/>
      <c r="AD777" s="424"/>
      <c r="AE777" s="422"/>
      <c r="AF777" s="700" t="s">
        <v>4070</v>
      </c>
      <c r="AG777" s="700"/>
      <c r="AH777" s="677" t="s">
        <v>4030</v>
      </c>
      <c r="AI777" s="678"/>
      <c r="AJ777" s="678"/>
      <c r="AK777" s="678"/>
      <c r="AL777" s="678"/>
      <c r="AM777" s="678"/>
      <c r="AN777" s="678"/>
      <c r="AO777" s="679"/>
      <c r="AP777" s="319">
        <f>ROUND($F$776+AJ779,0)</f>
        <v>807</v>
      </c>
      <c r="AQ777" s="429"/>
    </row>
    <row r="778" spans="1:45" ht="17.25" customHeight="1" x14ac:dyDescent="0.15">
      <c r="A778" s="436">
        <v>63</v>
      </c>
      <c r="B778" s="436">
        <v>2218</v>
      </c>
      <c r="C778" s="158" t="s">
        <v>1707</v>
      </c>
      <c r="D778" s="711"/>
      <c r="E778" s="421"/>
      <c r="F778" s="418"/>
      <c r="G778" s="418"/>
      <c r="H778" s="418"/>
      <c r="I778" s="67"/>
      <c r="J778" s="66"/>
      <c r="K778" s="418"/>
      <c r="L778" s="418"/>
      <c r="M778" s="419"/>
      <c r="N778" s="421"/>
      <c r="O778" s="418"/>
      <c r="P778" s="418"/>
      <c r="Q778" s="638"/>
      <c r="R778" s="637"/>
      <c r="S778" s="418"/>
      <c r="T778" s="637"/>
      <c r="U778" s="638"/>
      <c r="V778" s="423" t="s">
        <v>579</v>
      </c>
      <c r="W778" s="422"/>
      <c r="X778" s="422"/>
      <c r="Y778" s="422"/>
      <c r="Z778" s="422"/>
      <c r="AA778" s="327"/>
      <c r="AB778" s="701">
        <f>$AB$7</f>
        <v>0.25</v>
      </c>
      <c r="AC778" s="706"/>
      <c r="AD778" s="424" t="s">
        <v>1300</v>
      </c>
      <c r="AE778" s="422"/>
      <c r="AF778" s="700"/>
      <c r="AG778" s="700"/>
      <c r="AH778" s="680"/>
      <c r="AI778" s="681"/>
      <c r="AJ778" s="681"/>
      <c r="AK778" s="681"/>
      <c r="AL778" s="681"/>
      <c r="AM778" s="681"/>
      <c r="AN778" s="681"/>
      <c r="AO778" s="682"/>
      <c r="AP778" s="319">
        <f>ROUND(ROUND($F$776*(1+AB778),0)+AJ779,0)</f>
        <v>945</v>
      </c>
      <c r="AQ778" s="429"/>
    </row>
    <row r="779" spans="1:45" ht="17.25" customHeight="1" x14ac:dyDescent="0.15">
      <c r="A779" s="436">
        <v>63</v>
      </c>
      <c r="B779" s="436">
        <v>2219</v>
      </c>
      <c r="C779" s="158" t="s">
        <v>1708</v>
      </c>
      <c r="D779" s="711"/>
      <c r="E779" s="421"/>
      <c r="F779" s="418"/>
      <c r="G779" s="418"/>
      <c r="H779" s="418"/>
      <c r="I779" s="67"/>
      <c r="J779" s="66"/>
      <c r="K779" s="418"/>
      <c r="L779" s="418"/>
      <c r="M779" s="419"/>
      <c r="N779" s="421"/>
      <c r="O779" s="418"/>
      <c r="P779" s="418"/>
      <c r="Q779" s="638"/>
      <c r="R779" s="637"/>
      <c r="S779" s="418"/>
      <c r="T779" s="637"/>
      <c r="U779" s="638"/>
      <c r="V779" s="423" t="s">
        <v>208</v>
      </c>
      <c r="W779" s="422"/>
      <c r="X779" s="422"/>
      <c r="Y779" s="422"/>
      <c r="Z779" s="422"/>
      <c r="AA779" s="327"/>
      <c r="AB779" s="701">
        <f>$AB$8</f>
        <v>0.5</v>
      </c>
      <c r="AC779" s="706"/>
      <c r="AD779" s="424" t="s">
        <v>1300</v>
      </c>
      <c r="AE779" s="422"/>
      <c r="AF779" s="700"/>
      <c r="AG779" s="700"/>
      <c r="AH779" s="57"/>
      <c r="AI779" s="524" t="s">
        <v>33</v>
      </c>
      <c r="AJ779" s="699">
        <f>$AJ$11</f>
        <v>254</v>
      </c>
      <c r="AK779" s="699"/>
      <c r="AL779" s="426" t="s">
        <v>207</v>
      </c>
      <c r="AM779" s="607"/>
      <c r="AN779" s="607"/>
      <c r="AO779" s="432"/>
      <c r="AP779" s="319">
        <f>ROUND(ROUND($F$776*(1+AB779),0)+AJ779,0)</f>
        <v>1084</v>
      </c>
      <c r="AQ779" s="429"/>
      <c r="AS779" s="318"/>
    </row>
    <row r="780" spans="1:45" ht="17.25" customHeight="1" x14ac:dyDescent="0.15">
      <c r="A780" s="436">
        <v>63</v>
      </c>
      <c r="B780" s="436">
        <v>2214</v>
      </c>
      <c r="C780" s="158" t="s">
        <v>1748</v>
      </c>
      <c r="D780" s="711"/>
      <c r="E780" s="421"/>
      <c r="F780" s="418"/>
      <c r="G780" s="418"/>
      <c r="H780" s="418"/>
      <c r="I780" s="67"/>
      <c r="J780" s="66"/>
      <c r="K780" s="418"/>
      <c r="L780" s="418"/>
      <c r="M780" s="419"/>
      <c r="N780" s="421"/>
      <c r="O780" s="418"/>
      <c r="P780" s="418"/>
      <c r="Q780" s="638"/>
      <c r="R780" s="637"/>
      <c r="S780" s="418"/>
      <c r="T780" s="637"/>
      <c r="U780" s="638"/>
      <c r="V780" s="423"/>
      <c r="W780" s="422"/>
      <c r="X780" s="422"/>
      <c r="Y780" s="422"/>
      <c r="Z780" s="422"/>
      <c r="AA780" s="327"/>
      <c r="AB780" s="529"/>
      <c r="AC780" s="530"/>
      <c r="AD780" s="424"/>
      <c r="AE780" s="422"/>
      <c r="AF780" s="700"/>
      <c r="AG780" s="700"/>
      <c r="AH780" s="677" t="s">
        <v>4071</v>
      </c>
      <c r="AI780" s="678"/>
      <c r="AJ780" s="678"/>
      <c r="AK780" s="678"/>
      <c r="AL780" s="678"/>
      <c r="AM780" s="678"/>
      <c r="AN780" s="678"/>
      <c r="AO780" s="679"/>
      <c r="AP780" s="319">
        <f>ROUND($F$776+AJ782,0)</f>
        <v>955</v>
      </c>
      <c r="AQ780" s="429"/>
    </row>
    <row r="781" spans="1:45" ht="17.25" customHeight="1" x14ac:dyDescent="0.15">
      <c r="A781" s="436">
        <v>63</v>
      </c>
      <c r="B781" s="436">
        <v>2215</v>
      </c>
      <c r="C781" s="158" t="s">
        <v>1749</v>
      </c>
      <c r="D781" s="711"/>
      <c r="E781" s="421"/>
      <c r="F781" s="418"/>
      <c r="G781" s="418"/>
      <c r="H781" s="418"/>
      <c r="I781" s="67"/>
      <c r="J781" s="66"/>
      <c r="K781" s="418"/>
      <c r="L781" s="418"/>
      <c r="M781" s="419"/>
      <c r="N781" s="421"/>
      <c r="O781" s="418"/>
      <c r="P781" s="418"/>
      <c r="Q781" s="638"/>
      <c r="R781" s="637"/>
      <c r="S781" s="418"/>
      <c r="T781" s="637"/>
      <c r="U781" s="638"/>
      <c r="V781" s="423" t="s">
        <v>579</v>
      </c>
      <c r="W781" s="422"/>
      <c r="X781" s="422"/>
      <c r="Y781" s="422"/>
      <c r="Z781" s="422"/>
      <c r="AA781" s="327"/>
      <c r="AB781" s="701">
        <f>$AB$7</f>
        <v>0.25</v>
      </c>
      <c r="AC781" s="706"/>
      <c r="AD781" s="424" t="s">
        <v>1300</v>
      </c>
      <c r="AE781" s="422"/>
      <c r="AF781" s="700"/>
      <c r="AG781" s="700"/>
      <c r="AH781" s="680"/>
      <c r="AI781" s="681"/>
      <c r="AJ781" s="681"/>
      <c r="AK781" s="681"/>
      <c r="AL781" s="681"/>
      <c r="AM781" s="681"/>
      <c r="AN781" s="681"/>
      <c r="AO781" s="682"/>
      <c r="AP781" s="319">
        <f>ROUND(ROUND($F$776*(1+AB781),0)+AJ782,0)</f>
        <v>1093</v>
      </c>
      <c r="AQ781" s="429"/>
      <c r="AS781" s="318"/>
    </row>
    <row r="782" spans="1:45" ht="17.25" customHeight="1" x14ac:dyDescent="0.15">
      <c r="A782" s="436">
        <v>63</v>
      </c>
      <c r="B782" s="436">
        <v>2216</v>
      </c>
      <c r="C782" s="158" t="s">
        <v>1750</v>
      </c>
      <c r="D782" s="711"/>
      <c r="E782" s="421"/>
      <c r="F782" s="418"/>
      <c r="G782" s="418"/>
      <c r="H782" s="418"/>
      <c r="I782" s="67"/>
      <c r="J782" s="66"/>
      <c r="K782" s="418"/>
      <c r="L782" s="418"/>
      <c r="M782" s="419"/>
      <c r="N782" s="421"/>
      <c r="O782" s="418"/>
      <c r="P782" s="418"/>
      <c r="Q782" s="638"/>
      <c r="R782" s="637"/>
      <c r="S782" s="418"/>
      <c r="T782" s="637"/>
      <c r="U782" s="638"/>
      <c r="V782" s="423" t="s">
        <v>208</v>
      </c>
      <c r="W782" s="422"/>
      <c r="X782" s="422"/>
      <c r="Y782" s="422"/>
      <c r="Z782" s="422"/>
      <c r="AA782" s="327"/>
      <c r="AB782" s="701">
        <f>$AB$8</f>
        <v>0.5</v>
      </c>
      <c r="AC782" s="706"/>
      <c r="AD782" s="424" t="s">
        <v>1300</v>
      </c>
      <c r="AE782" s="422"/>
      <c r="AF782" s="700"/>
      <c r="AG782" s="700"/>
      <c r="AH782" s="39"/>
      <c r="AI782" s="524" t="s">
        <v>33</v>
      </c>
      <c r="AJ782" s="699">
        <f>$AJ$158</f>
        <v>402</v>
      </c>
      <c r="AK782" s="699"/>
      <c r="AL782" s="426" t="s">
        <v>207</v>
      </c>
      <c r="AM782" s="417"/>
      <c r="AN782" s="417"/>
      <c r="AO782" s="584"/>
      <c r="AP782" s="319">
        <f>ROUND(ROUND($F$776*(1+AB782),0)+AJ782,0)</f>
        <v>1232</v>
      </c>
      <c r="AQ782" s="429"/>
      <c r="AS782" s="318"/>
    </row>
    <row r="783" spans="1:45" ht="17.25" customHeight="1" x14ac:dyDescent="0.15">
      <c r="A783" s="436">
        <v>63</v>
      </c>
      <c r="B783" s="436">
        <v>2230</v>
      </c>
      <c r="C783" s="158" t="s">
        <v>1936</v>
      </c>
      <c r="D783" s="630"/>
      <c r="E783" s="421"/>
      <c r="F783" s="418"/>
      <c r="G783" s="418"/>
      <c r="H783" s="418"/>
      <c r="I783" s="67"/>
      <c r="J783" s="66"/>
      <c r="K783" s="418"/>
      <c r="L783" s="418"/>
      <c r="M783" s="419"/>
      <c r="N783" s="421"/>
      <c r="O783" s="418"/>
      <c r="P783" s="418"/>
      <c r="Q783" s="638"/>
      <c r="R783" s="637"/>
      <c r="S783" s="418"/>
      <c r="T783" s="637"/>
      <c r="U783" s="638"/>
      <c r="V783" s="423"/>
      <c r="W783" s="422"/>
      <c r="X783" s="422"/>
      <c r="Y783" s="422"/>
      <c r="Z783" s="422"/>
      <c r="AA783" s="327"/>
      <c r="AB783" s="529"/>
      <c r="AC783" s="530"/>
      <c r="AD783" s="424"/>
      <c r="AE783" s="422"/>
      <c r="AF783" s="720" t="s">
        <v>4072</v>
      </c>
      <c r="AG783" s="721"/>
      <c r="AH783" s="677" t="s">
        <v>4030</v>
      </c>
      <c r="AI783" s="678"/>
      <c r="AJ783" s="678"/>
      <c r="AK783" s="678"/>
      <c r="AL783" s="678"/>
      <c r="AM783" s="678"/>
      <c r="AN783" s="678"/>
      <c r="AO783" s="679"/>
      <c r="AP783" s="319">
        <f>ROUND($F$776+AJ785,0)</f>
        <v>754</v>
      </c>
      <c r="AQ783" s="429"/>
    </row>
    <row r="784" spans="1:45" ht="17.25" customHeight="1" x14ac:dyDescent="0.15">
      <c r="A784" s="436">
        <v>63</v>
      </c>
      <c r="B784" s="436">
        <v>2231</v>
      </c>
      <c r="C784" s="158" t="s">
        <v>1937</v>
      </c>
      <c r="D784" s="630"/>
      <c r="E784" s="421"/>
      <c r="F784" s="418"/>
      <c r="G784" s="418"/>
      <c r="H784" s="418"/>
      <c r="I784" s="67"/>
      <c r="J784" s="66"/>
      <c r="K784" s="418"/>
      <c r="L784" s="418"/>
      <c r="M784" s="419"/>
      <c r="N784" s="421"/>
      <c r="O784" s="418"/>
      <c r="P784" s="418"/>
      <c r="Q784" s="638"/>
      <c r="R784" s="637"/>
      <c r="S784" s="418"/>
      <c r="T784" s="637"/>
      <c r="U784" s="638"/>
      <c r="V784" s="423" t="s">
        <v>579</v>
      </c>
      <c r="W784" s="422"/>
      <c r="X784" s="422"/>
      <c r="Y784" s="422"/>
      <c r="Z784" s="422"/>
      <c r="AA784" s="327"/>
      <c r="AB784" s="701">
        <f>$AB$7</f>
        <v>0.25</v>
      </c>
      <c r="AC784" s="706"/>
      <c r="AD784" s="424" t="s">
        <v>1300</v>
      </c>
      <c r="AE784" s="422"/>
      <c r="AF784" s="722"/>
      <c r="AG784" s="723"/>
      <c r="AH784" s="680"/>
      <c r="AI784" s="681"/>
      <c r="AJ784" s="681"/>
      <c r="AK784" s="681"/>
      <c r="AL784" s="681"/>
      <c r="AM784" s="681"/>
      <c r="AN784" s="681"/>
      <c r="AO784" s="682"/>
      <c r="AP784" s="319">
        <f>ROUND(ROUND($F$776*(1+AB784),0)+AJ785,0)</f>
        <v>892</v>
      </c>
      <c r="AQ784" s="429"/>
    </row>
    <row r="785" spans="1:45" ht="17.25" customHeight="1" x14ac:dyDescent="0.15">
      <c r="A785" s="436">
        <v>63</v>
      </c>
      <c r="B785" s="436">
        <v>2232</v>
      </c>
      <c r="C785" s="158" t="s">
        <v>1938</v>
      </c>
      <c r="D785" s="630"/>
      <c r="E785" s="421"/>
      <c r="F785" s="418"/>
      <c r="G785" s="418"/>
      <c r="H785" s="418"/>
      <c r="I785" s="67"/>
      <c r="J785" s="66"/>
      <c r="K785" s="418"/>
      <c r="L785" s="418"/>
      <c r="M785" s="419"/>
      <c r="N785" s="421"/>
      <c r="O785" s="418"/>
      <c r="P785" s="418"/>
      <c r="Q785" s="638"/>
      <c r="R785" s="637"/>
      <c r="S785" s="418"/>
      <c r="T785" s="637"/>
      <c r="U785" s="638"/>
      <c r="V785" s="423" t="s">
        <v>208</v>
      </c>
      <c r="W785" s="422"/>
      <c r="X785" s="422"/>
      <c r="Y785" s="422"/>
      <c r="Z785" s="422"/>
      <c r="AA785" s="327"/>
      <c r="AB785" s="701">
        <f>$AB$8</f>
        <v>0.5</v>
      </c>
      <c r="AC785" s="706"/>
      <c r="AD785" s="424" t="s">
        <v>1300</v>
      </c>
      <c r="AE785" s="422"/>
      <c r="AF785" s="722"/>
      <c r="AG785" s="723"/>
      <c r="AH785" s="39"/>
      <c r="AI785" s="524" t="s">
        <v>33</v>
      </c>
      <c r="AJ785" s="699">
        <f>$AJ$14</f>
        <v>201</v>
      </c>
      <c r="AK785" s="699"/>
      <c r="AL785" s="426" t="s">
        <v>207</v>
      </c>
      <c r="AM785" s="607"/>
      <c r="AN785" s="607"/>
      <c r="AO785" s="432"/>
      <c r="AP785" s="319">
        <f>ROUND(ROUND($F$776*(1+AB785),0)+AJ785,0)</f>
        <v>1031</v>
      </c>
      <c r="AQ785" s="429"/>
      <c r="AS785" s="318"/>
    </row>
    <row r="786" spans="1:45" ht="17.25" customHeight="1" x14ac:dyDescent="0.15">
      <c r="A786" s="436">
        <v>63</v>
      </c>
      <c r="B786" s="436">
        <v>2233</v>
      </c>
      <c r="C786" s="158" t="s">
        <v>1954</v>
      </c>
      <c r="D786" s="630"/>
      <c r="E786" s="421"/>
      <c r="F786" s="418"/>
      <c r="G786" s="418"/>
      <c r="H786" s="418"/>
      <c r="I786" s="67"/>
      <c r="J786" s="66"/>
      <c r="K786" s="418"/>
      <c r="L786" s="418"/>
      <c r="M786" s="419"/>
      <c r="N786" s="421"/>
      <c r="O786" s="418"/>
      <c r="P786" s="418"/>
      <c r="Q786" s="638"/>
      <c r="R786" s="637"/>
      <c r="S786" s="418"/>
      <c r="T786" s="637"/>
      <c r="U786" s="638"/>
      <c r="V786" s="423"/>
      <c r="W786" s="422"/>
      <c r="X786" s="422"/>
      <c r="Y786" s="422"/>
      <c r="Z786" s="422"/>
      <c r="AA786" s="327"/>
      <c r="AB786" s="529"/>
      <c r="AC786" s="530"/>
      <c r="AD786" s="424"/>
      <c r="AE786" s="422"/>
      <c r="AF786" s="722"/>
      <c r="AG786" s="723"/>
      <c r="AH786" s="677" t="s">
        <v>4071</v>
      </c>
      <c r="AI786" s="678"/>
      <c r="AJ786" s="678"/>
      <c r="AK786" s="678"/>
      <c r="AL786" s="678"/>
      <c r="AM786" s="678"/>
      <c r="AN786" s="678"/>
      <c r="AO786" s="679"/>
      <c r="AP786" s="319">
        <f>ROUND($F$776+AJ788,0)</f>
        <v>870</v>
      </c>
      <c r="AQ786" s="429"/>
    </row>
    <row r="787" spans="1:45" ht="17.25" customHeight="1" x14ac:dyDescent="0.15">
      <c r="A787" s="436">
        <v>63</v>
      </c>
      <c r="B787" s="436">
        <v>2234</v>
      </c>
      <c r="C787" s="158" t="s">
        <v>1955</v>
      </c>
      <c r="D787" s="630"/>
      <c r="E787" s="421"/>
      <c r="F787" s="418"/>
      <c r="G787" s="418"/>
      <c r="H787" s="418"/>
      <c r="I787" s="67"/>
      <c r="J787" s="66"/>
      <c r="K787" s="418"/>
      <c r="L787" s="418"/>
      <c r="M787" s="419"/>
      <c r="N787" s="421"/>
      <c r="O787" s="418"/>
      <c r="P787" s="418"/>
      <c r="Q787" s="638"/>
      <c r="R787" s="637"/>
      <c r="S787" s="418"/>
      <c r="T787" s="637"/>
      <c r="U787" s="638"/>
      <c r="V787" s="423" t="s">
        <v>579</v>
      </c>
      <c r="W787" s="422"/>
      <c r="X787" s="422"/>
      <c r="Y787" s="422"/>
      <c r="Z787" s="422"/>
      <c r="AA787" s="327"/>
      <c r="AB787" s="701">
        <f>$AB$7</f>
        <v>0.25</v>
      </c>
      <c r="AC787" s="706"/>
      <c r="AD787" s="424" t="s">
        <v>1300</v>
      </c>
      <c r="AE787" s="422"/>
      <c r="AF787" s="722"/>
      <c r="AG787" s="723"/>
      <c r="AH787" s="680"/>
      <c r="AI787" s="681"/>
      <c r="AJ787" s="681"/>
      <c r="AK787" s="681"/>
      <c r="AL787" s="681"/>
      <c r="AM787" s="681"/>
      <c r="AN787" s="681"/>
      <c r="AO787" s="682"/>
      <c r="AP787" s="319">
        <f>ROUND(ROUND($F$776*(1+AB787),0)+AJ788,0)</f>
        <v>1008</v>
      </c>
      <c r="AQ787" s="429"/>
      <c r="AS787" s="318"/>
    </row>
    <row r="788" spans="1:45" ht="17.25" customHeight="1" x14ac:dyDescent="0.15">
      <c r="A788" s="436">
        <v>63</v>
      </c>
      <c r="B788" s="436">
        <v>2235</v>
      </c>
      <c r="C788" s="158" t="s">
        <v>2087</v>
      </c>
      <c r="D788" s="630"/>
      <c r="E788" s="421"/>
      <c r="F788" s="418"/>
      <c r="G788" s="418"/>
      <c r="H788" s="418"/>
      <c r="I788" s="67"/>
      <c r="J788" s="66"/>
      <c r="K788" s="418"/>
      <c r="L788" s="418"/>
      <c r="M788" s="419"/>
      <c r="N788" s="421"/>
      <c r="O788" s="418"/>
      <c r="P788" s="418"/>
      <c r="Q788" s="638"/>
      <c r="R788" s="607"/>
      <c r="S788" s="417"/>
      <c r="T788" s="607"/>
      <c r="U788" s="432"/>
      <c r="V788" s="423" t="s">
        <v>208</v>
      </c>
      <c r="W788" s="422"/>
      <c r="X788" s="422"/>
      <c r="Y788" s="422"/>
      <c r="Z788" s="422"/>
      <c r="AA788" s="327"/>
      <c r="AB788" s="701">
        <f>$AB$8</f>
        <v>0.5</v>
      </c>
      <c r="AC788" s="706"/>
      <c r="AD788" s="424" t="s">
        <v>1300</v>
      </c>
      <c r="AE788" s="422"/>
      <c r="AF788" s="724"/>
      <c r="AG788" s="725"/>
      <c r="AH788" s="39"/>
      <c r="AI788" s="524" t="s">
        <v>33</v>
      </c>
      <c r="AJ788" s="699">
        <f>$AJ$164</f>
        <v>317</v>
      </c>
      <c r="AK788" s="699"/>
      <c r="AL788" s="426" t="s">
        <v>207</v>
      </c>
      <c r="AM788" s="607"/>
      <c r="AN788" s="607"/>
      <c r="AO788" s="432"/>
      <c r="AP788" s="401">
        <f>ROUND(ROUND($F$776*(1+AB788),0)+AJ788,0)</f>
        <v>1147</v>
      </c>
      <c r="AQ788" s="429"/>
      <c r="AS788" s="318"/>
    </row>
    <row r="789" spans="1:45" ht="17.25" customHeight="1" x14ac:dyDescent="0.15">
      <c r="A789" s="436">
        <v>63</v>
      </c>
      <c r="B789" s="433" t="s">
        <v>5545</v>
      </c>
      <c r="C789" s="455" t="s">
        <v>4741</v>
      </c>
      <c r="D789" s="538"/>
      <c r="E789" s="442"/>
      <c r="F789" s="637"/>
      <c r="G789" s="637"/>
      <c r="H789" s="637"/>
      <c r="I789" s="638"/>
      <c r="J789" s="442"/>
      <c r="K789" s="637"/>
      <c r="L789" s="637"/>
      <c r="M789" s="638"/>
      <c r="N789" s="442"/>
      <c r="O789" s="637"/>
      <c r="P789" s="637"/>
      <c r="Q789" s="419"/>
      <c r="R789" s="677" t="s">
        <v>4346</v>
      </c>
      <c r="S789" s="678"/>
      <c r="T789" s="678"/>
      <c r="U789" s="679"/>
      <c r="V789" s="423"/>
      <c r="W789" s="621"/>
      <c r="X789" s="621"/>
      <c r="Y789" s="621"/>
      <c r="Z789" s="621"/>
      <c r="AA789" s="621"/>
      <c r="AB789" s="621"/>
      <c r="AC789" s="621"/>
      <c r="AD789" s="621"/>
      <c r="AE789" s="621"/>
      <c r="AF789" s="621"/>
      <c r="AG789" s="621"/>
      <c r="AH789" s="621"/>
      <c r="AI789" s="621"/>
      <c r="AJ789" s="621"/>
      <c r="AK789" s="621"/>
      <c r="AL789" s="621"/>
      <c r="AM789" s="621"/>
      <c r="AN789" s="621"/>
      <c r="AO789" s="622"/>
      <c r="AP789" s="456">
        <f>F776-ROUND(F776*R792,0)</f>
        <v>547</v>
      </c>
      <c r="AQ789" s="429"/>
    </row>
    <row r="790" spans="1:45" ht="17.25" customHeight="1" x14ac:dyDescent="0.15">
      <c r="A790" s="436">
        <v>63</v>
      </c>
      <c r="B790" s="433" t="s">
        <v>5546</v>
      </c>
      <c r="C790" s="457" t="s">
        <v>4742</v>
      </c>
      <c r="D790" s="649"/>
      <c r="E790" s="442"/>
      <c r="F790" s="637"/>
      <c r="G790" s="637"/>
      <c r="H790" s="637"/>
      <c r="I790" s="638"/>
      <c r="J790" s="442"/>
      <c r="K790" s="637"/>
      <c r="L790" s="637"/>
      <c r="M790" s="638"/>
      <c r="N790" s="442"/>
      <c r="O790" s="637"/>
      <c r="P790" s="637"/>
      <c r="Q790" s="419"/>
      <c r="R790" s="680"/>
      <c r="S790" s="681"/>
      <c r="T790" s="681"/>
      <c r="U790" s="682"/>
      <c r="V790" s="423" t="s">
        <v>579</v>
      </c>
      <c r="W790" s="422"/>
      <c r="X790" s="422"/>
      <c r="Y790" s="422"/>
      <c r="Z790" s="422"/>
      <c r="AA790" s="422"/>
      <c r="AB790" s="701">
        <v>0.25</v>
      </c>
      <c r="AC790" s="701"/>
      <c r="AD790" s="424" t="s">
        <v>1300</v>
      </c>
      <c r="AE790" s="621"/>
      <c r="AF790" s="621"/>
      <c r="AG790" s="621"/>
      <c r="AH790" s="621"/>
      <c r="AI790" s="621"/>
      <c r="AJ790" s="621"/>
      <c r="AK790" s="621"/>
      <c r="AL790" s="621"/>
      <c r="AM790" s="621"/>
      <c r="AN790" s="621"/>
      <c r="AO790" s="622"/>
      <c r="AP790" s="458">
        <f>ROUND((F776-ROUND(F776*R792,0))*(1+AB790),0)</f>
        <v>684</v>
      </c>
      <c r="AQ790" s="429"/>
    </row>
    <row r="791" spans="1:45" ht="17.25" customHeight="1" x14ac:dyDescent="0.15">
      <c r="A791" s="436">
        <v>63</v>
      </c>
      <c r="B791" s="433" t="s">
        <v>5547</v>
      </c>
      <c r="C791" s="457" t="s">
        <v>4743</v>
      </c>
      <c r="D791" s="649"/>
      <c r="E791" s="442"/>
      <c r="F791" s="637"/>
      <c r="G791" s="637"/>
      <c r="H791" s="637"/>
      <c r="I791" s="638"/>
      <c r="J791" s="442"/>
      <c r="K791" s="637"/>
      <c r="L791" s="637"/>
      <c r="M791" s="638"/>
      <c r="N791" s="442"/>
      <c r="O791" s="637"/>
      <c r="P791" s="637"/>
      <c r="Q791" s="419"/>
      <c r="R791" s="511"/>
      <c r="S791" s="511"/>
      <c r="T791" s="511"/>
      <c r="U791" s="513"/>
      <c r="V791" s="423" t="s">
        <v>208</v>
      </c>
      <c r="W791" s="422"/>
      <c r="X791" s="422"/>
      <c r="Y791" s="422"/>
      <c r="Z791" s="422"/>
      <c r="AA791" s="422"/>
      <c r="AB791" s="701">
        <v>0.5</v>
      </c>
      <c r="AC791" s="701"/>
      <c r="AD791" s="424" t="s">
        <v>1300</v>
      </c>
      <c r="AE791" s="621"/>
      <c r="AF791" s="621"/>
      <c r="AG791" s="621"/>
      <c r="AH791" s="621"/>
      <c r="AI791" s="621"/>
      <c r="AJ791" s="621"/>
      <c r="AK791" s="621"/>
      <c r="AL791" s="621"/>
      <c r="AM791" s="621"/>
      <c r="AN791" s="621"/>
      <c r="AO791" s="622"/>
      <c r="AP791" s="458">
        <f>ROUND((F776-ROUND(F776*R792,0))*(1+AB791),0)</f>
        <v>821</v>
      </c>
      <c r="AQ791" s="429"/>
    </row>
    <row r="792" spans="1:45" ht="17.25" customHeight="1" x14ac:dyDescent="0.15">
      <c r="A792" s="436">
        <v>63</v>
      </c>
      <c r="B792" s="433" t="s">
        <v>5548</v>
      </c>
      <c r="C792" s="441" t="s">
        <v>4744</v>
      </c>
      <c r="D792" s="649"/>
      <c r="E792" s="442"/>
      <c r="F792" s="637"/>
      <c r="G792" s="637"/>
      <c r="H792" s="637"/>
      <c r="I792" s="638"/>
      <c r="J792" s="442"/>
      <c r="K792" s="637"/>
      <c r="L792" s="637"/>
      <c r="M792" s="638"/>
      <c r="N792" s="442"/>
      <c r="O792" s="637"/>
      <c r="P792" s="637"/>
      <c r="Q792" s="419"/>
      <c r="R792" s="709">
        <f>$R$18</f>
        <v>0.01</v>
      </c>
      <c r="S792" s="683"/>
      <c r="T792" s="45" t="s">
        <v>4036</v>
      </c>
      <c r="U792" s="419"/>
      <c r="V792" s="423"/>
      <c r="W792" s="422"/>
      <c r="X792" s="422"/>
      <c r="Y792" s="422"/>
      <c r="Z792" s="422"/>
      <c r="AA792" s="422"/>
      <c r="AB792" s="529"/>
      <c r="AC792" s="529"/>
      <c r="AD792" s="424"/>
      <c r="AE792" s="422"/>
      <c r="AF792" s="700" t="s">
        <v>4070</v>
      </c>
      <c r="AG792" s="700"/>
      <c r="AH792" s="678" t="s">
        <v>4030</v>
      </c>
      <c r="AI792" s="678"/>
      <c r="AJ792" s="678"/>
      <c r="AK792" s="678"/>
      <c r="AL792" s="678"/>
      <c r="AM792" s="678"/>
      <c r="AN792" s="678"/>
      <c r="AO792" s="679"/>
      <c r="AP792" s="459">
        <f>ROUND((F776-ROUND(F776*R792,0))+AJ794,0)</f>
        <v>801</v>
      </c>
      <c r="AQ792" s="407"/>
    </row>
    <row r="793" spans="1:45" ht="17.25" customHeight="1" x14ac:dyDescent="0.15">
      <c r="A793" s="436">
        <v>63</v>
      </c>
      <c r="B793" s="433" t="s">
        <v>5549</v>
      </c>
      <c r="C793" s="441" t="s">
        <v>4745</v>
      </c>
      <c r="D793" s="649"/>
      <c r="E793" s="442"/>
      <c r="F793" s="637"/>
      <c r="G793" s="637"/>
      <c r="H793" s="637"/>
      <c r="I793" s="638"/>
      <c r="J793" s="442"/>
      <c r="K793" s="637"/>
      <c r="L793" s="637"/>
      <c r="M793" s="638"/>
      <c r="N793" s="442"/>
      <c r="O793" s="637"/>
      <c r="P793" s="637"/>
      <c r="Q793" s="419"/>
      <c r="R793" s="418"/>
      <c r="S793" s="418"/>
      <c r="T793" s="418"/>
      <c r="U793" s="419"/>
      <c r="V793" s="423" t="s">
        <v>579</v>
      </c>
      <c r="W793" s="422"/>
      <c r="X793" s="422"/>
      <c r="Y793" s="422"/>
      <c r="Z793" s="422"/>
      <c r="AA793" s="422"/>
      <c r="AB793" s="701">
        <f>$AB$7</f>
        <v>0.25</v>
      </c>
      <c r="AC793" s="701"/>
      <c r="AD793" s="424" t="s">
        <v>1300</v>
      </c>
      <c r="AE793" s="422"/>
      <c r="AF793" s="700"/>
      <c r="AG793" s="700"/>
      <c r="AH793" s="681"/>
      <c r="AI793" s="681"/>
      <c r="AJ793" s="681"/>
      <c r="AK793" s="681"/>
      <c r="AL793" s="681"/>
      <c r="AM793" s="681"/>
      <c r="AN793" s="681"/>
      <c r="AO793" s="682"/>
      <c r="AP793" s="459">
        <f>ROUND(ROUND((F776-ROUND(F776*R792,0))*(1+AB793),0)+AJ794,0)</f>
        <v>938</v>
      </c>
      <c r="AQ793" s="429"/>
    </row>
    <row r="794" spans="1:45" ht="17.25" customHeight="1" x14ac:dyDescent="0.15">
      <c r="A794" s="436">
        <v>63</v>
      </c>
      <c r="B794" s="433" t="s">
        <v>5550</v>
      </c>
      <c r="C794" s="441" t="s">
        <v>4746</v>
      </c>
      <c r="D794" s="649"/>
      <c r="E794" s="510"/>
      <c r="F794" s="511"/>
      <c r="G794" s="511"/>
      <c r="H794" s="511"/>
      <c r="I794" s="513"/>
      <c r="J794" s="510"/>
      <c r="K794" s="511"/>
      <c r="L794" s="637"/>
      <c r="M794" s="638"/>
      <c r="N794" s="442"/>
      <c r="O794" s="637"/>
      <c r="P794" s="637"/>
      <c r="Q794" s="419"/>
      <c r="R794" s="418"/>
      <c r="S794" s="418"/>
      <c r="T794" s="418"/>
      <c r="U794" s="419"/>
      <c r="V794" s="423" t="s">
        <v>208</v>
      </c>
      <c r="W794" s="422"/>
      <c r="X794" s="422"/>
      <c r="Y794" s="422"/>
      <c r="Z794" s="422"/>
      <c r="AA794" s="422"/>
      <c r="AB794" s="701">
        <f>$AB$8</f>
        <v>0.5</v>
      </c>
      <c r="AC794" s="701"/>
      <c r="AD794" s="424" t="s">
        <v>1300</v>
      </c>
      <c r="AE794" s="422"/>
      <c r="AF794" s="700"/>
      <c r="AG794" s="700"/>
      <c r="AH794" s="245"/>
      <c r="AI794" s="616" t="s">
        <v>33</v>
      </c>
      <c r="AJ794" s="702">
        <f>$AJ$11</f>
        <v>254</v>
      </c>
      <c r="AK794" s="702"/>
      <c r="AL794" s="245" t="s">
        <v>207</v>
      </c>
      <c r="AM794" s="607"/>
      <c r="AN794" s="607"/>
      <c r="AO794" s="432"/>
      <c r="AP794" s="459">
        <f>ROUND(ROUND((F776-ROUND(F776*R792,0))*(1+AB794),0)+AJ794,0)</f>
        <v>1075</v>
      </c>
      <c r="AQ794" s="429"/>
    </row>
    <row r="795" spans="1:45" ht="17.25" customHeight="1" x14ac:dyDescent="0.15">
      <c r="A795" s="436">
        <v>63</v>
      </c>
      <c r="B795" s="433" t="s">
        <v>5551</v>
      </c>
      <c r="C795" s="441" t="s">
        <v>4747</v>
      </c>
      <c r="D795" s="649"/>
      <c r="E795" s="510"/>
      <c r="F795" s="511"/>
      <c r="G795" s="511"/>
      <c r="H795" s="511"/>
      <c r="I795" s="513"/>
      <c r="J795" s="510"/>
      <c r="K795" s="511"/>
      <c r="L795" s="637"/>
      <c r="M795" s="638"/>
      <c r="N795" s="442"/>
      <c r="O795" s="637"/>
      <c r="P795" s="637"/>
      <c r="Q795" s="638"/>
      <c r="R795" s="637"/>
      <c r="S795" s="637"/>
      <c r="T795" s="637"/>
      <c r="U795" s="638"/>
      <c r="V795" s="423"/>
      <c r="W795" s="422"/>
      <c r="X795" s="422"/>
      <c r="Y795" s="422"/>
      <c r="Z795" s="422"/>
      <c r="AA795" s="422"/>
      <c r="AB795" s="529"/>
      <c r="AC795" s="529"/>
      <c r="AD795" s="424"/>
      <c r="AE795" s="422"/>
      <c r="AF795" s="700"/>
      <c r="AG795" s="700"/>
      <c r="AH795" s="677" t="s">
        <v>4071</v>
      </c>
      <c r="AI795" s="678"/>
      <c r="AJ795" s="678"/>
      <c r="AK795" s="678"/>
      <c r="AL795" s="678"/>
      <c r="AM795" s="678"/>
      <c r="AN795" s="678"/>
      <c r="AO795" s="679"/>
      <c r="AP795" s="459">
        <f>ROUND((F776-ROUND(F776*R792,0))+AJ797,0)</f>
        <v>949</v>
      </c>
      <c r="AQ795" s="407"/>
    </row>
    <row r="796" spans="1:45" ht="17.25" customHeight="1" x14ac:dyDescent="0.15">
      <c r="A796" s="436">
        <v>63</v>
      </c>
      <c r="B796" s="433" t="s">
        <v>5552</v>
      </c>
      <c r="C796" s="441" t="s">
        <v>4748</v>
      </c>
      <c r="D796" s="649"/>
      <c r="E796" s="510"/>
      <c r="F796" s="511"/>
      <c r="G796" s="511"/>
      <c r="H796" s="511"/>
      <c r="I796" s="513"/>
      <c r="J796" s="510"/>
      <c r="K796" s="511"/>
      <c r="L796" s="637"/>
      <c r="M796" s="638"/>
      <c r="N796" s="442"/>
      <c r="O796" s="637"/>
      <c r="P796" s="637"/>
      <c r="Q796" s="419"/>
      <c r="R796" s="418"/>
      <c r="S796" s="418"/>
      <c r="T796" s="418"/>
      <c r="U796" s="419"/>
      <c r="V796" s="423" t="s">
        <v>579</v>
      </c>
      <c r="W796" s="422"/>
      <c r="X796" s="422"/>
      <c r="Y796" s="422"/>
      <c r="Z796" s="422"/>
      <c r="AA796" s="422"/>
      <c r="AB796" s="701">
        <f>$AB$7</f>
        <v>0.25</v>
      </c>
      <c r="AC796" s="701"/>
      <c r="AD796" s="424" t="s">
        <v>1300</v>
      </c>
      <c r="AE796" s="422"/>
      <c r="AF796" s="700"/>
      <c r="AG796" s="700"/>
      <c r="AH796" s="680"/>
      <c r="AI796" s="681"/>
      <c r="AJ796" s="681"/>
      <c r="AK796" s="681"/>
      <c r="AL796" s="681"/>
      <c r="AM796" s="681"/>
      <c r="AN796" s="681"/>
      <c r="AO796" s="682"/>
      <c r="AP796" s="459">
        <f>ROUND(ROUND((F776-ROUND(F776*R792,0))*(1+AB796),0)+AJ797,0)</f>
        <v>1086</v>
      </c>
      <c r="AQ796" s="429"/>
    </row>
    <row r="797" spans="1:45" ht="17.25" customHeight="1" x14ac:dyDescent="0.15">
      <c r="A797" s="436">
        <v>63</v>
      </c>
      <c r="B797" s="433" t="s">
        <v>5553</v>
      </c>
      <c r="C797" s="441" t="s">
        <v>4749</v>
      </c>
      <c r="D797" s="649"/>
      <c r="E797" s="510"/>
      <c r="F797" s="511"/>
      <c r="G797" s="511"/>
      <c r="H797" s="511"/>
      <c r="I797" s="513"/>
      <c r="J797" s="510"/>
      <c r="K797" s="511"/>
      <c r="L797" s="637"/>
      <c r="M797" s="638"/>
      <c r="N797" s="442"/>
      <c r="O797" s="637"/>
      <c r="P797" s="637"/>
      <c r="Q797" s="419"/>
      <c r="R797" s="418"/>
      <c r="S797" s="418"/>
      <c r="T797" s="418"/>
      <c r="U797" s="419"/>
      <c r="V797" s="423" t="s">
        <v>208</v>
      </c>
      <c r="W797" s="422"/>
      <c r="X797" s="422"/>
      <c r="Y797" s="422"/>
      <c r="Z797" s="422"/>
      <c r="AA797" s="422"/>
      <c r="AB797" s="701">
        <f>$AB$8</f>
        <v>0.5</v>
      </c>
      <c r="AC797" s="701"/>
      <c r="AD797" s="424" t="s">
        <v>1300</v>
      </c>
      <c r="AE797" s="38"/>
      <c r="AF797" s="700"/>
      <c r="AG797" s="700"/>
      <c r="AH797" s="39"/>
      <c r="AI797" s="524" t="s">
        <v>33</v>
      </c>
      <c r="AJ797" s="699">
        <f>$AJ$158</f>
        <v>402</v>
      </c>
      <c r="AK797" s="699"/>
      <c r="AL797" s="426" t="s">
        <v>207</v>
      </c>
      <c r="AM797" s="417"/>
      <c r="AN797" s="417"/>
      <c r="AO797" s="584"/>
      <c r="AP797" s="459">
        <f>ROUND(ROUND((F776-ROUND(F776*R792,0))*(1+AB797),0)+AJ797,0)</f>
        <v>1223</v>
      </c>
      <c r="AQ797" s="429"/>
    </row>
    <row r="798" spans="1:45" ht="17.25" customHeight="1" x14ac:dyDescent="0.15">
      <c r="A798" s="436">
        <v>63</v>
      </c>
      <c r="B798" s="433" t="s">
        <v>5554</v>
      </c>
      <c r="C798" s="441" t="s">
        <v>4750</v>
      </c>
      <c r="D798" s="649"/>
      <c r="E798" s="510"/>
      <c r="F798" s="511"/>
      <c r="G798" s="511"/>
      <c r="H798" s="511"/>
      <c r="I798" s="513"/>
      <c r="J798" s="510"/>
      <c r="K798" s="511"/>
      <c r="L798" s="637"/>
      <c r="M798" s="638"/>
      <c r="N798" s="442"/>
      <c r="O798" s="637"/>
      <c r="P798" s="637"/>
      <c r="Q798" s="419"/>
      <c r="R798" s="637"/>
      <c r="S798" s="418"/>
      <c r="T798" s="637"/>
      <c r="U798" s="638"/>
      <c r="V798" s="423"/>
      <c r="W798" s="422"/>
      <c r="X798" s="422"/>
      <c r="Y798" s="422"/>
      <c r="Z798" s="422"/>
      <c r="AA798" s="422"/>
      <c r="AB798" s="529"/>
      <c r="AC798" s="529"/>
      <c r="AD798" s="424"/>
      <c r="AE798" s="422"/>
      <c r="AF798" s="720" t="s">
        <v>4072</v>
      </c>
      <c r="AG798" s="721"/>
      <c r="AH798" s="678" t="s">
        <v>4030</v>
      </c>
      <c r="AI798" s="678"/>
      <c r="AJ798" s="678"/>
      <c r="AK798" s="678"/>
      <c r="AL798" s="678"/>
      <c r="AM798" s="678"/>
      <c r="AN798" s="678"/>
      <c r="AO798" s="679"/>
      <c r="AP798" s="459">
        <f>ROUND((F776-ROUND(F776*R792,0))+AJ800,0)</f>
        <v>748</v>
      </c>
      <c r="AQ798" s="407"/>
    </row>
    <row r="799" spans="1:45" ht="17.25" customHeight="1" x14ac:dyDescent="0.15">
      <c r="A799" s="436">
        <v>63</v>
      </c>
      <c r="B799" s="433" t="s">
        <v>5555</v>
      </c>
      <c r="C799" s="441" t="s">
        <v>4751</v>
      </c>
      <c r="D799" s="649"/>
      <c r="E799" s="510"/>
      <c r="F799" s="511"/>
      <c r="G799" s="511"/>
      <c r="H799" s="511"/>
      <c r="I799" s="513"/>
      <c r="J799" s="510"/>
      <c r="K799" s="511"/>
      <c r="L799" s="418"/>
      <c r="M799" s="419"/>
      <c r="N799" s="421"/>
      <c r="O799" s="418"/>
      <c r="P799" s="418"/>
      <c r="Q799" s="419"/>
      <c r="R799" s="418"/>
      <c r="S799" s="418"/>
      <c r="T799" s="418"/>
      <c r="U799" s="419"/>
      <c r="V799" s="423" t="s">
        <v>579</v>
      </c>
      <c r="W799" s="422"/>
      <c r="X799" s="422"/>
      <c r="Y799" s="422"/>
      <c r="Z799" s="422"/>
      <c r="AA799" s="422"/>
      <c r="AB799" s="701">
        <f>$AB$7</f>
        <v>0.25</v>
      </c>
      <c r="AC799" s="701"/>
      <c r="AD799" s="424" t="s">
        <v>1300</v>
      </c>
      <c r="AE799" s="422"/>
      <c r="AF799" s="722"/>
      <c r="AG799" s="723"/>
      <c r="AH799" s="681"/>
      <c r="AI799" s="681"/>
      <c r="AJ799" s="681"/>
      <c r="AK799" s="681"/>
      <c r="AL799" s="681"/>
      <c r="AM799" s="681"/>
      <c r="AN799" s="681"/>
      <c r="AO799" s="682"/>
      <c r="AP799" s="459">
        <f>ROUND(ROUND((F776-ROUND(F776*R792,0))*(1+AB799),0)+AJ800,0)</f>
        <v>885</v>
      </c>
      <c r="AQ799" s="429"/>
    </row>
    <row r="800" spans="1:45" ht="17.25" customHeight="1" x14ac:dyDescent="0.15">
      <c r="A800" s="436">
        <v>63</v>
      </c>
      <c r="B800" s="433" t="s">
        <v>5556</v>
      </c>
      <c r="C800" s="441" t="s">
        <v>4752</v>
      </c>
      <c r="D800" s="649"/>
      <c r="E800" s="510"/>
      <c r="F800" s="511"/>
      <c r="G800" s="511"/>
      <c r="H800" s="511"/>
      <c r="I800" s="513"/>
      <c r="J800" s="510"/>
      <c r="K800" s="511"/>
      <c r="L800" s="418"/>
      <c r="M800" s="419"/>
      <c r="N800" s="421"/>
      <c r="O800" s="418"/>
      <c r="P800" s="418"/>
      <c r="Q800" s="419"/>
      <c r="R800" s="418"/>
      <c r="S800" s="418"/>
      <c r="T800" s="418"/>
      <c r="U800" s="419"/>
      <c r="V800" s="423" t="s">
        <v>208</v>
      </c>
      <c r="W800" s="422"/>
      <c r="X800" s="422"/>
      <c r="Y800" s="422"/>
      <c r="Z800" s="422"/>
      <c r="AA800" s="422"/>
      <c r="AB800" s="701">
        <f>$AB$8</f>
        <v>0.5</v>
      </c>
      <c r="AC800" s="701"/>
      <c r="AD800" s="424" t="s">
        <v>1300</v>
      </c>
      <c r="AE800" s="422"/>
      <c r="AF800" s="722"/>
      <c r="AG800" s="723"/>
      <c r="AH800" s="576"/>
      <c r="AI800" s="524" t="s">
        <v>33</v>
      </c>
      <c r="AJ800" s="699">
        <f>$AJ$14</f>
        <v>201</v>
      </c>
      <c r="AK800" s="699"/>
      <c r="AL800" s="426" t="s">
        <v>207</v>
      </c>
      <c r="AM800" s="181"/>
      <c r="AN800" s="426"/>
      <c r="AO800" s="189"/>
      <c r="AP800" s="459">
        <f>ROUND(ROUND((F776-ROUND(F776*R792,0))*(1+AB800),0)+AJ800,0)</f>
        <v>1022</v>
      </c>
      <c r="AQ800" s="429"/>
    </row>
    <row r="801" spans="1:43" ht="17.25" customHeight="1" x14ac:dyDescent="0.15">
      <c r="A801" s="436">
        <v>63</v>
      </c>
      <c r="B801" s="433" t="s">
        <v>5557</v>
      </c>
      <c r="C801" s="441" t="s">
        <v>4753</v>
      </c>
      <c r="D801" s="538"/>
      <c r="E801" s="421"/>
      <c r="F801" s="418"/>
      <c r="G801" s="418"/>
      <c r="H801" s="418"/>
      <c r="I801" s="67"/>
      <c r="J801" s="66"/>
      <c r="K801" s="418"/>
      <c r="L801" s="418"/>
      <c r="M801" s="419"/>
      <c r="N801" s="421"/>
      <c r="O801" s="418"/>
      <c r="P801" s="418"/>
      <c r="Q801" s="638"/>
      <c r="R801" s="637"/>
      <c r="S801" s="637"/>
      <c r="T801" s="637"/>
      <c r="U801" s="638"/>
      <c r="V801" s="423"/>
      <c r="W801" s="422"/>
      <c r="X801" s="422"/>
      <c r="Y801" s="422"/>
      <c r="Z801" s="422"/>
      <c r="AA801" s="422"/>
      <c r="AB801" s="529"/>
      <c r="AC801" s="530"/>
      <c r="AD801" s="424"/>
      <c r="AE801" s="424"/>
      <c r="AF801" s="722"/>
      <c r="AG801" s="723"/>
      <c r="AH801" s="677" t="s">
        <v>4071</v>
      </c>
      <c r="AI801" s="678"/>
      <c r="AJ801" s="678"/>
      <c r="AK801" s="678"/>
      <c r="AL801" s="678"/>
      <c r="AM801" s="678"/>
      <c r="AN801" s="678"/>
      <c r="AO801" s="679"/>
      <c r="AP801" s="459">
        <f>ROUND((F776-ROUND(F776*R792,0))+AJ803,0)</f>
        <v>864</v>
      </c>
      <c r="AQ801" s="429"/>
    </row>
    <row r="802" spans="1:43" ht="17.25" customHeight="1" x14ac:dyDescent="0.15">
      <c r="A802" s="436">
        <v>63</v>
      </c>
      <c r="B802" s="433" t="s">
        <v>5558</v>
      </c>
      <c r="C802" s="441" t="s">
        <v>4754</v>
      </c>
      <c r="D802" s="538"/>
      <c r="E802" s="421"/>
      <c r="F802" s="418"/>
      <c r="G802" s="418"/>
      <c r="H802" s="418"/>
      <c r="I802" s="67"/>
      <c r="J802" s="66"/>
      <c r="K802" s="418"/>
      <c r="L802" s="418"/>
      <c r="M802" s="419"/>
      <c r="N802" s="421"/>
      <c r="O802" s="418"/>
      <c r="P802" s="418"/>
      <c r="Q802" s="638"/>
      <c r="R802" s="637"/>
      <c r="S802" s="637"/>
      <c r="T802" s="637"/>
      <c r="U802" s="638"/>
      <c r="V802" s="423" t="s">
        <v>579</v>
      </c>
      <c r="W802" s="422"/>
      <c r="X802" s="422"/>
      <c r="Y802" s="422"/>
      <c r="Z802" s="422"/>
      <c r="AA802" s="422"/>
      <c r="AB802" s="701">
        <f>$AB$7</f>
        <v>0.25</v>
      </c>
      <c r="AC802" s="706"/>
      <c r="AD802" s="424" t="s">
        <v>1300</v>
      </c>
      <c r="AE802" s="424"/>
      <c r="AF802" s="722"/>
      <c r="AG802" s="723"/>
      <c r="AH802" s="680"/>
      <c r="AI802" s="681"/>
      <c r="AJ802" s="681"/>
      <c r="AK802" s="681"/>
      <c r="AL802" s="681"/>
      <c r="AM802" s="681"/>
      <c r="AN802" s="681"/>
      <c r="AO802" s="682"/>
      <c r="AP802" s="459">
        <f>ROUND(ROUND((F776-ROUND(F776*R792,0))*(1+AB802),0)+AJ803,0)</f>
        <v>1001</v>
      </c>
      <c r="AQ802" s="429"/>
    </row>
    <row r="803" spans="1:43" ht="17.25" customHeight="1" x14ac:dyDescent="0.15">
      <c r="A803" s="436">
        <v>63</v>
      </c>
      <c r="B803" s="433" t="s">
        <v>5559</v>
      </c>
      <c r="C803" s="441" t="s">
        <v>4755</v>
      </c>
      <c r="D803" s="538"/>
      <c r="E803" s="421"/>
      <c r="F803" s="418"/>
      <c r="G803" s="418"/>
      <c r="H803" s="418"/>
      <c r="I803" s="67"/>
      <c r="J803" s="66"/>
      <c r="K803" s="418"/>
      <c r="L803" s="418"/>
      <c r="M803" s="419"/>
      <c r="N803" s="39"/>
      <c r="O803" s="417"/>
      <c r="P803" s="417"/>
      <c r="Q803" s="432"/>
      <c r="R803" s="607"/>
      <c r="S803" s="607"/>
      <c r="T803" s="607"/>
      <c r="U803" s="432"/>
      <c r="V803" s="423" t="s">
        <v>208</v>
      </c>
      <c r="W803" s="422"/>
      <c r="X803" s="422"/>
      <c r="Y803" s="422"/>
      <c r="Z803" s="422"/>
      <c r="AA803" s="422"/>
      <c r="AB803" s="701">
        <f>$AB$8</f>
        <v>0.5</v>
      </c>
      <c r="AC803" s="706"/>
      <c r="AD803" s="424" t="s">
        <v>1300</v>
      </c>
      <c r="AE803" s="424"/>
      <c r="AF803" s="724"/>
      <c r="AG803" s="725"/>
      <c r="AH803" s="39"/>
      <c r="AI803" s="524" t="s">
        <v>33</v>
      </c>
      <c r="AJ803" s="699">
        <f>$AJ$164</f>
        <v>317</v>
      </c>
      <c r="AK803" s="699"/>
      <c r="AL803" s="426" t="s">
        <v>207</v>
      </c>
      <c r="AM803" s="607"/>
      <c r="AN803" s="607"/>
      <c r="AO803" s="432"/>
      <c r="AP803" s="459">
        <f>ROUND(ROUND((F776-ROUND(F776*R792,0))*(1+AB803),0)+AJ803,0)</f>
        <v>1138</v>
      </c>
      <c r="AQ803" s="429"/>
    </row>
    <row r="804" spans="1:43" ht="17.25" customHeight="1" x14ac:dyDescent="0.15">
      <c r="A804" s="436">
        <v>63</v>
      </c>
      <c r="B804" s="433">
        <v>2251</v>
      </c>
      <c r="C804" s="455" t="s">
        <v>4232</v>
      </c>
      <c r="D804" s="538"/>
      <c r="E804" s="442"/>
      <c r="F804" s="637"/>
      <c r="G804" s="637"/>
      <c r="H804" s="637"/>
      <c r="I804" s="638"/>
      <c r="J804" s="442"/>
      <c r="K804" s="637"/>
      <c r="L804" s="418"/>
      <c r="M804" s="419"/>
      <c r="N804" s="677" t="s">
        <v>3284</v>
      </c>
      <c r="O804" s="678"/>
      <c r="P804" s="678"/>
      <c r="Q804" s="679"/>
      <c r="R804" s="509"/>
      <c r="S804" s="509"/>
      <c r="T804" s="509"/>
      <c r="U804" s="512"/>
      <c r="V804" s="423"/>
      <c r="W804" s="621"/>
      <c r="X804" s="621"/>
      <c r="Y804" s="621"/>
      <c r="Z804" s="621"/>
      <c r="AA804" s="621"/>
      <c r="AB804" s="621"/>
      <c r="AC804" s="621"/>
      <c r="AD804" s="621"/>
      <c r="AE804" s="621"/>
      <c r="AF804" s="621"/>
      <c r="AG804" s="621"/>
      <c r="AH804" s="621"/>
      <c r="AI804" s="621"/>
      <c r="AJ804" s="621"/>
      <c r="AK804" s="621"/>
      <c r="AL804" s="621"/>
      <c r="AM804" s="621"/>
      <c r="AN804" s="621"/>
      <c r="AO804" s="622"/>
      <c r="AP804" s="456">
        <f>F776-ROUND(F776*N807,0)</f>
        <v>547</v>
      </c>
      <c r="AQ804" s="429"/>
    </row>
    <row r="805" spans="1:43" ht="17.25" customHeight="1" x14ac:dyDescent="0.15">
      <c r="A805" s="436">
        <v>63</v>
      </c>
      <c r="B805" s="433">
        <v>2252</v>
      </c>
      <c r="C805" s="457" t="s">
        <v>4233</v>
      </c>
      <c r="D805" s="538"/>
      <c r="E805" s="442"/>
      <c r="F805" s="637"/>
      <c r="G805" s="637"/>
      <c r="H805" s="637"/>
      <c r="I805" s="638"/>
      <c r="J805" s="442"/>
      <c r="K805" s="637"/>
      <c r="L805" s="418"/>
      <c r="M805" s="419"/>
      <c r="N805" s="680"/>
      <c r="O805" s="681"/>
      <c r="P805" s="681"/>
      <c r="Q805" s="682"/>
      <c r="R805" s="511"/>
      <c r="S805" s="511"/>
      <c r="T805" s="511"/>
      <c r="U805" s="513"/>
      <c r="V805" s="423" t="s">
        <v>579</v>
      </c>
      <c r="W805" s="422"/>
      <c r="X805" s="422"/>
      <c r="Y805" s="422"/>
      <c r="Z805" s="422"/>
      <c r="AA805" s="422"/>
      <c r="AB805" s="701">
        <v>0.25</v>
      </c>
      <c r="AC805" s="701"/>
      <c r="AD805" s="424" t="s">
        <v>1300</v>
      </c>
      <c r="AE805" s="621"/>
      <c r="AF805" s="621"/>
      <c r="AG805" s="621"/>
      <c r="AH805" s="621"/>
      <c r="AI805" s="621"/>
      <c r="AJ805" s="621"/>
      <c r="AK805" s="621"/>
      <c r="AL805" s="621"/>
      <c r="AM805" s="621"/>
      <c r="AN805" s="621"/>
      <c r="AO805" s="622"/>
      <c r="AP805" s="458">
        <f>ROUND((F776-ROUND(F776*N807,0))*(1+AB805),0)</f>
        <v>684</v>
      </c>
      <c r="AQ805" s="429"/>
    </row>
    <row r="806" spans="1:43" ht="17.25" customHeight="1" x14ac:dyDescent="0.15">
      <c r="A806" s="436">
        <v>63</v>
      </c>
      <c r="B806" s="433">
        <v>2253</v>
      </c>
      <c r="C806" s="457" t="s">
        <v>4234</v>
      </c>
      <c r="D806" s="538"/>
      <c r="E806" s="442"/>
      <c r="F806" s="637"/>
      <c r="G806" s="637"/>
      <c r="H806" s="637"/>
      <c r="I806" s="638"/>
      <c r="J806" s="442"/>
      <c r="K806" s="637"/>
      <c r="L806" s="418"/>
      <c r="M806" s="419"/>
      <c r="N806" s="442"/>
      <c r="O806" s="637"/>
      <c r="P806" s="637"/>
      <c r="Q806" s="513"/>
      <c r="R806" s="511"/>
      <c r="S806" s="511"/>
      <c r="T806" s="511"/>
      <c r="U806" s="513"/>
      <c r="V806" s="423" t="s">
        <v>208</v>
      </c>
      <c r="W806" s="422"/>
      <c r="X806" s="422"/>
      <c r="Y806" s="422"/>
      <c r="Z806" s="422"/>
      <c r="AA806" s="422"/>
      <c r="AB806" s="701">
        <v>0.5</v>
      </c>
      <c r="AC806" s="701"/>
      <c r="AD806" s="424" t="s">
        <v>1300</v>
      </c>
      <c r="AE806" s="621"/>
      <c r="AF806" s="621"/>
      <c r="AG806" s="621"/>
      <c r="AH806" s="621"/>
      <c r="AI806" s="621"/>
      <c r="AJ806" s="621"/>
      <c r="AK806" s="621"/>
      <c r="AL806" s="621"/>
      <c r="AM806" s="621"/>
      <c r="AN806" s="621"/>
      <c r="AO806" s="622"/>
      <c r="AP806" s="458">
        <f>ROUND((F776-ROUND(F776*N807,0))*(1+AB806),0)</f>
        <v>821</v>
      </c>
      <c r="AQ806" s="429"/>
    </row>
    <row r="807" spans="1:43" ht="17.25" customHeight="1" x14ac:dyDescent="0.15">
      <c r="A807" s="436">
        <v>63</v>
      </c>
      <c r="B807" s="433">
        <v>2254</v>
      </c>
      <c r="C807" s="441" t="s">
        <v>4235</v>
      </c>
      <c r="D807" s="538"/>
      <c r="E807" s="442"/>
      <c r="F807" s="637"/>
      <c r="G807" s="637"/>
      <c r="H807" s="637"/>
      <c r="I807" s="638"/>
      <c r="J807" s="442"/>
      <c r="K807" s="637"/>
      <c r="L807" s="418"/>
      <c r="M807" s="419"/>
      <c r="N807" s="709">
        <f>$N$27</f>
        <v>0.01</v>
      </c>
      <c r="O807" s="683"/>
      <c r="P807" s="45" t="s">
        <v>4036</v>
      </c>
      <c r="Q807" s="419"/>
      <c r="R807" s="637"/>
      <c r="S807" s="637"/>
      <c r="T807" s="637"/>
      <c r="U807" s="419"/>
      <c r="V807" s="423"/>
      <c r="W807" s="422"/>
      <c r="X807" s="422"/>
      <c r="Y807" s="422"/>
      <c r="Z807" s="422"/>
      <c r="AA807" s="422"/>
      <c r="AB807" s="529"/>
      <c r="AC807" s="529"/>
      <c r="AD807" s="424"/>
      <c r="AE807" s="422"/>
      <c r="AF807" s="700" t="s">
        <v>4070</v>
      </c>
      <c r="AG807" s="700"/>
      <c r="AH807" s="678" t="s">
        <v>4030</v>
      </c>
      <c r="AI807" s="678"/>
      <c r="AJ807" s="678"/>
      <c r="AK807" s="678"/>
      <c r="AL807" s="678"/>
      <c r="AM807" s="678"/>
      <c r="AN807" s="678"/>
      <c r="AO807" s="679"/>
      <c r="AP807" s="459">
        <f>ROUND((F776-ROUND(F776*N807,0))+AJ809,0)</f>
        <v>801</v>
      </c>
      <c r="AQ807" s="407"/>
    </row>
    <row r="808" spans="1:43" ht="17.25" customHeight="1" x14ac:dyDescent="0.15">
      <c r="A808" s="436">
        <v>63</v>
      </c>
      <c r="B808" s="433">
        <v>2255</v>
      </c>
      <c r="C808" s="441" t="s">
        <v>4236</v>
      </c>
      <c r="D808" s="538"/>
      <c r="E808" s="442"/>
      <c r="F808" s="637"/>
      <c r="G808" s="637"/>
      <c r="H808" s="637"/>
      <c r="I808" s="638"/>
      <c r="J808" s="442"/>
      <c r="K808" s="637"/>
      <c r="L808" s="418"/>
      <c r="M808" s="419"/>
      <c r="N808" s="421"/>
      <c r="O808" s="418"/>
      <c r="P808" s="418"/>
      <c r="Q808" s="419"/>
      <c r="R808" s="418"/>
      <c r="S808" s="418"/>
      <c r="T808" s="418"/>
      <c r="U808" s="419"/>
      <c r="V808" s="423" t="s">
        <v>579</v>
      </c>
      <c r="W808" s="422"/>
      <c r="X808" s="422"/>
      <c r="Y808" s="422"/>
      <c r="Z808" s="422"/>
      <c r="AA808" s="422"/>
      <c r="AB808" s="701">
        <f>$AB$7</f>
        <v>0.25</v>
      </c>
      <c r="AC808" s="701"/>
      <c r="AD808" s="424" t="s">
        <v>1300</v>
      </c>
      <c r="AE808" s="422"/>
      <c r="AF808" s="700"/>
      <c r="AG808" s="700"/>
      <c r="AH808" s="681"/>
      <c r="AI808" s="681"/>
      <c r="AJ808" s="681"/>
      <c r="AK808" s="681"/>
      <c r="AL808" s="681"/>
      <c r="AM808" s="681"/>
      <c r="AN808" s="681"/>
      <c r="AO808" s="682"/>
      <c r="AP808" s="459">
        <f>ROUND(ROUND((F776-ROUND(F776*N807,0))*(1+AB808),0)+AJ809,0)</f>
        <v>938</v>
      </c>
      <c r="AQ808" s="429"/>
    </row>
    <row r="809" spans="1:43" ht="17.25" customHeight="1" x14ac:dyDescent="0.15">
      <c r="A809" s="436">
        <v>63</v>
      </c>
      <c r="B809" s="433">
        <v>2256</v>
      </c>
      <c r="C809" s="441" t="s">
        <v>4237</v>
      </c>
      <c r="D809" s="649"/>
      <c r="E809" s="510"/>
      <c r="F809" s="511"/>
      <c r="G809" s="511"/>
      <c r="H809" s="511"/>
      <c r="I809" s="513"/>
      <c r="J809" s="510"/>
      <c r="K809" s="511"/>
      <c r="L809" s="418"/>
      <c r="M809" s="419"/>
      <c r="N809" s="421"/>
      <c r="O809" s="418"/>
      <c r="P809" s="418"/>
      <c r="Q809" s="419"/>
      <c r="R809" s="418"/>
      <c r="S809" s="418"/>
      <c r="T809" s="418"/>
      <c r="U809" s="419"/>
      <c r="V809" s="423" t="s">
        <v>208</v>
      </c>
      <c r="W809" s="422"/>
      <c r="X809" s="422"/>
      <c r="Y809" s="422"/>
      <c r="Z809" s="422"/>
      <c r="AA809" s="422"/>
      <c r="AB809" s="701">
        <f>$AB$8</f>
        <v>0.5</v>
      </c>
      <c r="AC809" s="701"/>
      <c r="AD809" s="424" t="s">
        <v>1300</v>
      </c>
      <c r="AE809" s="422"/>
      <c r="AF809" s="700"/>
      <c r="AG809" s="700"/>
      <c r="AH809" s="245"/>
      <c r="AI809" s="616" t="s">
        <v>33</v>
      </c>
      <c r="AJ809" s="702">
        <f>$AJ$11</f>
        <v>254</v>
      </c>
      <c r="AK809" s="702"/>
      <c r="AL809" s="245" t="s">
        <v>207</v>
      </c>
      <c r="AM809" s="607"/>
      <c r="AN809" s="607"/>
      <c r="AO809" s="432"/>
      <c r="AP809" s="459">
        <f>ROUND(ROUND((F776-ROUND(F776*N807,0))*(1+AB809),0)+AJ809,0)</f>
        <v>1075</v>
      </c>
      <c r="AQ809" s="429"/>
    </row>
    <row r="810" spans="1:43" ht="17.25" customHeight="1" x14ac:dyDescent="0.15">
      <c r="A810" s="436">
        <v>63</v>
      </c>
      <c r="B810" s="433">
        <v>2257</v>
      </c>
      <c r="C810" s="441" t="s">
        <v>4238</v>
      </c>
      <c r="D810" s="538"/>
      <c r="E810" s="421"/>
      <c r="F810" s="418"/>
      <c r="G810" s="418"/>
      <c r="H810" s="418"/>
      <c r="I810" s="67"/>
      <c r="J810" s="66"/>
      <c r="K810" s="418"/>
      <c r="L810" s="418"/>
      <c r="M810" s="419"/>
      <c r="N810" s="421"/>
      <c r="O810" s="418"/>
      <c r="P810" s="418"/>
      <c r="Q810" s="638"/>
      <c r="R810" s="637"/>
      <c r="S810" s="637"/>
      <c r="T810" s="637"/>
      <c r="U810" s="637"/>
      <c r="V810" s="423"/>
      <c r="W810" s="422"/>
      <c r="X810" s="422"/>
      <c r="Y810" s="422"/>
      <c r="Z810" s="422"/>
      <c r="AA810" s="422"/>
      <c r="AB810" s="529"/>
      <c r="AC810" s="530"/>
      <c r="AD810" s="424"/>
      <c r="AE810" s="424"/>
      <c r="AF810" s="700"/>
      <c r="AG810" s="700"/>
      <c r="AH810" s="677" t="s">
        <v>4071</v>
      </c>
      <c r="AI810" s="678"/>
      <c r="AJ810" s="678"/>
      <c r="AK810" s="678"/>
      <c r="AL810" s="678"/>
      <c r="AM810" s="678"/>
      <c r="AN810" s="678"/>
      <c r="AO810" s="679"/>
      <c r="AP810" s="459">
        <f>ROUND((F776-ROUND(F776*N807,0))+AJ812,0)</f>
        <v>949</v>
      </c>
      <c r="AQ810" s="429"/>
    </row>
    <row r="811" spans="1:43" ht="17.25" customHeight="1" x14ac:dyDescent="0.15">
      <c r="A811" s="436">
        <v>63</v>
      </c>
      <c r="B811" s="433">
        <v>2258</v>
      </c>
      <c r="C811" s="441" t="s">
        <v>4239</v>
      </c>
      <c r="D811" s="538"/>
      <c r="E811" s="421"/>
      <c r="F811" s="418"/>
      <c r="G811" s="418"/>
      <c r="H811" s="418"/>
      <c r="I811" s="67"/>
      <c r="J811" s="66"/>
      <c r="K811" s="418"/>
      <c r="L811" s="418"/>
      <c r="M811" s="419"/>
      <c r="N811" s="421"/>
      <c r="O811" s="418"/>
      <c r="P811" s="418"/>
      <c r="Q811" s="638"/>
      <c r="R811" s="637"/>
      <c r="S811" s="637"/>
      <c r="T811" s="637"/>
      <c r="U811" s="637"/>
      <c r="V811" s="423" t="s">
        <v>579</v>
      </c>
      <c r="W811" s="422"/>
      <c r="X811" s="422"/>
      <c r="Y811" s="422"/>
      <c r="Z811" s="422"/>
      <c r="AA811" s="422"/>
      <c r="AB811" s="701">
        <f>$AB$7</f>
        <v>0.25</v>
      </c>
      <c r="AC811" s="706"/>
      <c r="AD811" s="424" t="s">
        <v>1300</v>
      </c>
      <c r="AE811" s="424"/>
      <c r="AF811" s="700"/>
      <c r="AG811" s="700"/>
      <c r="AH811" s="680"/>
      <c r="AI811" s="681"/>
      <c r="AJ811" s="681"/>
      <c r="AK811" s="681"/>
      <c r="AL811" s="681"/>
      <c r="AM811" s="681"/>
      <c r="AN811" s="681"/>
      <c r="AO811" s="682"/>
      <c r="AP811" s="459">
        <f>ROUND(ROUND((F776-ROUND(F776*N807,0))*(1+AB811),0)+AJ812,0)</f>
        <v>1086</v>
      </c>
      <c r="AQ811" s="429"/>
    </row>
    <row r="812" spans="1:43" ht="17.25" customHeight="1" x14ac:dyDescent="0.15">
      <c r="A812" s="436">
        <v>63</v>
      </c>
      <c r="B812" s="433">
        <v>2259</v>
      </c>
      <c r="C812" s="441" t="s">
        <v>4240</v>
      </c>
      <c r="D812" s="538"/>
      <c r="E812" s="421"/>
      <c r="F812" s="418"/>
      <c r="G812" s="418"/>
      <c r="H812" s="418"/>
      <c r="I812" s="67"/>
      <c r="J812" s="66"/>
      <c r="K812" s="418"/>
      <c r="L812" s="418"/>
      <c r="M812" s="419"/>
      <c r="N812" s="421"/>
      <c r="O812" s="418"/>
      <c r="P812" s="418"/>
      <c r="Q812" s="638"/>
      <c r="R812" s="637"/>
      <c r="S812" s="637"/>
      <c r="T812" s="637"/>
      <c r="U812" s="637"/>
      <c r="V812" s="423" t="s">
        <v>208</v>
      </c>
      <c r="W812" s="422"/>
      <c r="X812" s="422"/>
      <c r="Y812" s="422"/>
      <c r="Z812" s="422"/>
      <c r="AA812" s="422"/>
      <c r="AB812" s="701">
        <f>$AB$8</f>
        <v>0.5</v>
      </c>
      <c r="AC812" s="706"/>
      <c r="AD812" s="424" t="s">
        <v>1300</v>
      </c>
      <c r="AE812" s="424"/>
      <c r="AF812" s="700"/>
      <c r="AG812" s="700"/>
      <c r="AH812" s="39"/>
      <c r="AI812" s="524" t="s">
        <v>33</v>
      </c>
      <c r="AJ812" s="699">
        <f>$AJ$158</f>
        <v>402</v>
      </c>
      <c r="AK812" s="699"/>
      <c r="AL812" s="426" t="s">
        <v>207</v>
      </c>
      <c r="AM812" s="417"/>
      <c r="AN812" s="417"/>
      <c r="AO812" s="584"/>
      <c r="AP812" s="459">
        <f>ROUND(ROUND((F776-ROUND(F776*N807,0))*(1+AB812),0)+AJ812,0)</f>
        <v>1223</v>
      </c>
      <c r="AQ812" s="429"/>
    </row>
    <row r="813" spans="1:43" ht="17.25" customHeight="1" x14ac:dyDescent="0.15">
      <c r="A813" s="436">
        <v>63</v>
      </c>
      <c r="B813" s="433">
        <v>2260</v>
      </c>
      <c r="C813" s="441" t="s">
        <v>4241</v>
      </c>
      <c r="D813" s="649"/>
      <c r="E813" s="510"/>
      <c r="F813" s="511"/>
      <c r="G813" s="511"/>
      <c r="H813" s="511"/>
      <c r="I813" s="513"/>
      <c r="J813" s="510"/>
      <c r="K813" s="511"/>
      <c r="L813" s="637"/>
      <c r="M813" s="638"/>
      <c r="N813" s="442"/>
      <c r="O813" s="637"/>
      <c r="P813" s="637"/>
      <c r="Q813" s="419"/>
      <c r="R813" s="637"/>
      <c r="S813" s="418"/>
      <c r="T813" s="637"/>
      <c r="U813" s="638"/>
      <c r="V813" s="423"/>
      <c r="W813" s="422"/>
      <c r="X813" s="422"/>
      <c r="Y813" s="422"/>
      <c r="Z813" s="422"/>
      <c r="AA813" s="422"/>
      <c r="AB813" s="529"/>
      <c r="AC813" s="529"/>
      <c r="AD813" s="424"/>
      <c r="AE813" s="422"/>
      <c r="AF813" s="720" t="s">
        <v>4072</v>
      </c>
      <c r="AG813" s="721"/>
      <c r="AH813" s="678" t="s">
        <v>4030</v>
      </c>
      <c r="AI813" s="678"/>
      <c r="AJ813" s="678"/>
      <c r="AK813" s="678"/>
      <c r="AL813" s="678"/>
      <c r="AM813" s="678"/>
      <c r="AN813" s="678"/>
      <c r="AO813" s="679"/>
      <c r="AP813" s="459">
        <f>ROUND((F776-ROUND(F776*N807,0))+AJ815,0)</f>
        <v>748</v>
      </c>
      <c r="AQ813" s="407"/>
    </row>
    <row r="814" spans="1:43" ht="17.25" customHeight="1" x14ac:dyDescent="0.15">
      <c r="A814" s="436">
        <v>63</v>
      </c>
      <c r="B814" s="433">
        <v>2261</v>
      </c>
      <c r="C814" s="441" t="s">
        <v>4242</v>
      </c>
      <c r="D814" s="649"/>
      <c r="E814" s="510"/>
      <c r="F814" s="511"/>
      <c r="G814" s="511"/>
      <c r="H814" s="511"/>
      <c r="I814" s="513"/>
      <c r="J814" s="510"/>
      <c r="K814" s="511"/>
      <c r="L814" s="418"/>
      <c r="M814" s="419"/>
      <c r="N814" s="421"/>
      <c r="O814" s="418"/>
      <c r="P814" s="418"/>
      <c r="Q814" s="419"/>
      <c r="R814" s="418"/>
      <c r="S814" s="418"/>
      <c r="T814" s="418"/>
      <c r="U814" s="419"/>
      <c r="V814" s="423" t="s">
        <v>579</v>
      </c>
      <c r="W814" s="422"/>
      <c r="X814" s="422"/>
      <c r="Y814" s="422"/>
      <c r="Z814" s="422"/>
      <c r="AA814" s="422"/>
      <c r="AB814" s="701">
        <f>$AB$7</f>
        <v>0.25</v>
      </c>
      <c r="AC814" s="701"/>
      <c r="AD814" s="424" t="s">
        <v>1300</v>
      </c>
      <c r="AE814" s="422"/>
      <c r="AF814" s="722"/>
      <c r="AG814" s="723"/>
      <c r="AH814" s="681"/>
      <c r="AI814" s="681"/>
      <c r="AJ814" s="681"/>
      <c r="AK814" s="681"/>
      <c r="AL814" s="681"/>
      <c r="AM814" s="681"/>
      <c r="AN814" s="681"/>
      <c r="AO814" s="682"/>
      <c r="AP814" s="459">
        <f>ROUND(ROUND((F776-ROUND(F776*N807,0))*(1+AB814),0)+AJ815,0)</f>
        <v>885</v>
      </c>
      <c r="AQ814" s="429"/>
    </row>
    <row r="815" spans="1:43" ht="17.25" customHeight="1" x14ac:dyDescent="0.15">
      <c r="A815" s="436">
        <v>63</v>
      </c>
      <c r="B815" s="433">
        <v>2262</v>
      </c>
      <c r="C815" s="441" t="s">
        <v>4243</v>
      </c>
      <c r="D815" s="649"/>
      <c r="E815" s="510"/>
      <c r="F815" s="511"/>
      <c r="G815" s="511"/>
      <c r="H815" s="511"/>
      <c r="I815" s="513"/>
      <c r="J815" s="510"/>
      <c r="K815" s="511"/>
      <c r="L815" s="418"/>
      <c r="M815" s="419"/>
      <c r="N815" s="421"/>
      <c r="O815" s="418"/>
      <c r="P815" s="418"/>
      <c r="Q815" s="419"/>
      <c r="R815" s="418"/>
      <c r="S815" s="418"/>
      <c r="T815" s="418"/>
      <c r="U815" s="419"/>
      <c r="V815" s="423" t="s">
        <v>208</v>
      </c>
      <c r="W815" s="422"/>
      <c r="X815" s="422"/>
      <c r="Y815" s="422"/>
      <c r="Z815" s="422"/>
      <c r="AA815" s="422"/>
      <c r="AB815" s="701">
        <f>$AB$8</f>
        <v>0.5</v>
      </c>
      <c r="AC815" s="701"/>
      <c r="AD815" s="424" t="s">
        <v>1300</v>
      </c>
      <c r="AE815" s="422"/>
      <c r="AF815" s="722"/>
      <c r="AG815" s="723"/>
      <c r="AH815" s="576"/>
      <c r="AI815" s="524" t="s">
        <v>33</v>
      </c>
      <c r="AJ815" s="699">
        <f>$AJ$14</f>
        <v>201</v>
      </c>
      <c r="AK815" s="699"/>
      <c r="AL815" s="426" t="s">
        <v>207</v>
      </c>
      <c r="AM815" s="181"/>
      <c r="AN815" s="426"/>
      <c r="AO815" s="189"/>
      <c r="AP815" s="459">
        <f>ROUND(ROUND((F776-ROUND(F776*N807,0))*(1+AB815),0)+AJ815,0)</f>
        <v>1022</v>
      </c>
      <c r="AQ815" s="429"/>
    </row>
    <row r="816" spans="1:43" ht="17.25" customHeight="1" x14ac:dyDescent="0.15">
      <c r="A816" s="436">
        <v>63</v>
      </c>
      <c r="B816" s="433">
        <v>2263</v>
      </c>
      <c r="C816" s="441" t="s">
        <v>4244</v>
      </c>
      <c r="D816" s="538"/>
      <c r="E816" s="421"/>
      <c r="F816" s="418"/>
      <c r="G816" s="418"/>
      <c r="H816" s="418"/>
      <c r="I816" s="67"/>
      <c r="J816" s="66"/>
      <c r="K816" s="418"/>
      <c r="L816" s="418"/>
      <c r="M816" s="419"/>
      <c r="N816" s="421"/>
      <c r="O816" s="418"/>
      <c r="P816" s="418"/>
      <c r="Q816" s="638"/>
      <c r="R816" s="637"/>
      <c r="S816" s="637"/>
      <c r="T816" s="637"/>
      <c r="U816" s="638"/>
      <c r="V816" s="423"/>
      <c r="W816" s="422"/>
      <c r="X816" s="422"/>
      <c r="Y816" s="422"/>
      <c r="Z816" s="422"/>
      <c r="AA816" s="422"/>
      <c r="AB816" s="529"/>
      <c r="AC816" s="530"/>
      <c r="AD816" s="424"/>
      <c r="AE816" s="424"/>
      <c r="AF816" s="722"/>
      <c r="AG816" s="723"/>
      <c r="AH816" s="677" t="s">
        <v>4071</v>
      </c>
      <c r="AI816" s="678"/>
      <c r="AJ816" s="678"/>
      <c r="AK816" s="678"/>
      <c r="AL816" s="678"/>
      <c r="AM816" s="678"/>
      <c r="AN816" s="678"/>
      <c r="AO816" s="679"/>
      <c r="AP816" s="459">
        <f>ROUND((F776-ROUND(F776*N807,0))+AJ818,0)</f>
        <v>864</v>
      </c>
      <c r="AQ816" s="429"/>
    </row>
    <row r="817" spans="1:43" ht="17.25" customHeight="1" x14ac:dyDescent="0.15">
      <c r="A817" s="436">
        <v>63</v>
      </c>
      <c r="B817" s="433">
        <v>2264</v>
      </c>
      <c r="C817" s="441" t="s">
        <v>4245</v>
      </c>
      <c r="D817" s="538"/>
      <c r="E817" s="421"/>
      <c r="F817" s="418"/>
      <c r="G817" s="418"/>
      <c r="H817" s="418"/>
      <c r="I817" s="67"/>
      <c r="J817" s="66"/>
      <c r="K817" s="418"/>
      <c r="L817" s="418"/>
      <c r="M817" s="419"/>
      <c r="N817" s="421"/>
      <c r="O817" s="418"/>
      <c r="P817" s="418"/>
      <c r="Q817" s="638"/>
      <c r="R817" s="637"/>
      <c r="S817" s="637"/>
      <c r="T817" s="637"/>
      <c r="U817" s="638"/>
      <c r="V817" s="423" t="s">
        <v>579</v>
      </c>
      <c r="W817" s="422"/>
      <c r="X817" s="422"/>
      <c r="Y817" s="422"/>
      <c r="Z817" s="422"/>
      <c r="AA817" s="422"/>
      <c r="AB817" s="701">
        <f>$AB$7</f>
        <v>0.25</v>
      </c>
      <c r="AC817" s="706"/>
      <c r="AD817" s="424" t="s">
        <v>1300</v>
      </c>
      <c r="AE817" s="424"/>
      <c r="AF817" s="722"/>
      <c r="AG817" s="723"/>
      <c r="AH817" s="680"/>
      <c r="AI817" s="681"/>
      <c r="AJ817" s="681"/>
      <c r="AK817" s="681"/>
      <c r="AL817" s="681"/>
      <c r="AM817" s="681"/>
      <c r="AN817" s="681"/>
      <c r="AO817" s="682"/>
      <c r="AP817" s="459">
        <f>ROUND(ROUND((F776-ROUND(F776*N807,0))*(1+AB817),0)+AJ818,0)</f>
        <v>1001</v>
      </c>
      <c r="AQ817" s="429"/>
    </row>
    <row r="818" spans="1:43" ht="17.25" customHeight="1" x14ac:dyDescent="0.15">
      <c r="A818" s="436">
        <v>63</v>
      </c>
      <c r="B818" s="433">
        <v>2265</v>
      </c>
      <c r="C818" s="441" t="s">
        <v>4246</v>
      </c>
      <c r="D818" s="538"/>
      <c r="E818" s="421"/>
      <c r="F818" s="418"/>
      <c r="G818" s="418"/>
      <c r="H818" s="418"/>
      <c r="I818" s="67"/>
      <c r="J818" s="66"/>
      <c r="K818" s="418"/>
      <c r="L818" s="418"/>
      <c r="M818" s="419"/>
      <c r="N818" s="421"/>
      <c r="O818" s="418"/>
      <c r="P818" s="418"/>
      <c r="Q818" s="638"/>
      <c r="R818" s="607"/>
      <c r="S818" s="607"/>
      <c r="T818" s="607"/>
      <c r="U818" s="432"/>
      <c r="V818" s="423" t="s">
        <v>208</v>
      </c>
      <c r="W818" s="422"/>
      <c r="X818" s="422"/>
      <c r="Y818" s="422"/>
      <c r="Z818" s="422"/>
      <c r="AA818" s="422"/>
      <c r="AB818" s="701">
        <f>$AB$8</f>
        <v>0.5</v>
      </c>
      <c r="AC818" s="706"/>
      <c r="AD818" s="424" t="s">
        <v>1300</v>
      </c>
      <c r="AE818" s="424"/>
      <c r="AF818" s="724"/>
      <c r="AG818" s="725"/>
      <c r="AH818" s="39"/>
      <c r="AI818" s="524" t="s">
        <v>33</v>
      </c>
      <c r="AJ818" s="699">
        <f>$AJ$164</f>
        <v>317</v>
      </c>
      <c r="AK818" s="699"/>
      <c r="AL818" s="426" t="s">
        <v>207</v>
      </c>
      <c r="AM818" s="607"/>
      <c r="AN818" s="607"/>
      <c r="AO818" s="432"/>
      <c r="AP818" s="357">
        <f>ROUND(ROUND((F776-ROUND(F776*N807,0))*(1+AB818),0)+AJ818,0)</f>
        <v>1138</v>
      </c>
      <c r="AQ818" s="429"/>
    </row>
    <row r="819" spans="1:43" ht="17.25" customHeight="1" x14ac:dyDescent="0.15">
      <c r="A819" s="436">
        <v>63</v>
      </c>
      <c r="B819" s="433" t="s">
        <v>5560</v>
      </c>
      <c r="C819" s="455" t="s">
        <v>4756</v>
      </c>
      <c r="D819" s="538"/>
      <c r="E819" s="442"/>
      <c r="F819" s="637"/>
      <c r="G819" s="637"/>
      <c r="H819" s="637"/>
      <c r="I819" s="638"/>
      <c r="J819" s="442"/>
      <c r="K819" s="637"/>
      <c r="L819" s="637"/>
      <c r="M819" s="638"/>
      <c r="N819" s="442"/>
      <c r="O819" s="637"/>
      <c r="P819" s="637"/>
      <c r="Q819" s="419"/>
      <c r="R819" s="677" t="s">
        <v>4346</v>
      </c>
      <c r="S819" s="678"/>
      <c r="T819" s="678"/>
      <c r="U819" s="679"/>
      <c r="V819" s="423"/>
      <c r="W819" s="621"/>
      <c r="X819" s="621"/>
      <c r="Y819" s="621"/>
      <c r="Z819" s="621"/>
      <c r="AA819" s="621"/>
      <c r="AB819" s="621"/>
      <c r="AC819" s="621"/>
      <c r="AD819" s="621"/>
      <c r="AE819" s="621"/>
      <c r="AF819" s="621"/>
      <c r="AG819" s="621"/>
      <c r="AH819" s="621"/>
      <c r="AI819" s="621"/>
      <c r="AJ819" s="621"/>
      <c r="AK819" s="621"/>
      <c r="AL819" s="621"/>
      <c r="AM819" s="621"/>
      <c r="AN819" s="621"/>
      <c r="AO819" s="622"/>
      <c r="AP819" s="456">
        <f>F776-ROUND(F776*N807,0)-ROUND(F776*R822,0)</f>
        <v>541</v>
      </c>
      <c r="AQ819" s="429"/>
    </row>
    <row r="820" spans="1:43" ht="17.25" customHeight="1" x14ac:dyDescent="0.15">
      <c r="A820" s="436">
        <v>63</v>
      </c>
      <c r="B820" s="433" t="s">
        <v>5561</v>
      </c>
      <c r="C820" s="457" t="s">
        <v>4757</v>
      </c>
      <c r="D820" s="649"/>
      <c r="E820" s="442"/>
      <c r="F820" s="637"/>
      <c r="G820" s="637"/>
      <c r="H820" s="637"/>
      <c r="I820" s="638"/>
      <c r="J820" s="442"/>
      <c r="K820" s="637"/>
      <c r="L820" s="637"/>
      <c r="M820" s="638"/>
      <c r="N820" s="442"/>
      <c r="O820" s="637"/>
      <c r="P820" s="637"/>
      <c r="Q820" s="419"/>
      <c r="R820" s="680"/>
      <c r="S820" s="681"/>
      <c r="T820" s="681"/>
      <c r="U820" s="682"/>
      <c r="V820" s="423" t="s">
        <v>579</v>
      </c>
      <c r="W820" s="422"/>
      <c r="X820" s="422"/>
      <c r="Y820" s="422"/>
      <c r="Z820" s="422"/>
      <c r="AA820" s="422"/>
      <c r="AB820" s="701">
        <v>0.25</v>
      </c>
      <c r="AC820" s="701"/>
      <c r="AD820" s="424" t="s">
        <v>1300</v>
      </c>
      <c r="AE820" s="621"/>
      <c r="AF820" s="621"/>
      <c r="AG820" s="621"/>
      <c r="AH820" s="621"/>
      <c r="AI820" s="621"/>
      <c r="AJ820" s="621"/>
      <c r="AK820" s="621"/>
      <c r="AL820" s="621"/>
      <c r="AM820" s="621"/>
      <c r="AN820" s="621"/>
      <c r="AO820" s="622"/>
      <c r="AP820" s="458">
        <f>ROUND((F776-ROUND(F776*N807,0)-ROUND(F776*R822,0))*(1+AB820),0)</f>
        <v>676</v>
      </c>
      <c r="AQ820" s="429"/>
    </row>
    <row r="821" spans="1:43" ht="17.25" customHeight="1" x14ac:dyDescent="0.15">
      <c r="A821" s="436">
        <v>63</v>
      </c>
      <c r="B821" s="433" t="s">
        <v>5562</v>
      </c>
      <c r="C821" s="457" t="s">
        <v>4758</v>
      </c>
      <c r="D821" s="649"/>
      <c r="E821" s="442"/>
      <c r="F821" s="637"/>
      <c r="G821" s="637"/>
      <c r="H821" s="637"/>
      <c r="I821" s="638"/>
      <c r="J821" s="442"/>
      <c r="K821" s="637"/>
      <c r="L821" s="637"/>
      <c r="M821" s="638"/>
      <c r="N821" s="442"/>
      <c r="O821" s="637"/>
      <c r="P821" s="637"/>
      <c r="Q821" s="419"/>
      <c r="R821" s="511"/>
      <c r="S821" s="511"/>
      <c r="T821" s="511"/>
      <c r="U821" s="513"/>
      <c r="V821" s="423" t="s">
        <v>208</v>
      </c>
      <c r="W821" s="422"/>
      <c r="X821" s="422"/>
      <c r="Y821" s="422"/>
      <c r="Z821" s="422"/>
      <c r="AA821" s="422"/>
      <c r="AB821" s="701">
        <v>0.5</v>
      </c>
      <c r="AC821" s="701"/>
      <c r="AD821" s="424" t="s">
        <v>1300</v>
      </c>
      <c r="AE821" s="621"/>
      <c r="AF821" s="621"/>
      <c r="AG821" s="621"/>
      <c r="AH821" s="621"/>
      <c r="AI821" s="621"/>
      <c r="AJ821" s="621"/>
      <c r="AK821" s="621"/>
      <c r="AL821" s="621"/>
      <c r="AM821" s="621"/>
      <c r="AN821" s="621"/>
      <c r="AO821" s="622"/>
      <c r="AP821" s="458">
        <f>ROUND((F776-ROUND(F776*N807,0)-ROUND(F776*R822,0))*(1+AB821),0)</f>
        <v>812</v>
      </c>
      <c r="AQ821" s="429"/>
    </row>
    <row r="822" spans="1:43" ht="17.25" customHeight="1" x14ac:dyDescent="0.15">
      <c r="A822" s="436">
        <v>63</v>
      </c>
      <c r="B822" s="433" t="s">
        <v>5563</v>
      </c>
      <c r="C822" s="441" t="s">
        <v>4759</v>
      </c>
      <c r="D822" s="649"/>
      <c r="E822" s="442"/>
      <c r="F822" s="637"/>
      <c r="G822" s="637"/>
      <c r="H822" s="637"/>
      <c r="I822" s="638"/>
      <c r="J822" s="442"/>
      <c r="K822" s="637"/>
      <c r="L822" s="637"/>
      <c r="M822" s="638"/>
      <c r="N822" s="442"/>
      <c r="O822" s="637"/>
      <c r="P822" s="637"/>
      <c r="Q822" s="419"/>
      <c r="R822" s="709">
        <f>$R$18</f>
        <v>0.01</v>
      </c>
      <c r="S822" s="683"/>
      <c r="T822" s="45" t="s">
        <v>4036</v>
      </c>
      <c r="U822" s="419"/>
      <c r="V822" s="423"/>
      <c r="W822" s="422"/>
      <c r="X822" s="422"/>
      <c r="Y822" s="422"/>
      <c r="Z822" s="422"/>
      <c r="AA822" s="422"/>
      <c r="AB822" s="529"/>
      <c r="AC822" s="529"/>
      <c r="AD822" s="424"/>
      <c r="AE822" s="422"/>
      <c r="AF822" s="700" t="s">
        <v>4070</v>
      </c>
      <c r="AG822" s="700"/>
      <c r="AH822" s="678" t="s">
        <v>4030</v>
      </c>
      <c r="AI822" s="678"/>
      <c r="AJ822" s="678"/>
      <c r="AK822" s="678"/>
      <c r="AL822" s="678"/>
      <c r="AM822" s="678"/>
      <c r="AN822" s="678"/>
      <c r="AO822" s="679"/>
      <c r="AP822" s="459">
        <f>ROUND((F776-ROUND(F776*N807,0)-ROUND(F776*R822,0))+AJ824,0)</f>
        <v>795</v>
      </c>
      <c r="AQ822" s="407"/>
    </row>
    <row r="823" spans="1:43" ht="17.25" customHeight="1" x14ac:dyDescent="0.15">
      <c r="A823" s="436">
        <v>63</v>
      </c>
      <c r="B823" s="433" t="s">
        <v>5564</v>
      </c>
      <c r="C823" s="441" t="s">
        <v>4760</v>
      </c>
      <c r="D823" s="649"/>
      <c r="E823" s="442"/>
      <c r="F823" s="637"/>
      <c r="G823" s="637"/>
      <c r="H823" s="637"/>
      <c r="I823" s="638"/>
      <c r="J823" s="442"/>
      <c r="K823" s="637"/>
      <c r="L823" s="637"/>
      <c r="M823" s="638"/>
      <c r="N823" s="442"/>
      <c r="O823" s="637"/>
      <c r="P823" s="637"/>
      <c r="Q823" s="419"/>
      <c r="R823" s="418"/>
      <c r="S823" s="418"/>
      <c r="T823" s="418"/>
      <c r="U823" s="419"/>
      <c r="V823" s="423" t="s">
        <v>579</v>
      </c>
      <c r="W823" s="422"/>
      <c r="X823" s="422"/>
      <c r="Y823" s="422"/>
      <c r="Z823" s="422"/>
      <c r="AA823" s="422"/>
      <c r="AB823" s="701">
        <f>$AB$7</f>
        <v>0.25</v>
      </c>
      <c r="AC823" s="701"/>
      <c r="AD823" s="424" t="s">
        <v>1300</v>
      </c>
      <c r="AE823" s="422"/>
      <c r="AF823" s="700"/>
      <c r="AG823" s="700"/>
      <c r="AH823" s="681"/>
      <c r="AI823" s="681"/>
      <c r="AJ823" s="681"/>
      <c r="AK823" s="681"/>
      <c r="AL823" s="681"/>
      <c r="AM823" s="681"/>
      <c r="AN823" s="681"/>
      <c r="AO823" s="682"/>
      <c r="AP823" s="459">
        <f>ROUND(ROUND((F776-ROUND(F776*N807,0)-ROUND(F776*R822,0))*(1+AB823),0)+AJ824,0)</f>
        <v>930</v>
      </c>
      <c r="AQ823" s="429"/>
    </row>
    <row r="824" spans="1:43" ht="17.25" customHeight="1" x14ac:dyDescent="0.15">
      <c r="A824" s="436">
        <v>63</v>
      </c>
      <c r="B824" s="433" t="s">
        <v>5565</v>
      </c>
      <c r="C824" s="441" t="s">
        <v>4761</v>
      </c>
      <c r="D824" s="649"/>
      <c r="E824" s="510"/>
      <c r="F824" s="511"/>
      <c r="G824" s="511"/>
      <c r="H824" s="511"/>
      <c r="I824" s="513"/>
      <c r="J824" s="510"/>
      <c r="K824" s="511"/>
      <c r="L824" s="637"/>
      <c r="M824" s="638"/>
      <c r="N824" s="442"/>
      <c r="O824" s="637"/>
      <c r="P824" s="637"/>
      <c r="Q824" s="419"/>
      <c r="R824" s="418"/>
      <c r="S824" s="418"/>
      <c r="T824" s="418"/>
      <c r="U824" s="419"/>
      <c r="V824" s="423" t="s">
        <v>208</v>
      </c>
      <c r="W824" s="422"/>
      <c r="X824" s="422"/>
      <c r="Y824" s="422"/>
      <c r="Z824" s="422"/>
      <c r="AA824" s="422"/>
      <c r="AB824" s="701">
        <f>$AB$8</f>
        <v>0.5</v>
      </c>
      <c r="AC824" s="701"/>
      <c r="AD824" s="424" t="s">
        <v>1300</v>
      </c>
      <c r="AE824" s="422"/>
      <c r="AF824" s="700"/>
      <c r="AG824" s="700"/>
      <c r="AH824" s="245"/>
      <c r="AI824" s="616" t="s">
        <v>33</v>
      </c>
      <c r="AJ824" s="702">
        <f>$AJ$11</f>
        <v>254</v>
      </c>
      <c r="AK824" s="702"/>
      <c r="AL824" s="245" t="s">
        <v>207</v>
      </c>
      <c r="AM824" s="607"/>
      <c r="AN824" s="607"/>
      <c r="AO824" s="432"/>
      <c r="AP824" s="459">
        <f>ROUND(ROUND((F776-ROUND(F776*N807,0)-ROUND(F776*R822,0))*(1+AB824),0)+AJ824,0)</f>
        <v>1066</v>
      </c>
      <c r="AQ824" s="429"/>
    </row>
    <row r="825" spans="1:43" ht="17.25" customHeight="1" x14ac:dyDescent="0.15">
      <c r="A825" s="436">
        <v>63</v>
      </c>
      <c r="B825" s="433" t="s">
        <v>5566</v>
      </c>
      <c r="C825" s="441" t="s">
        <v>4762</v>
      </c>
      <c r="D825" s="649"/>
      <c r="E825" s="510"/>
      <c r="F825" s="511"/>
      <c r="G825" s="511"/>
      <c r="H825" s="511"/>
      <c r="I825" s="513"/>
      <c r="J825" s="510"/>
      <c r="K825" s="511"/>
      <c r="L825" s="637"/>
      <c r="M825" s="638"/>
      <c r="N825" s="442"/>
      <c r="O825" s="637"/>
      <c r="P825" s="637"/>
      <c r="Q825" s="638"/>
      <c r="R825" s="637"/>
      <c r="S825" s="637"/>
      <c r="T825" s="637"/>
      <c r="U825" s="638"/>
      <c r="V825" s="423"/>
      <c r="W825" s="422"/>
      <c r="X825" s="422"/>
      <c r="Y825" s="422"/>
      <c r="Z825" s="422"/>
      <c r="AA825" s="422"/>
      <c r="AB825" s="529"/>
      <c r="AC825" s="529"/>
      <c r="AD825" s="424"/>
      <c r="AE825" s="422"/>
      <c r="AF825" s="700"/>
      <c r="AG825" s="700"/>
      <c r="AH825" s="677" t="s">
        <v>4071</v>
      </c>
      <c r="AI825" s="678"/>
      <c r="AJ825" s="678"/>
      <c r="AK825" s="678"/>
      <c r="AL825" s="678"/>
      <c r="AM825" s="678"/>
      <c r="AN825" s="678"/>
      <c r="AO825" s="679"/>
      <c r="AP825" s="459">
        <f>ROUND((F776-ROUND(F776*N807,0)-ROUND(F776*R822,0))+AJ827,0)</f>
        <v>943</v>
      </c>
      <c r="AQ825" s="407"/>
    </row>
    <row r="826" spans="1:43" ht="17.25" customHeight="1" x14ac:dyDescent="0.15">
      <c r="A826" s="436">
        <v>63</v>
      </c>
      <c r="B826" s="433" t="s">
        <v>5567</v>
      </c>
      <c r="C826" s="441" t="s">
        <v>4763</v>
      </c>
      <c r="D826" s="649"/>
      <c r="E826" s="510"/>
      <c r="F826" s="511"/>
      <c r="G826" s="511"/>
      <c r="H826" s="511"/>
      <c r="I826" s="513"/>
      <c r="J826" s="510"/>
      <c r="K826" s="511"/>
      <c r="L826" s="637"/>
      <c r="M826" s="638"/>
      <c r="N826" s="442"/>
      <c r="O826" s="637"/>
      <c r="P826" s="637"/>
      <c r="Q826" s="419"/>
      <c r="R826" s="418"/>
      <c r="S826" s="418"/>
      <c r="T826" s="418"/>
      <c r="U826" s="419"/>
      <c r="V826" s="423" t="s">
        <v>579</v>
      </c>
      <c r="W826" s="422"/>
      <c r="X826" s="422"/>
      <c r="Y826" s="422"/>
      <c r="Z826" s="422"/>
      <c r="AA826" s="422"/>
      <c r="AB826" s="701">
        <f>$AB$7</f>
        <v>0.25</v>
      </c>
      <c r="AC826" s="701"/>
      <c r="AD826" s="424" t="s">
        <v>1300</v>
      </c>
      <c r="AE826" s="422"/>
      <c r="AF826" s="700"/>
      <c r="AG826" s="700"/>
      <c r="AH826" s="680"/>
      <c r="AI826" s="681"/>
      <c r="AJ826" s="681"/>
      <c r="AK826" s="681"/>
      <c r="AL826" s="681"/>
      <c r="AM826" s="681"/>
      <c r="AN826" s="681"/>
      <c r="AO826" s="682"/>
      <c r="AP826" s="459">
        <f>ROUND(ROUND((F776-ROUND(F776*N807,0)-ROUND(F776*R822,0))*(1+AB826),0)+AJ827,0)</f>
        <v>1078</v>
      </c>
      <c r="AQ826" s="429"/>
    </row>
    <row r="827" spans="1:43" ht="17.25" customHeight="1" x14ac:dyDescent="0.15">
      <c r="A827" s="436">
        <v>63</v>
      </c>
      <c r="B827" s="433" t="s">
        <v>5568</v>
      </c>
      <c r="C827" s="441" t="s">
        <v>4764</v>
      </c>
      <c r="D827" s="649"/>
      <c r="E827" s="510"/>
      <c r="F827" s="511"/>
      <c r="G827" s="511"/>
      <c r="H827" s="511"/>
      <c r="I827" s="513"/>
      <c r="J827" s="510"/>
      <c r="K827" s="511"/>
      <c r="L827" s="637"/>
      <c r="M827" s="638"/>
      <c r="N827" s="442"/>
      <c r="O827" s="637"/>
      <c r="P827" s="637"/>
      <c r="Q827" s="419"/>
      <c r="R827" s="418"/>
      <c r="S827" s="418"/>
      <c r="T827" s="418"/>
      <c r="U827" s="419"/>
      <c r="V827" s="423" t="s">
        <v>208</v>
      </c>
      <c r="W827" s="422"/>
      <c r="X827" s="422"/>
      <c r="Y827" s="422"/>
      <c r="Z827" s="422"/>
      <c r="AA827" s="422"/>
      <c r="AB827" s="701">
        <f>$AB$8</f>
        <v>0.5</v>
      </c>
      <c r="AC827" s="701"/>
      <c r="AD827" s="424" t="s">
        <v>1300</v>
      </c>
      <c r="AE827" s="38"/>
      <c r="AF827" s="700"/>
      <c r="AG827" s="700"/>
      <c r="AH827" s="39"/>
      <c r="AI827" s="524" t="s">
        <v>33</v>
      </c>
      <c r="AJ827" s="699">
        <f>$AJ$158</f>
        <v>402</v>
      </c>
      <c r="AK827" s="699"/>
      <c r="AL827" s="426" t="s">
        <v>207</v>
      </c>
      <c r="AM827" s="417"/>
      <c r="AN827" s="417"/>
      <c r="AO827" s="584"/>
      <c r="AP827" s="459">
        <f>ROUND(ROUND((F776-ROUND(F776*N807,0)-ROUND(F776*R822,0))*(1+AB827),0)+AJ827,0)</f>
        <v>1214</v>
      </c>
      <c r="AQ827" s="429"/>
    </row>
    <row r="828" spans="1:43" ht="17.25" customHeight="1" x14ac:dyDescent="0.15">
      <c r="A828" s="436">
        <v>63</v>
      </c>
      <c r="B828" s="433" t="s">
        <v>5569</v>
      </c>
      <c r="C828" s="441" t="s">
        <v>4765</v>
      </c>
      <c r="D828" s="649"/>
      <c r="E828" s="510"/>
      <c r="F828" s="511"/>
      <c r="G828" s="511"/>
      <c r="H828" s="511"/>
      <c r="I828" s="513"/>
      <c r="J828" s="510"/>
      <c r="K828" s="511"/>
      <c r="L828" s="637"/>
      <c r="M828" s="638"/>
      <c r="N828" s="442"/>
      <c r="O828" s="637"/>
      <c r="P828" s="637"/>
      <c r="Q828" s="419"/>
      <c r="R828" s="637"/>
      <c r="S828" s="418"/>
      <c r="T828" s="637"/>
      <c r="U828" s="638"/>
      <c r="V828" s="423"/>
      <c r="W828" s="422"/>
      <c r="X828" s="422"/>
      <c r="Y828" s="422"/>
      <c r="Z828" s="422"/>
      <c r="AA828" s="422"/>
      <c r="AB828" s="529"/>
      <c r="AC828" s="529"/>
      <c r="AD828" s="424"/>
      <c r="AE828" s="422"/>
      <c r="AF828" s="720" t="s">
        <v>4072</v>
      </c>
      <c r="AG828" s="721"/>
      <c r="AH828" s="678" t="s">
        <v>4030</v>
      </c>
      <c r="AI828" s="678"/>
      <c r="AJ828" s="678"/>
      <c r="AK828" s="678"/>
      <c r="AL828" s="678"/>
      <c r="AM828" s="678"/>
      <c r="AN828" s="678"/>
      <c r="AO828" s="679"/>
      <c r="AP828" s="459">
        <f>ROUND((F776-ROUND(F776*N807,0)-ROUND(F776*R822,0))+AJ830,0)</f>
        <v>742</v>
      </c>
      <c r="AQ828" s="407"/>
    </row>
    <row r="829" spans="1:43" ht="17.25" customHeight="1" x14ac:dyDescent="0.15">
      <c r="A829" s="436">
        <v>63</v>
      </c>
      <c r="B829" s="433" t="s">
        <v>5570</v>
      </c>
      <c r="C829" s="441" t="s">
        <v>4766</v>
      </c>
      <c r="D829" s="649"/>
      <c r="E829" s="510"/>
      <c r="F829" s="511"/>
      <c r="G829" s="511"/>
      <c r="H829" s="511"/>
      <c r="I829" s="513"/>
      <c r="J829" s="510"/>
      <c r="K829" s="511"/>
      <c r="L829" s="418"/>
      <c r="M829" s="419"/>
      <c r="N829" s="421"/>
      <c r="O829" s="418"/>
      <c r="P829" s="418"/>
      <c r="Q829" s="419"/>
      <c r="R829" s="418"/>
      <c r="S829" s="418"/>
      <c r="T829" s="418"/>
      <c r="U829" s="419"/>
      <c r="V829" s="423" t="s">
        <v>579</v>
      </c>
      <c r="W829" s="422"/>
      <c r="X829" s="422"/>
      <c r="Y829" s="422"/>
      <c r="Z829" s="422"/>
      <c r="AA829" s="422"/>
      <c r="AB829" s="701">
        <f>$AB$7</f>
        <v>0.25</v>
      </c>
      <c r="AC829" s="701"/>
      <c r="AD829" s="424" t="s">
        <v>1300</v>
      </c>
      <c r="AE829" s="422"/>
      <c r="AF829" s="722"/>
      <c r="AG829" s="723"/>
      <c r="AH829" s="681"/>
      <c r="AI829" s="681"/>
      <c r="AJ829" s="681"/>
      <c r="AK829" s="681"/>
      <c r="AL829" s="681"/>
      <c r="AM829" s="681"/>
      <c r="AN829" s="681"/>
      <c r="AO829" s="682"/>
      <c r="AP829" s="459">
        <f>ROUND(ROUND((F776-ROUND(F776*N807,0)-ROUND(F776*R822,0))*(1+AB829),0)+AJ830,0)</f>
        <v>877</v>
      </c>
      <c r="AQ829" s="429"/>
    </row>
    <row r="830" spans="1:43" ht="17.25" customHeight="1" x14ac:dyDescent="0.15">
      <c r="A830" s="436">
        <v>63</v>
      </c>
      <c r="B830" s="433" t="s">
        <v>5571</v>
      </c>
      <c r="C830" s="441" t="s">
        <v>4767</v>
      </c>
      <c r="D830" s="649"/>
      <c r="E830" s="510"/>
      <c r="F830" s="511"/>
      <c r="G830" s="511"/>
      <c r="H830" s="511"/>
      <c r="I830" s="513"/>
      <c r="J830" s="510"/>
      <c r="K830" s="511"/>
      <c r="L830" s="418"/>
      <c r="M830" s="419"/>
      <c r="N830" s="421"/>
      <c r="O830" s="418"/>
      <c r="P830" s="418"/>
      <c r="Q830" s="419"/>
      <c r="R830" s="418"/>
      <c r="S830" s="418"/>
      <c r="T830" s="418"/>
      <c r="U830" s="419"/>
      <c r="V830" s="423" t="s">
        <v>208</v>
      </c>
      <c r="W830" s="422"/>
      <c r="X830" s="422"/>
      <c r="Y830" s="422"/>
      <c r="Z830" s="422"/>
      <c r="AA830" s="422"/>
      <c r="AB830" s="701">
        <f>$AB$8</f>
        <v>0.5</v>
      </c>
      <c r="AC830" s="701"/>
      <c r="AD830" s="424" t="s">
        <v>1300</v>
      </c>
      <c r="AE830" s="422"/>
      <c r="AF830" s="722"/>
      <c r="AG830" s="723"/>
      <c r="AH830" s="576"/>
      <c r="AI830" s="524" t="s">
        <v>33</v>
      </c>
      <c r="AJ830" s="699">
        <f>$AJ$14</f>
        <v>201</v>
      </c>
      <c r="AK830" s="699"/>
      <c r="AL830" s="426" t="s">
        <v>207</v>
      </c>
      <c r="AM830" s="181"/>
      <c r="AN830" s="426"/>
      <c r="AO830" s="189"/>
      <c r="AP830" s="459">
        <f>ROUND(ROUND((F776-ROUND(F776*N807,0)-ROUND(F776*R822,0))*(1+AB830),0)+AJ830,0)</f>
        <v>1013</v>
      </c>
      <c r="AQ830" s="429"/>
    </row>
    <row r="831" spans="1:43" ht="17.25" customHeight="1" x14ac:dyDescent="0.15">
      <c r="A831" s="436">
        <v>63</v>
      </c>
      <c r="B831" s="433" t="s">
        <v>5572</v>
      </c>
      <c r="C831" s="441" t="s">
        <v>4768</v>
      </c>
      <c r="D831" s="538"/>
      <c r="E831" s="421"/>
      <c r="F831" s="418"/>
      <c r="G831" s="418"/>
      <c r="H831" s="418"/>
      <c r="I831" s="67"/>
      <c r="J831" s="66"/>
      <c r="K831" s="418"/>
      <c r="L831" s="418"/>
      <c r="M831" s="419"/>
      <c r="N831" s="421"/>
      <c r="O831" s="418"/>
      <c r="P831" s="418"/>
      <c r="Q831" s="638"/>
      <c r="R831" s="637"/>
      <c r="S831" s="637"/>
      <c r="T831" s="637"/>
      <c r="U831" s="638"/>
      <c r="V831" s="423"/>
      <c r="W831" s="422"/>
      <c r="X831" s="422"/>
      <c r="Y831" s="422"/>
      <c r="Z831" s="422"/>
      <c r="AA831" s="422"/>
      <c r="AB831" s="529"/>
      <c r="AC831" s="530"/>
      <c r="AD831" s="424"/>
      <c r="AE831" s="424"/>
      <c r="AF831" s="722"/>
      <c r="AG831" s="723"/>
      <c r="AH831" s="677" t="s">
        <v>4071</v>
      </c>
      <c r="AI831" s="678"/>
      <c r="AJ831" s="678"/>
      <c r="AK831" s="678"/>
      <c r="AL831" s="678"/>
      <c r="AM831" s="678"/>
      <c r="AN831" s="678"/>
      <c r="AO831" s="679"/>
      <c r="AP831" s="459">
        <f>ROUND((F776-ROUND(F776*N807,0)-ROUND(F776*R822,0))+AJ833,0)</f>
        <v>858</v>
      </c>
      <c r="AQ831" s="429"/>
    </row>
    <row r="832" spans="1:43" ht="17.25" customHeight="1" x14ac:dyDescent="0.15">
      <c r="A832" s="436">
        <v>63</v>
      </c>
      <c r="B832" s="433" t="s">
        <v>5573</v>
      </c>
      <c r="C832" s="441" t="s">
        <v>4769</v>
      </c>
      <c r="D832" s="538"/>
      <c r="E832" s="421"/>
      <c r="F832" s="418"/>
      <c r="G832" s="418"/>
      <c r="H832" s="418"/>
      <c r="I832" s="67"/>
      <c r="J832" s="66"/>
      <c r="K832" s="418"/>
      <c r="L832" s="418"/>
      <c r="M832" s="419"/>
      <c r="N832" s="421"/>
      <c r="O832" s="418"/>
      <c r="P832" s="418"/>
      <c r="Q832" s="638"/>
      <c r="R832" s="637"/>
      <c r="S832" s="637"/>
      <c r="T832" s="637"/>
      <c r="U832" s="638"/>
      <c r="V832" s="423" t="s">
        <v>579</v>
      </c>
      <c r="W832" s="422"/>
      <c r="X832" s="422"/>
      <c r="Y832" s="422"/>
      <c r="Z832" s="422"/>
      <c r="AA832" s="422"/>
      <c r="AB832" s="701">
        <f>$AB$7</f>
        <v>0.25</v>
      </c>
      <c r="AC832" s="706"/>
      <c r="AD832" s="424" t="s">
        <v>1300</v>
      </c>
      <c r="AE832" s="424"/>
      <c r="AF832" s="722"/>
      <c r="AG832" s="723"/>
      <c r="AH832" s="680"/>
      <c r="AI832" s="681"/>
      <c r="AJ832" s="681"/>
      <c r="AK832" s="681"/>
      <c r="AL832" s="681"/>
      <c r="AM832" s="681"/>
      <c r="AN832" s="681"/>
      <c r="AO832" s="682"/>
      <c r="AP832" s="459">
        <f>ROUND(ROUND((F776-ROUND(F776*N807,0)-ROUND(F776*R822,0))*(1+AB832),0)+AJ833,0)</f>
        <v>993</v>
      </c>
      <c r="AQ832" s="429"/>
    </row>
    <row r="833" spans="1:45" ht="17.25" customHeight="1" x14ac:dyDescent="0.15">
      <c r="A833" s="436">
        <v>63</v>
      </c>
      <c r="B833" s="433" t="s">
        <v>5574</v>
      </c>
      <c r="C833" s="441" t="s">
        <v>4770</v>
      </c>
      <c r="D833" s="585"/>
      <c r="E833" s="39"/>
      <c r="F833" s="417"/>
      <c r="G833" s="417"/>
      <c r="H833" s="417"/>
      <c r="I833" s="43"/>
      <c r="J833" s="78"/>
      <c r="K833" s="417"/>
      <c r="L833" s="417"/>
      <c r="M833" s="420"/>
      <c r="N833" s="39"/>
      <c r="O833" s="417"/>
      <c r="P833" s="417"/>
      <c r="Q833" s="432"/>
      <c r="R833" s="607"/>
      <c r="S833" s="607"/>
      <c r="T833" s="607"/>
      <c r="U833" s="432"/>
      <c r="V833" s="423" t="s">
        <v>208</v>
      </c>
      <c r="W833" s="422"/>
      <c r="X833" s="422"/>
      <c r="Y833" s="422"/>
      <c r="Z833" s="422"/>
      <c r="AA833" s="422"/>
      <c r="AB833" s="701">
        <f>$AB$8</f>
        <v>0.5</v>
      </c>
      <c r="AC833" s="706"/>
      <c r="AD833" s="424" t="s">
        <v>1300</v>
      </c>
      <c r="AE833" s="424"/>
      <c r="AF833" s="724"/>
      <c r="AG833" s="725"/>
      <c r="AH833" s="39"/>
      <c r="AI833" s="524" t="s">
        <v>33</v>
      </c>
      <c r="AJ833" s="699">
        <f>$AJ$164</f>
        <v>317</v>
      </c>
      <c r="AK833" s="699"/>
      <c r="AL833" s="426" t="s">
        <v>207</v>
      </c>
      <c r="AM833" s="607"/>
      <c r="AN833" s="607"/>
      <c r="AO833" s="432"/>
      <c r="AP833" s="458">
        <f>ROUND(ROUND((F776-ROUND(F776*N807,0)-ROUND(F776*R822,0))*(1+AB833),0)+AJ833,0)</f>
        <v>1129</v>
      </c>
      <c r="AQ833" s="188"/>
    </row>
    <row r="834" spans="1:45" ht="17.25" customHeight="1" x14ac:dyDescent="0.15">
      <c r="A834" s="436">
        <v>63</v>
      </c>
      <c r="B834" s="436">
        <v>2221</v>
      </c>
      <c r="C834" s="158" t="s">
        <v>641</v>
      </c>
      <c r="D834" s="710" t="s">
        <v>202</v>
      </c>
      <c r="E834" s="712" t="s">
        <v>4427</v>
      </c>
      <c r="F834" s="713"/>
      <c r="G834" s="713"/>
      <c r="H834" s="713"/>
      <c r="I834" s="714"/>
      <c r="J834" s="712" t="s">
        <v>1242</v>
      </c>
      <c r="K834" s="713"/>
      <c r="L834" s="713"/>
      <c r="M834" s="714"/>
      <c r="N834" s="427"/>
      <c r="O834" s="416"/>
      <c r="P834" s="416"/>
      <c r="Q834" s="36"/>
      <c r="R834" s="416"/>
      <c r="S834" s="416"/>
      <c r="T834" s="633"/>
      <c r="U834" s="634"/>
      <c r="V834" s="423"/>
      <c r="W834" s="422"/>
      <c r="X834" s="422"/>
      <c r="Y834" s="422"/>
      <c r="Z834" s="422"/>
      <c r="AA834" s="422"/>
      <c r="AB834" s="530"/>
      <c r="AC834" s="529"/>
      <c r="AD834" s="425"/>
      <c r="AE834" s="422"/>
      <c r="AF834" s="422"/>
      <c r="AG834" s="422"/>
      <c r="AH834" s="422"/>
      <c r="AI834" s="422"/>
      <c r="AJ834" s="422"/>
      <c r="AK834" s="422"/>
      <c r="AL834" s="422"/>
      <c r="AM834" s="422"/>
      <c r="AN834" s="422"/>
      <c r="AO834" s="38"/>
      <c r="AP834" s="13">
        <f>ROUND($F$776*$L$836,0)</f>
        <v>498</v>
      </c>
      <c r="AQ834" s="435" t="s">
        <v>1357</v>
      </c>
    </row>
    <row r="835" spans="1:45" ht="17.25" customHeight="1" x14ac:dyDescent="0.15">
      <c r="A835" s="436">
        <v>63</v>
      </c>
      <c r="B835" s="436">
        <v>2222</v>
      </c>
      <c r="C835" s="158" t="s">
        <v>642</v>
      </c>
      <c r="D835" s="711"/>
      <c r="E835" s="715"/>
      <c r="F835" s="716"/>
      <c r="G835" s="716"/>
      <c r="H835" s="716"/>
      <c r="I835" s="717"/>
      <c r="J835" s="715"/>
      <c r="K835" s="716"/>
      <c r="L835" s="716"/>
      <c r="M835" s="717"/>
      <c r="N835" s="421"/>
      <c r="O835" s="418"/>
      <c r="P835" s="418"/>
      <c r="Q835" s="638"/>
      <c r="R835" s="637"/>
      <c r="S835" s="418"/>
      <c r="T835" s="637"/>
      <c r="U835" s="638"/>
      <c r="V835" s="423" t="s">
        <v>579</v>
      </c>
      <c r="W835" s="422"/>
      <c r="X835" s="422"/>
      <c r="Y835" s="422"/>
      <c r="Z835" s="422"/>
      <c r="AA835" s="422"/>
      <c r="AB835" s="701">
        <f>$AB$7</f>
        <v>0.25</v>
      </c>
      <c r="AC835" s="706"/>
      <c r="AD835" s="424" t="s">
        <v>1300</v>
      </c>
      <c r="AE835" s="422"/>
      <c r="AF835" s="422"/>
      <c r="AG835" s="422"/>
      <c r="AH835" s="422"/>
      <c r="AI835" s="422"/>
      <c r="AJ835" s="422"/>
      <c r="AK835" s="422"/>
      <c r="AL835" s="422"/>
      <c r="AM835" s="422"/>
      <c r="AN835" s="422"/>
      <c r="AO835" s="38"/>
      <c r="AP835" s="401">
        <f>ROUND(ROUND($F$776*$L$836,0)*(1+AB835),0)</f>
        <v>623</v>
      </c>
      <c r="AQ835" s="429"/>
    </row>
    <row r="836" spans="1:45" ht="17.25" customHeight="1" x14ac:dyDescent="0.15">
      <c r="A836" s="436">
        <v>63</v>
      </c>
      <c r="B836" s="436">
        <v>2223</v>
      </c>
      <c r="C836" s="158" t="s">
        <v>643</v>
      </c>
      <c r="D836" s="711"/>
      <c r="E836" s="421"/>
      <c r="F836" s="684">
        <f>$F$776</f>
        <v>553</v>
      </c>
      <c r="G836" s="684"/>
      <c r="H836" s="418" t="s">
        <v>578</v>
      </c>
      <c r="I836" s="638"/>
      <c r="J836" s="442"/>
      <c r="K836" s="521" t="s">
        <v>27</v>
      </c>
      <c r="L836" s="718">
        <f>$L$116</f>
        <v>0.9</v>
      </c>
      <c r="M836" s="719"/>
      <c r="N836" s="421"/>
      <c r="O836" s="418"/>
      <c r="P836" s="418"/>
      <c r="Q836" s="638"/>
      <c r="R836" s="637"/>
      <c r="S836" s="418"/>
      <c r="T836" s="637"/>
      <c r="U836" s="638"/>
      <c r="V836" s="423" t="s">
        <v>208</v>
      </c>
      <c r="W836" s="422"/>
      <c r="X836" s="422"/>
      <c r="Y836" s="422"/>
      <c r="Z836" s="422"/>
      <c r="AA836" s="422"/>
      <c r="AB836" s="701">
        <f>$AB$8</f>
        <v>0.5</v>
      </c>
      <c r="AC836" s="706"/>
      <c r="AD836" s="424" t="s">
        <v>1300</v>
      </c>
      <c r="AE836" s="422"/>
      <c r="AF836" s="422"/>
      <c r="AG836" s="422"/>
      <c r="AH836" s="422"/>
      <c r="AI836" s="422"/>
      <c r="AJ836" s="422"/>
      <c r="AK836" s="422"/>
      <c r="AL836" s="422"/>
      <c r="AM836" s="422"/>
      <c r="AN836" s="422"/>
      <c r="AO836" s="38"/>
      <c r="AP836" s="321">
        <f>ROUND(ROUND($F$776*$L$836,0)*(1+AB836),0)</f>
        <v>747</v>
      </c>
      <c r="AQ836" s="429"/>
    </row>
    <row r="837" spans="1:45" ht="17.25" customHeight="1" x14ac:dyDescent="0.15">
      <c r="A837" s="436">
        <v>63</v>
      </c>
      <c r="B837" s="436">
        <v>2227</v>
      </c>
      <c r="C837" s="158" t="s">
        <v>1709</v>
      </c>
      <c r="D837" s="711"/>
      <c r="E837" s="421"/>
      <c r="F837" s="418"/>
      <c r="G837" s="418"/>
      <c r="H837" s="418"/>
      <c r="I837" s="67"/>
      <c r="J837" s="66"/>
      <c r="K837" s="418"/>
      <c r="L837" s="418"/>
      <c r="M837" s="419"/>
      <c r="N837" s="421"/>
      <c r="O837" s="418"/>
      <c r="P837" s="418"/>
      <c r="Q837" s="638"/>
      <c r="R837" s="637"/>
      <c r="S837" s="418"/>
      <c r="T837" s="637"/>
      <c r="U837" s="638"/>
      <c r="V837" s="423"/>
      <c r="W837" s="422"/>
      <c r="X837" s="422"/>
      <c r="Y837" s="422"/>
      <c r="Z837" s="422"/>
      <c r="AA837" s="327"/>
      <c r="AB837" s="529"/>
      <c r="AC837" s="530"/>
      <c r="AD837" s="424"/>
      <c r="AE837" s="422"/>
      <c r="AF837" s="700" t="s">
        <v>4070</v>
      </c>
      <c r="AG837" s="700"/>
      <c r="AH837" s="677" t="s">
        <v>4030</v>
      </c>
      <c r="AI837" s="678"/>
      <c r="AJ837" s="678"/>
      <c r="AK837" s="678"/>
      <c r="AL837" s="678"/>
      <c r="AM837" s="678"/>
      <c r="AN837" s="678"/>
      <c r="AO837" s="679"/>
      <c r="AP837" s="319">
        <f>ROUND(ROUND($F$776*$L$836,0)+AJ839,0)</f>
        <v>752</v>
      </c>
      <c r="AQ837" s="429"/>
    </row>
    <row r="838" spans="1:45" ht="17.25" customHeight="1" x14ac:dyDescent="0.15">
      <c r="A838" s="436">
        <v>63</v>
      </c>
      <c r="B838" s="436">
        <v>2228</v>
      </c>
      <c r="C838" s="158" t="s">
        <v>1710</v>
      </c>
      <c r="D838" s="711"/>
      <c r="E838" s="421"/>
      <c r="F838" s="418"/>
      <c r="G838" s="418"/>
      <c r="H838" s="418"/>
      <c r="I838" s="67"/>
      <c r="J838" s="66"/>
      <c r="K838" s="418"/>
      <c r="L838" s="418"/>
      <c r="M838" s="419"/>
      <c r="N838" s="421"/>
      <c r="O838" s="418"/>
      <c r="P838" s="418"/>
      <c r="Q838" s="638"/>
      <c r="R838" s="637"/>
      <c r="S838" s="418"/>
      <c r="T838" s="637"/>
      <c r="U838" s="638"/>
      <c r="V838" s="423" t="s">
        <v>579</v>
      </c>
      <c r="W838" s="422"/>
      <c r="X838" s="422"/>
      <c r="Y838" s="422"/>
      <c r="Z838" s="422"/>
      <c r="AA838" s="327"/>
      <c r="AB838" s="701">
        <f>$AB$7</f>
        <v>0.25</v>
      </c>
      <c r="AC838" s="706"/>
      <c r="AD838" s="424" t="s">
        <v>1300</v>
      </c>
      <c r="AE838" s="422"/>
      <c r="AF838" s="700"/>
      <c r="AG838" s="700"/>
      <c r="AH838" s="680"/>
      <c r="AI838" s="681"/>
      <c r="AJ838" s="681"/>
      <c r="AK838" s="681"/>
      <c r="AL838" s="681"/>
      <c r="AM838" s="681"/>
      <c r="AN838" s="681"/>
      <c r="AO838" s="682"/>
      <c r="AP838" s="319">
        <f>ROUND(ROUND(ROUND($F$776*$L$836,0)*(1+AB838),0)+AJ839,0)</f>
        <v>877</v>
      </c>
      <c r="AQ838" s="429"/>
    </row>
    <row r="839" spans="1:45" ht="17.25" customHeight="1" x14ac:dyDescent="0.15">
      <c r="A839" s="436">
        <v>63</v>
      </c>
      <c r="B839" s="436">
        <v>2229</v>
      </c>
      <c r="C839" s="158" t="s">
        <v>1711</v>
      </c>
      <c r="D839" s="711"/>
      <c r="E839" s="421"/>
      <c r="F839" s="418"/>
      <c r="G839" s="418"/>
      <c r="H839" s="418"/>
      <c r="I839" s="67"/>
      <c r="J839" s="66"/>
      <c r="K839" s="418"/>
      <c r="L839" s="418"/>
      <c r="M839" s="419"/>
      <c r="N839" s="421"/>
      <c r="O839" s="418"/>
      <c r="P839" s="418"/>
      <c r="Q839" s="638"/>
      <c r="R839" s="637"/>
      <c r="S839" s="418"/>
      <c r="T839" s="637"/>
      <c r="U839" s="638"/>
      <c r="V839" s="423" t="s">
        <v>208</v>
      </c>
      <c r="W839" s="422"/>
      <c r="X839" s="422"/>
      <c r="Y839" s="422"/>
      <c r="Z839" s="422"/>
      <c r="AA839" s="327"/>
      <c r="AB839" s="701">
        <f>$AB$8</f>
        <v>0.5</v>
      </c>
      <c r="AC839" s="706"/>
      <c r="AD839" s="424" t="s">
        <v>1300</v>
      </c>
      <c r="AE839" s="422"/>
      <c r="AF839" s="700"/>
      <c r="AG839" s="700"/>
      <c r="AH839" s="57"/>
      <c r="AI839" s="524" t="s">
        <v>33</v>
      </c>
      <c r="AJ839" s="699">
        <f>$AJ$11</f>
        <v>254</v>
      </c>
      <c r="AK839" s="699"/>
      <c r="AL839" s="426" t="s">
        <v>207</v>
      </c>
      <c r="AM839" s="607"/>
      <c r="AN839" s="607"/>
      <c r="AO839" s="432"/>
      <c r="AP839" s="319">
        <f>ROUND(ROUND(ROUND($F$776*$L$836,0)*(1+AB839),0)+AJ839,0)</f>
        <v>1001</v>
      </c>
      <c r="AQ839" s="429"/>
      <c r="AS839" s="318"/>
    </row>
    <row r="840" spans="1:45" ht="17.25" customHeight="1" x14ac:dyDescent="0.15">
      <c r="A840" s="436">
        <v>63</v>
      </c>
      <c r="B840" s="436">
        <v>2224</v>
      </c>
      <c r="C840" s="158" t="s">
        <v>1751</v>
      </c>
      <c r="D840" s="711"/>
      <c r="E840" s="421"/>
      <c r="F840" s="418"/>
      <c r="G840" s="418"/>
      <c r="H840" s="418"/>
      <c r="I840" s="67"/>
      <c r="J840" s="66"/>
      <c r="K840" s="418"/>
      <c r="L840" s="418"/>
      <c r="M840" s="419"/>
      <c r="N840" s="421"/>
      <c r="O840" s="418"/>
      <c r="P840" s="418"/>
      <c r="Q840" s="638"/>
      <c r="R840" s="637"/>
      <c r="S840" s="418"/>
      <c r="T840" s="637"/>
      <c r="U840" s="638"/>
      <c r="V840" s="423"/>
      <c r="W840" s="422"/>
      <c r="X840" s="422"/>
      <c r="Y840" s="422"/>
      <c r="Z840" s="422"/>
      <c r="AA840" s="327"/>
      <c r="AB840" s="529"/>
      <c r="AC840" s="530"/>
      <c r="AD840" s="424"/>
      <c r="AE840" s="422"/>
      <c r="AF840" s="700"/>
      <c r="AG840" s="700"/>
      <c r="AH840" s="677" t="s">
        <v>4071</v>
      </c>
      <c r="AI840" s="678"/>
      <c r="AJ840" s="678"/>
      <c r="AK840" s="678"/>
      <c r="AL840" s="678"/>
      <c r="AM840" s="678"/>
      <c r="AN840" s="678"/>
      <c r="AO840" s="679"/>
      <c r="AP840" s="319">
        <f>ROUND(ROUND($F$776*$L$836,0)+AJ842,0)</f>
        <v>900</v>
      </c>
      <c r="AQ840" s="429"/>
    </row>
    <row r="841" spans="1:45" ht="17.25" customHeight="1" x14ac:dyDescent="0.15">
      <c r="A841" s="436">
        <v>63</v>
      </c>
      <c r="B841" s="436">
        <v>2225</v>
      </c>
      <c r="C841" s="158" t="s">
        <v>1752</v>
      </c>
      <c r="D841" s="711"/>
      <c r="E841" s="421"/>
      <c r="F841" s="418"/>
      <c r="G841" s="418"/>
      <c r="H841" s="418"/>
      <c r="I841" s="67"/>
      <c r="J841" s="66"/>
      <c r="K841" s="418"/>
      <c r="L841" s="418"/>
      <c r="M841" s="419"/>
      <c r="N841" s="421"/>
      <c r="O841" s="418"/>
      <c r="P841" s="418"/>
      <c r="Q841" s="638"/>
      <c r="R841" s="637"/>
      <c r="S841" s="418"/>
      <c r="T841" s="637"/>
      <c r="U841" s="638"/>
      <c r="V841" s="423" t="s">
        <v>579</v>
      </c>
      <c r="W841" s="422"/>
      <c r="X841" s="422"/>
      <c r="Y841" s="422"/>
      <c r="Z841" s="422"/>
      <c r="AA841" s="327"/>
      <c r="AB841" s="701">
        <f>$AB$7</f>
        <v>0.25</v>
      </c>
      <c r="AC841" s="706"/>
      <c r="AD841" s="424" t="s">
        <v>1300</v>
      </c>
      <c r="AE841" s="422"/>
      <c r="AF841" s="700"/>
      <c r="AG841" s="700"/>
      <c r="AH841" s="680"/>
      <c r="AI841" s="681"/>
      <c r="AJ841" s="681"/>
      <c r="AK841" s="681"/>
      <c r="AL841" s="681"/>
      <c r="AM841" s="681"/>
      <c r="AN841" s="681"/>
      <c r="AO841" s="682"/>
      <c r="AP841" s="319">
        <f>ROUND(ROUND(ROUND($F$776*$L$836,0)*(1+AB841),0)+AJ842,0)</f>
        <v>1025</v>
      </c>
      <c r="AQ841" s="429"/>
      <c r="AS841" s="318"/>
    </row>
    <row r="842" spans="1:45" ht="17.25" customHeight="1" x14ac:dyDescent="0.15">
      <c r="A842" s="436">
        <v>63</v>
      </c>
      <c r="B842" s="436">
        <v>2226</v>
      </c>
      <c r="C842" s="158" t="s">
        <v>1753</v>
      </c>
      <c r="D842" s="711"/>
      <c r="E842" s="421"/>
      <c r="F842" s="418"/>
      <c r="G842" s="418"/>
      <c r="H842" s="418"/>
      <c r="I842" s="67"/>
      <c r="J842" s="66"/>
      <c r="K842" s="418"/>
      <c r="L842" s="418"/>
      <c r="M842" s="419"/>
      <c r="N842" s="421"/>
      <c r="O842" s="418"/>
      <c r="P842" s="418"/>
      <c r="Q842" s="638"/>
      <c r="R842" s="637"/>
      <c r="S842" s="418"/>
      <c r="T842" s="637"/>
      <c r="U842" s="638"/>
      <c r="V842" s="423" t="s">
        <v>208</v>
      </c>
      <c r="W842" s="422"/>
      <c r="X842" s="422"/>
      <c r="Y842" s="422"/>
      <c r="Z842" s="422"/>
      <c r="AA842" s="327"/>
      <c r="AB842" s="701">
        <f>$AB$8</f>
        <v>0.5</v>
      </c>
      <c r="AC842" s="706"/>
      <c r="AD842" s="424" t="s">
        <v>1300</v>
      </c>
      <c r="AE842" s="422"/>
      <c r="AF842" s="700"/>
      <c r="AG842" s="700"/>
      <c r="AH842" s="39"/>
      <c r="AI842" s="524" t="s">
        <v>33</v>
      </c>
      <c r="AJ842" s="699">
        <f>$AJ$158</f>
        <v>402</v>
      </c>
      <c r="AK842" s="699"/>
      <c r="AL842" s="426" t="s">
        <v>207</v>
      </c>
      <c r="AM842" s="417"/>
      <c r="AN842" s="417"/>
      <c r="AO842" s="584"/>
      <c r="AP842" s="319">
        <f>ROUND(ROUND(ROUND($F$776*$L$836,0)*(1+AB842),0)+AJ842,0)</f>
        <v>1149</v>
      </c>
      <c r="AQ842" s="429"/>
      <c r="AS842" s="318"/>
    </row>
    <row r="843" spans="1:45" ht="17.25" customHeight="1" x14ac:dyDescent="0.15">
      <c r="A843" s="436">
        <v>63</v>
      </c>
      <c r="B843" s="436">
        <v>2240</v>
      </c>
      <c r="C843" s="158" t="s">
        <v>1939</v>
      </c>
      <c r="D843" s="309"/>
      <c r="E843" s="421"/>
      <c r="F843" s="418"/>
      <c r="G843" s="418"/>
      <c r="H843" s="418"/>
      <c r="I843" s="67"/>
      <c r="J843" s="66"/>
      <c r="K843" s="418"/>
      <c r="L843" s="418"/>
      <c r="M843" s="419"/>
      <c r="N843" s="421"/>
      <c r="O843" s="418"/>
      <c r="P843" s="418"/>
      <c r="Q843" s="638"/>
      <c r="R843" s="637"/>
      <c r="S843" s="418"/>
      <c r="T843" s="637"/>
      <c r="U843" s="638"/>
      <c r="V843" s="423"/>
      <c r="W843" s="422"/>
      <c r="X843" s="422"/>
      <c r="Y843" s="422"/>
      <c r="Z843" s="422"/>
      <c r="AA843" s="327"/>
      <c r="AB843" s="529"/>
      <c r="AC843" s="530"/>
      <c r="AD843" s="424"/>
      <c r="AE843" s="422"/>
      <c r="AF843" s="720" t="s">
        <v>4072</v>
      </c>
      <c r="AG843" s="721"/>
      <c r="AH843" s="677" t="s">
        <v>4030</v>
      </c>
      <c r="AI843" s="678"/>
      <c r="AJ843" s="678"/>
      <c r="AK843" s="678"/>
      <c r="AL843" s="678"/>
      <c r="AM843" s="678"/>
      <c r="AN843" s="678"/>
      <c r="AO843" s="679"/>
      <c r="AP843" s="319">
        <f>ROUND(ROUND($F$776*$L$836,0)+AJ845,0)</f>
        <v>699</v>
      </c>
      <c r="AQ843" s="429"/>
    </row>
    <row r="844" spans="1:45" ht="17.25" customHeight="1" x14ac:dyDescent="0.15">
      <c r="A844" s="436">
        <v>63</v>
      </c>
      <c r="B844" s="436">
        <v>2241</v>
      </c>
      <c r="C844" s="158" t="s">
        <v>1940</v>
      </c>
      <c r="D844" s="309"/>
      <c r="E844" s="421"/>
      <c r="F844" s="418"/>
      <c r="G844" s="418"/>
      <c r="H844" s="418"/>
      <c r="I844" s="67"/>
      <c r="J844" s="66"/>
      <c r="K844" s="418"/>
      <c r="L844" s="418"/>
      <c r="M844" s="419"/>
      <c r="N844" s="421"/>
      <c r="O844" s="418"/>
      <c r="P844" s="418"/>
      <c r="Q844" s="638"/>
      <c r="R844" s="637"/>
      <c r="S844" s="418"/>
      <c r="T844" s="637"/>
      <c r="U844" s="638"/>
      <c r="V844" s="423" t="s">
        <v>579</v>
      </c>
      <c r="W844" s="422"/>
      <c r="X844" s="422"/>
      <c r="Y844" s="422"/>
      <c r="Z844" s="422"/>
      <c r="AA844" s="327"/>
      <c r="AB844" s="701">
        <f>$AB$7</f>
        <v>0.25</v>
      </c>
      <c r="AC844" s="706"/>
      <c r="AD844" s="424" t="s">
        <v>1300</v>
      </c>
      <c r="AE844" s="422"/>
      <c r="AF844" s="722"/>
      <c r="AG844" s="723"/>
      <c r="AH844" s="680"/>
      <c r="AI844" s="681"/>
      <c r="AJ844" s="681"/>
      <c r="AK844" s="681"/>
      <c r="AL844" s="681"/>
      <c r="AM844" s="681"/>
      <c r="AN844" s="681"/>
      <c r="AO844" s="682"/>
      <c r="AP844" s="319">
        <f>ROUND(ROUND(ROUND($F$776*$L$836,0)*(1+AB844),0)+AJ845,0)</f>
        <v>824</v>
      </c>
      <c r="AQ844" s="429"/>
    </row>
    <row r="845" spans="1:45" ht="17.25" customHeight="1" x14ac:dyDescent="0.15">
      <c r="A845" s="436">
        <v>63</v>
      </c>
      <c r="B845" s="436">
        <v>2242</v>
      </c>
      <c r="C845" s="158" t="s">
        <v>1941</v>
      </c>
      <c r="D845" s="309"/>
      <c r="E845" s="421"/>
      <c r="F845" s="418"/>
      <c r="G845" s="418"/>
      <c r="H845" s="418"/>
      <c r="I845" s="67"/>
      <c r="J845" s="66"/>
      <c r="K845" s="418"/>
      <c r="L845" s="418"/>
      <c r="M845" s="419"/>
      <c r="N845" s="421"/>
      <c r="O845" s="418"/>
      <c r="P845" s="418"/>
      <c r="Q845" s="638"/>
      <c r="R845" s="637"/>
      <c r="S845" s="418"/>
      <c r="T845" s="637"/>
      <c r="U845" s="638"/>
      <c r="V845" s="423" t="s">
        <v>208</v>
      </c>
      <c r="W845" s="422"/>
      <c r="X845" s="422"/>
      <c r="Y845" s="422"/>
      <c r="Z845" s="422"/>
      <c r="AA845" s="327"/>
      <c r="AB845" s="701">
        <f>$AB$8</f>
        <v>0.5</v>
      </c>
      <c r="AC845" s="706"/>
      <c r="AD845" s="424" t="s">
        <v>1300</v>
      </c>
      <c r="AE845" s="422"/>
      <c r="AF845" s="722"/>
      <c r="AG845" s="723"/>
      <c r="AH845" s="39"/>
      <c r="AI845" s="524" t="s">
        <v>33</v>
      </c>
      <c r="AJ845" s="699">
        <f>$AJ$14</f>
        <v>201</v>
      </c>
      <c r="AK845" s="699"/>
      <c r="AL845" s="426" t="s">
        <v>207</v>
      </c>
      <c r="AM845" s="607"/>
      <c r="AN845" s="607"/>
      <c r="AO845" s="432"/>
      <c r="AP845" s="319">
        <f>ROUND(ROUND(ROUND($F$776*$L$836,0)*(1+AB845),0)+AJ845,0)</f>
        <v>948</v>
      </c>
      <c r="AQ845" s="429"/>
    </row>
    <row r="846" spans="1:45" ht="17.25" customHeight="1" x14ac:dyDescent="0.15">
      <c r="A846" s="436">
        <v>63</v>
      </c>
      <c r="B846" s="436">
        <v>2243</v>
      </c>
      <c r="C846" s="158" t="s">
        <v>1956</v>
      </c>
      <c r="D846" s="309"/>
      <c r="E846" s="421"/>
      <c r="F846" s="418"/>
      <c r="G846" s="418"/>
      <c r="H846" s="418"/>
      <c r="I846" s="67"/>
      <c r="J846" s="66"/>
      <c r="K846" s="418"/>
      <c r="L846" s="418"/>
      <c r="M846" s="419"/>
      <c r="N846" s="421"/>
      <c r="O846" s="418"/>
      <c r="P846" s="418"/>
      <c r="Q846" s="638"/>
      <c r="R846" s="637"/>
      <c r="S846" s="418"/>
      <c r="T846" s="637"/>
      <c r="U846" s="638"/>
      <c r="V846" s="423"/>
      <c r="W846" s="422"/>
      <c r="X846" s="422"/>
      <c r="Y846" s="422"/>
      <c r="Z846" s="422"/>
      <c r="AA846" s="327"/>
      <c r="AB846" s="529"/>
      <c r="AC846" s="530"/>
      <c r="AD846" s="424"/>
      <c r="AE846" s="422"/>
      <c r="AF846" s="722"/>
      <c r="AG846" s="723"/>
      <c r="AH846" s="677" t="s">
        <v>4071</v>
      </c>
      <c r="AI846" s="678"/>
      <c r="AJ846" s="678"/>
      <c r="AK846" s="678"/>
      <c r="AL846" s="678"/>
      <c r="AM846" s="678"/>
      <c r="AN846" s="678"/>
      <c r="AO846" s="679"/>
      <c r="AP846" s="319">
        <f>ROUND(ROUND($F$776*$L$836,0)+AJ848,0)</f>
        <v>815</v>
      </c>
      <c r="AQ846" s="429"/>
    </row>
    <row r="847" spans="1:45" ht="17.25" customHeight="1" x14ac:dyDescent="0.15">
      <c r="A847" s="436">
        <v>63</v>
      </c>
      <c r="B847" s="436">
        <v>2244</v>
      </c>
      <c r="C847" s="158" t="s">
        <v>1957</v>
      </c>
      <c r="D847" s="309"/>
      <c r="E847" s="421"/>
      <c r="F847" s="418"/>
      <c r="G847" s="418"/>
      <c r="H847" s="418"/>
      <c r="I847" s="67"/>
      <c r="J847" s="66"/>
      <c r="K847" s="418"/>
      <c r="L847" s="418"/>
      <c r="M847" s="419"/>
      <c r="N847" s="421"/>
      <c r="O847" s="418"/>
      <c r="P847" s="418"/>
      <c r="Q847" s="638"/>
      <c r="R847" s="637"/>
      <c r="S847" s="418"/>
      <c r="T847" s="637"/>
      <c r="U847" s="638"/>
      <c r="V847" s="423" t="s">
        <v>579</v>
      </c>
      <c r="W847" s="422"/>
      <c r="X847" s="422"/>
      <c r="Y847" s="422"/>
      <c r="Z847" s="422"/>
      <c r="AA847" s="327"/>
      <c r="AB847" s="701">
        <f>$AB$7</f>
        <v>0.25</v>
      </c>
      <c r="AC847" s="706"/>
      <c r="AD847" s="424" t="s">
        <v>1300</v>
      </c>
      <c r="AE847" s="422"/>
      <c r="AF847" s="722"/>
      <c r="AG847" s="723"/>
      <c r="AH847" s="680"/>
      <c r="AI847" s="681"/>
      <c r="AJ847" s="681"/>
      <c r="AK847" s="681"/>
      <c r="AL847" s="681"/>
      <c r="AM847" s="681"/>
      <c r="AN847" s="681"/>
      <c r="AO847" s="682"/>
      <c r="AP847" s="319">
        <f>ROUND(ROUND(ROUND($F$776*$L$836,0)*(1+AB847),0)+AJ848,0)</f>
        <v>940</v>
      </c>
      <c r="AQ847" s="429"/>
    </row>
    <row r="848" spans="1:45" ht="17.25" customHeight="1" x14ac:dyDescent="0.15">
      <c r="A848" s="436">
        <v>63</v>
      </c>
      <c r="B848" s="436">
        <v>2245</v>
      </c>
      <c r="C848" s="158" t="s">
        <v>1958</v>
      </c>
      <c r="D848" s="309"/>
      <c r="E848" s="421"/>
      <c r="F848" s="418"/>
      <c r="G848" s="418"/>
      <c r="H848" s="418"/>
      <c r="I848" s="67"/>
      <c r="J848" s="66"/>
      <c r="K848" s="418"/>
      <c r="L848" s="418"/>
      <c r="M848" s="419"/>
      <c r="N848" s="421"/>
      <c r="O848" s="418"/>
      <c r="P848" s="418"/>
      <c r="Q848" s="638"/>
      <c r="R848" s="607"/>
      <c r="S848" s="417"/>
      <c r="T848" s="607"/>
      <c r="U848" s="432"/>
      <c r="V848" s="423" t="s">
        <v>208</v>
      </c>
      <c r="W848" s="422"/>
      <c r="X848" s="422"/>
      <c r="Y848" s="422"/>
      <c r="Z848" s="422"/>
      <c r="AA848" s="327"/>
      <c r="AB848" s="701">
        <f>$AB$8</f>
        <v>0.5</v>
      </c>
      <c r="AC848" s="706"/>
      <c r="AD848" s="424" t="s">
        <v>1300</v>
      </c>
      <c r="AE848" s="422"/>
      <c r="AF848" s="724"/>
      <c r="AG848" s="725"/>
      <c r="AH848" s="39"/>
      <c r="AI848" s="524" t="s">
        <v>33</v>
      </c>
      <c r="AJ848" s="699">
        <f>$AJ$164</f>
        <v>317</v>
      </c>
      <c r="AK848" s="699"/>
      <c r="AL848" s="426" t="s">
        <v>207</v>
      </c>
      <c r="AM848" s="607"/>
      <c r="AN848" s="607"/>
      <c r="AO848" s="432"/>
      <c r="AP848" s="320">
        <f>ROUND(ROUND(ROUND($F$776*$L$836,0)*(1+AB848),0)+AJ848,0)</f>
        <v>1064</v>
      </c>
      <c r="AQ848" s="429"/>
      <c r="AS848" s="318"/>
    </row>
    <row r="849" spans="1:43" ht="17.25" customHeight="1" x14ac:dyDescent="0.15">
      <c r="A849" s="436">
        <v>63</v>
      </c>
      <c r="B849" s="433" t="s">
        <v>5575</v>
      </c>
      <c r="C849" s="455" t="s">
        <v>4771</v>
      </c>
      <c r="D849" s="538"/>
      <c r="E849" s="442"/>
      <c r="F849" s="637"/>
      <c r="G849" s="637"/>
      <c r="H849" s="637"/>
      <c r="I849" s="638"/>
      <c r="J849" s="442"/>
      <c r="K849" s="637"/>
      <c r="L849" s="637"/>
      <c r="M849" s="638"/>
      <c r="N849" s="442"/>
      <c r="O849" s="637"/>
      <c r="P849" s="637"/>
      <c r="Q849" s="419"/>
      <c r="R849" s="677" t="s">
        <v>4346</v>
      </c>
      <c r="S849" s="678"/>
      <c r="T849" s="678"/>
      <c r="U849" s="679"/>
      <c r="V849" s="423"/>
      <c r="W849" s="621"/>
      <c r="X849" s="621"/>
      <c r="Y849" s="621"/>
      <c r="Z849" s="621"/>
      <c r="AA849" s="621"/>
      <c r="AB849" s="621"/>
      <c r="AC849" s="621"/>
      <c r="AD849" s="621"/>
      <c r="AE849" s="621"/>
      <c r="AF849" s="621"/>
      <c r="AG849" s="621"/>
      <c r="AH849" s="621"/>
      <c r="AI849" s="621"/>
      <c r="AJ849" s="621"/>
      <c r="AK849" s="621"/>
      <c r="AL849" s="621"/>
      <c r="AM849" s="621"/>
      <c r="AN849" s="621"/>
      <c r="AO849" s="622"/>
      <c r="AP849" s="456">
        <f>ROUND(F836*L836,0)-ROUND(F836*R852,0)</f>
        <v>492</v>
      </c>
      <c r="AQ849" s="429"/>
    </row>
    <row r="850" spans="1:43" ht="17.25" customHeight="1" x14ac:dyDescent="0.15">
      <c r="A850" s="436">
        <v>63</v>
      </c>
      <c r="B850" s="433" t="s">
        <v>5576</v>
      </c>
      <c r="C850" s="457" t="s">
        <v>4772</v>
      </c>
      <c r="D850" s="649"/>
      <c r="E850" s="442"/>
      <c r="F850" s="637"/>
      <c r="G850" s="637"/>
      <c r="H850" s="637"/>
      <c r="I850" s="638"/>
      <c r="J850" s="442"/>
      <c r="K850" s="637"/>
      <c r="L850" s="637"/>
      <c r="M850" s="638"/>
      <c r="N850" s="442"/>
      <c r="O850" s="637"/>
      <c r="P850" s="637"/>
      <c r="Q850" s="419"/>
      <c r="R850" s="680"/>
      <c r="S850" s="681"/>
      <c r="T850" s="681"/>
      <c r="U850" s="682"/>
      <c r="V850" s="423" t="s">
        <v>579</v>
      </c>
      <c r="W850" s="422"/>
      <c r="X850" s="422"/>
      <c r="Y850" s="422"/>
      <c r="Z850" s="422"/>
      <c r="AA850" s="422"/>
      <c r="AB850" s="701">
        <v>0.25</v>
      </c>
      <c r="AC850" s="701"/>
      <c r="AD850" s="424" t="s">
        <v>1300</v>
      </c>
      <c r="AE850" s="621"/>
      <c r="AF850" s="621"/>
      <c r="AG850" s="621"/>
      <c r="AH850" s="621"/>
      <c r="AI850" s="621"/>
      <c r="AJ850" s="621"/>
      <c r="AK850" s="621"/>
      <c r="AL850" s="621"/>
      <c r="AM850" s="621"/>
      <c r="AN850" s="621"/>
      <c r="AO850" s="622"/>
      <c r="AP850" s="458">
        <f>ROUND((ROUND(F836*L836,0)-ROUND(F836*R852,0))*(1+AB850),0)</f>
        <v>615</v>
      </c>
      <c r="AQ850" s="429"/>
    </row>
    <row r="851" spans="1:43" ht="17.25" customHeight="1" x14ac:dyDescent="0.15">
      <c r="A851" s="436">
        <v>63</v>
      </c>
      <c r="B851" s="433" t="s">
        <v>5577</v>
      </c>
      <c r="C851" s="457" t="s">
        <v>4773</v>
      </c>
      <c r="D851" s="649"/>
      <c r="E851" s="442"/>
      <c r="F851" s="637"/>
      <c r="G851" s="637"/>
      <c r="H851" s="637"/>
      <c r="I851" s="638"/>
      <c r="J851" s="442"/>
      <c r="K851" s="637"/>
      <c r="L851" s="637"/>
      <c r="M851" s="638"/>
      <c r="N851" s="442"/>
      <c r="O851" s="637"/>
      <c r="P851" s="637"/>
      <c r="Q851" s="419"/>
      <c r="R851" s="511"/>
      <c r="S851" s="511"/>
      <c r="T851" s="511"/>
      <c r="U851" s="513"/>
      <c r="V851" s="423" t="s">
        <v>208</v>
      </c>
      <c r="W851" s="422"/>
      <c r="X851" s="422"/>
      <c r="Y851" s="422"/>
      <c r="Z851" s="422"/>
      <c r="AA851" s="422"/>
      <c r="AB851" s="701">
        <v>0.5</v>
      </c>
      <c r="AC851" s="701"/>
      <c r="AD851" s="424" t="s">
        <v>1300</v>
      </c>
      <c r="AE851" s="621"/>
      <c r="AF851" s="621"/>
      <c r="AG851" s="621"/>
      <c r="AH851" s="621"/>
      <c r="AI851" s="621"/>
      <c r="AJ851" s="621"/>
      <c r="AK851" s="621"/>
      <c r="AL851" s="621"/>
      <c r="AM851" s="621"/>
      <c r="AN851" s="621"/>
      <c r="AO851" s="622"/>
      <c r="AP851" s="458">
        <f>ROUND((ROUND(F836*L836,0)-ROUND(F836*R852,0))*(1+AB851),0)</f>
        <v>738</v>
      </c>
      <c r="AQ851" s="429"/>
    </row>
    <row r="852" spans="1:43" ht="17.25" customHeight="1" x14ac:dyDescent="0.15">
      <c r="A852" s="436">
        <v>63</v>
      </c>
      <c r="B852" s="433" t="s">
        <v>5578</v>
      </c>
      <c r="C852" s="441" t="s">
        <v>4774</v>
      </c>
      <c r="D852" s="649"/>
      <c r="E852" s="442"/>
      <c r="F852" s="637"/>
      <c r="G852" s="637"/>
      <c r="H852" s="637"/>
      <c r="I852" s="638"/>
      <c r="J852" s="442"/>
      <c r="K852" s="637"/>
      <c r="L852" s="637"/>
      <c r="M852" s="638"/>
      <c r="N852" s="442"/>
      <c r="O852" s="637"/>
      <c r="P852" s="637"/>
      <c r="Q852" s="419"/>
      <c r="R852" s="709">
        <f>$R$18</f>
        <v>0.01</v>
      </c>
      <c r="S852" s="683"/>
      <c r="T852" s="45" t="s">
        <v>4036</v>
      </c>
      <c r="U852" s="419"/>
      <c r="V852" s="423"/>
      <c r="W852" s="422"/>
      <c r="X852" s="422"/>
      <c r="Y852" s="422"/>
      <c r="Z852" s="422"/>
      <c r="AA852" s="422"/>
      <c r="AB852" s="529"/>
      <c r="AC852" s="529"/>
      <c r="AD852" s="424"/>
      <c r="AE852" s="422"/>
      <c r="AF852" s="700" t="s">
        <v>4070</v>
      </c>
      <c r="AG852" s="700"/>
      <c r="AH852" s="678" t="s">
        <v>4030</v>
      </c>
      <c r="AI852" s="678"/>
      <c r="AJ852" s="678"/>
      <c r="AK852" s="678"/>
      <c r="AL852" s="678"/>
      <c r="AM852" s="678"/>
      <c r="AN852" s="678"/>
      <c r="AO852" s="679"/>
      <c r="AP852" s="459">
        <f>ROUND((ROUND(F836*L836,0)-ROUND(F836*R852,0))+AJ854,0)</f>
        <v>746</v>
      </c>
      <c r="AQ852" s="407"/>
    </row>
    <row r="853" spans="1:43" ht="17.25" customHeight="1" x14ac:dyDescent="0.15">
      <c r="A853" s="436">
        <v>63</v>
      </c>
      <c r="B853" s="433" t="s">
        <v>5579</v>
      </c>
      <c r="C853" s="441" t="s">
        <v>4775</v>
      </c>
      <c r="D853" s="649"/>
      <c r="E853" s="442"/>
      <c r="F853" s="637"/>
      <c r="G853" s="637"/>
      <c r="H853" s="637"/>
      <c r="I853" s="638"/>
      <c r="J853" s="442"/>
      <c r="K853" s="637"/>
      <c r="L853" s="637"/>
      <c r="M853" s="638"/>
      <c r="N853" s="442"/>
      <c r="O853" s="637"/>
      <c r="P853" s="637"/>
      <c r="Q853" s="419"/>
      <c r="R853" s="418"/>
      <c r="S853" s="418"/>
      <c r="T853" s="418"/>
      <c r="U853" s="419"/>
      <c r="V853" s="423" t="s">
        <v>579</v>
      </c>
      <c r="W853" s="422"/>
      <c r="X853" s="422"/>
      <c r="Y853" s="422"/>
      <c r="Z853" s="422"/>
      <c r="AA853" s="422"/>
      <c r="AB853" s="701">
        <f>$AB$7</f>
        <v>0.25</v>
      </c>
      <c r="AC853" s="701"/>
      <c r="AD853" s="424" t="s">
        <v>1300</v>
      </c>
      <c r="AE853" s="422"/>
      <c r="AF853" s="700"/>
      <c r="AG853" s="700"/>
      <c r="AH853" s="681"/>
      <c r="AI853" s="681"/>
      <c r="AJ853" s="681"/>
      <c r="AK853" s="681"/>
      <c r="AL853" s="681"/>
      <c r="AM853" s="681"/>
      <c r="AN853" s="681"/>
      <c r="AO853" s="682"/>
      <c r="AP853" s="459">
        <f>ROUND(ROUND((ROUND(F836*L836,0)-ROUND(F836*R852,0))*(1+AB853),0)+AJ854,0)</f>
        <v>869</v>
      </c>
      <c r="AQ853" s="429"/>
    </row>
    <row r="854" spans="1:43" ht="17.25" customHeight="1" x14ac:dyDescent="0.15">
      <c r="A854" s="436">
        <v>63</v>
      </c>
      <c r="B854" s="433" t="s">
        <v>5580</v>
      </c>
      <c r="C854" s="441" t="s">
        <v>4776</v>
      </c>
      <c r="D854" s="649"/>
      <c r="E854" s="510"/>
      <c r="F854" s="511"/>
      <c r="G854" s="511"/>
      <c r="H854" s="511"/>
      <c r="I854" s="513"/>
      <c r="J854" s="510"/>
      <c r="K854" s="511"/>
      <c r="L854" s="637"/>
      <c r="M854" s="638"/>
      <c r="N854" s="442"/>
      <c r="O854" s="637"/>
      <c r="P854" s="637"/>
      <c r="Q854" s="419"/>
      <c r="R854" s="418"/>
      <c r="S854" s="418"/>
      <c r="T854" s="418"/>
      <c r="U854" s="419"/>
      <c r="V854" s="423" t="s">
        <v>208</v>
      </c>
      <c r="W854" s="422"/>
      <c r="X854" s="422"/>
      <c r="Y854" s="422"/>
      <c r="Z854" s="422"/>
      <c r="AA854" s="422"/>
      <c r="AB854" s="701">
        <f>$AB$8</f>
        <v>0.5</v>
      </c>
      <c r="AC854" s="701"/>
      <c r="AD854" s="424" t="s">
        <v>1300</v>
      </c>
      <c r="AE854" s="422"/>
      <c r="AF854" s="700"/>
      <c r="AG854" s="700"/>
      <c r="AH854" s="245"/>
      <c r="AI854" s="616" t="s">
        <v>33</v>
      </c>
      <c r="AJ854" s="702">
        <f>$AJ$11</f>
        <v>254</v>
      </c>
      <c r="AK854" s="702"/>
      <c r="AL854" s="245" t="s">
        <v>207</v>
      </c>
      <c r="AM854" s="607"/>
      <c r="AN854" s="607"/>
      <c r="AO854" s="432"/>
      <c r="AP854" s="459">
        <f>ROUND(ROUND((ROUND(F836*L836,0)-ROUND(F836*R852,0))*(1+AB854),0)+AJ854,0)</f>
        <v>992</v>
      </c>
      <c r="AQ854" s="429"/>
    </row>
    <row r="855" spans="1:43" ht="17.25" customHeight="1" x14ac:dyDescent="0.15">
      <c r="A855" s="436">
        <v>63</v>
      </c>
      <c r="B855" s="433" t="s">
        <v>5581</v>
      </c>
      <c r="C855" s="441" t="s">
        <v>4777</v>
      </c>
      <c r="D855" s="649"/>
      <c r="E855" s="510"/>
      <c r="F855" s="511"/>
      <c r="G855" s="511"/>
      <c r="H855" s="511"/>
      <c r="I855" s="513"/>
      <c r="J855" s="510"/>
      <c r="K855" s="511"/>
      <c r="L855" s="637"/>
      <c r="M855" s="638"/>
      <c r="N855" s="442"/>
      <c r="O855" s="637"/>
      <c r="P855" s="637"/>
      <c r="Q855" s="638"/>
      <c r="R855" s="637"/>
      <c r="S855" s="637"/>
      <c r="T855" s="637"/>
      <c r="U855" s="638"/>
      <c r="V855" s="423"/>
      <c r="W855" s="422"/>
      <c r="X855" s="422"/>
      <c r="Y855" s="422"/>
      <c r="Z855" s="422"/>
      <c r="AA855" s="422"/>
      <c r="AB855" s="529"/>
      <c r="AC855" s="529"/>
      <c r="AD855" s="424"/>
      <c r="AE855" s="422"/>
      <c r="AF855" s="700"/>
      <c r="AG855" s="700"/>
      <c r="AH855" s="677" t="s">
        <v>4071</v>
      </c>
      <c r="AI855" s="678"/>
      <c r="AJ855" s="678"/>
      <c r="AK855" s="678"/>
      <c r="AL855" s="678"/>
      <c r="AM855" s="678"/>
      <c r="AN855" s="678"/>
      <c r="AO855" s="679"/>
      <c r="AP855" s="459">
        <f>ROUND((ROUND(F836*L836,0)-ROUND(F836*R852,0))+AJ857,0)</f>
        <v>894</v>
      </c>
      <c r="AQ855" s="407"/>
    </row>
    <row r="856" spans="1:43" ht="17.25" customHeight="1" x14ac:dyDescent="0.15">
      <c r="A856" s="436">
        <v>63</v>
      </c>
      <c r="B856" s="433" t="s">
        <v>5582</v>
      </c>
      <c r="C856" s="441" t="s">
        <v>4778</v>
      </c>
      <c r="D856" s="649"/>
      <c r="E856" s="510"/>
      <c r="F856" s="511"/>
      <c r="G856" s="511"/>
      <c r="H856" s="511"/>
      <c r="I856" s="513"/>
      <c r="J856" s="510"/>
      <c r="K856" s="511"/>
      <c r="L856" s="637"/>
      <c r="M856" s="638"/>
      <c r="N856" s="442"/>
      <c r="O856" s="637"/>
      <c r="P856" s="637"/>
      <c r="Q856" s="419"/>
      <c r="R856" s="418"/>
      <c r="S856" s="418"/>
      <c r="T856" s="418"/>
      <c r="U856" s="419"/>
      <c r="V856" s="423" t="s">
        <v>579</v>
      </c>
      <c r="W856" s="422"/>
      <c r="X856" s="422"/>
      <c r="Y856" s="422"/>
      <c r="Z856" s="422"/>
      <c r="AA856" s="422"/>
      <c r="AB856" s="701">
        <f>$AB$7</f>
        <v>0.25</v>
      </c>
      <c r="AC856" s="701"/>
      <c r="AD856" s="424" t="s">
        <v>1300</v>
      </c>
      <c r="AE856" s="422"/>
      <c r="AF856" s="700"/>
      <c r="AG856" s="700"/>
      <c r="AH856" s="680"/>
      <c r="AI856" s="681"/>
      <c r="AJ856" s="681"/>
      <c r="AK856" s="681"/>
      <c r="AL856" s="681"/>
      <c r="AM856" s="681"/>
      <c r="AN856" s="681"/>
      <c r="AO856" s="682"/>
      <c r="AP856" s="459">
        <f>ROUND(ROUND((ROUND(F836*L836,0)-ROUND(F836*R852,0))*(1+AB856),0)+AJ857,0)</f>
        <v>1017</v>
      </c>
      <c r="AQ856" s="429"/>
    </row>
    <row r="857" spans="1:43" ht="17.25" customHeight="1" x14ac:dyDescent="0.15">
      <c r="A857" s="436">
        <v>63</v>
      </c>
      <c r="B857" s="433" t="s">
        <v>5583</v>
      </c>
      <c r="C857" s="441" t="s">
        <v>4779</v>
      </c>
      <c r="D857" s="649"/>
      <c r="E857" s="510"/>
      <c r="F857" s="511"/>
      <c r="G857" s="511"/>
      <c r="H857" s="511"/>
      <c r="I857" s="513"/>
      <c r="J857" s="510"/>
      <c r="K857" s="511"/>
      <c r="L857" s="637"/>
      <c r="M857" s="638"/>
      <c r="N857" s="442"/>
      <c r="O857" s="637"/>
      <c r="P857" s="637"/>
      <c r="Q857" s="419"/>
      <c r="R857" s="418"/>
      <c r="S857" s="418"/>
      <c r="T857" s="418"/>
      <c r="U857" s="419"/>
      <c r="V857" s="423" t="s">
        <v>208</v>
      </c>
      <c r="W857" s="422"/>
      <c r="X857" s="422"/>
      <c r="Y857" s="422"/>
      <c r="Z857" s="422"/>
      <c r="AA857" s="422"/>
      <c r="AB857" s="701">
        <f>$AB$8</f>
        <v>0.5</v>
      </c>
      <c r="AC857" s="701"/>
      <c r="AD857" s="424" t="s">
        <v>1300</v>
      </c>
      <c r="AE857" s="38"/>
      <c r="AF857" s="700"/>
      <c r="AG857" s="700"/>
      <c r="AH857" s="39"/>
      <c r="AI857" s="524" t="s">
        <v>33</v>
      </c>
      <c r="AJ857" s="699">
        <f>$AJ$158</f>
        <v>402</v>
      </c>
      <c r="AK857" s="699"/>
      <c r="AL857" s="426" t="s">
        <v>207</v>
      </c>
      <c r="AM857" s="417"/>
      <c r="AN857" s="417"/>
      <c r="AO857" s="584"/>
      <c r="AP857" s="459">
        <f>ROUND(ROUND((ROUND(F836*L836,0)-ROUND(F836*R852,0))*(1+AB857),0)+AJ857,0)</f>
        <v>1140</v>
      </c>
      <c r="AQ857" s="429"/>
    </row>
    <row r="858" spans="1:43" ht="17.25" customHeight="1" x14ac:dyDescent="0.15">
      <c r="A858" s="436">
        <v>63</v>
      </c>
      <c r="B858" s="433" t="s">
        <v>5584</v>
      </c>
      <c r="C858" s="441" t="s">
        <v>4780</v>
      </c>
      <c r="D858" s="649"/>
      <c r="E858" s="510"/>
      <c r="F858" s="511"/>
      <c r="G858" s="511"/>
      <c r="H858" s="511"/>
      <c r="I858" s="513"/>
      <c r="J858" s="510"/>
      <c r="K858" s="511"/>
      <c r="L858" s="637"/>
      <c r="M858" s="638"/>
      <c r="N858" s="442"/>
      <c r="O858" s="637"/>
      <c r="P858" s="637"/>
      <c r="Q858" s="419"/>
      <c r="R858" s="637"/>
      <c r="S858" s="418"/>
      <c r="T858" s="637"/>
      <c r="U858" s="638"/>
      <c r="V858" s="423"/>
      <c r="W858" s="422"/>
      <c r="X858" s="422"/>
      <c r="Y858" s="422"/>
      <c r="Z858" s="422"/>
      <c r="AA858" s="422"/>
      <c r="AB858" s="529"/>
      <c r="AC858" s="529"/>
      <c r="AD858" s="424"/>
      <c r="AE858" s="422"/>
      <c r="AF858" s="720" t="s">
        <v>4072</v>
      </c>
      <c r="AG858" s="721"/>
      <c r="AH858" s="678" t="s">
        <v>4030</v>
      </c>
      <c r="AI858" s="678"/>
      <c r="AJ858" s="678"/>
      <c r="AK858" s="678"/>
      <c r="AL858" s="678"/>
      <c r="AM858" s="678"/>
      <c r="AN858" s="678"/>
      <c r="AO858" s="679"/>
      <c r="AP858" s="459">
        <f>ROUND((ROUND(F836*L836,0)-ROUND(F836*R852,0))+AJ860,0)</f>
        <v>693</v>
      </c>
      <c r="AQ858" s="407"/>
    </row>
    <row r="859" spans="1:43" ht="17.25" customHeight="1" x14ac:dyDescent="0.15">
      <c r="A859" s="436">
        <v>63</v>
      </c>
      <c r="B859" s="433" t="s">
        <v>5585</v>
      </c>
      <c r="C859" s="441" t="s">
        <v>4781</v>
      </c>
      <c r="D859" s="649"/>
      <c r="E859" s="510"/>
      <c r="F859" s="511"/>
      <c r="G859" s="511"/>
      <c r="H859" s="511"/>
      <c r="I859" s="513"/>
      <c r="J859" s="510"/>
      <c r="K859" s="511"/>
      <c r="L859" s="418"/>
      <c r="M859" s="419"/>
      <c r="N859" s="421"/>
      <c r="O859" s="418"/>
      <c r="P859" s="418"/>
      <c r="Q859" s="419"/>
      <c r="R859" s="418"/>
      <c r="S859" s="418"/>
      <c r="T859" s="418"/>
      <c r="U859" s="419"/>
      <c r="V859" s="423" t="s">
        <v>579</v>
      </c>
      <c r="W859" s="422"/>
      <c r="X859" s="422"/>
      <c r="Y859" s="422"/>
      <c r="Z859" s="422"/>
      <c r="AA859" s="422"/>
      <c r="AB859" s="701">
        <f>$AB$7</f>
        <v>0.25</v>
      </c>
      <c r="AC859" s="701"/>
      <c r="AD859" s="424" t="s">
        <v>1300</v>
      </c>
      <c r="AE859" s="422"/>
      <c r="AF859" s="722"/>
      <c r="AG859" s="723"/>
      <c r="AH859" s="681"/>
      <c r="AI859" s="681"/>
      <c r="AJ859" s="681"/>
      <c r="AK859" s="681"/>
      <c r="AL859" s="681"/>
      <c r="AM859" s="681"/>
      <c r="AN859" s="681"/>
      <c r="AO859" s="682"/>
      <c r="AP859" s="459">
        <f>ROUND(ROUND((ROUND(F836*L836,0)-ROUND(F836*R852,0))*(1+AB859),0)+AJ860,0)</f>
        <v>816</v>
      </c>
      <c r="AQ859" s="429"/>
    </row>
    <row r="860" spans="1:43" ht="17.25" customHeight="1" x14ac:dyDescent="0.15">
      <c r="A860" s="436">
        <v>63</v>
      </c>
      <c r="B860" s="433" t="s">
        <v>5586</v>
      </c>
      <c r="C860" s="441" t="s">
        <v>4782</v>
      </c>
      <c r="D860" s="649"/>
      <c r="E860" s="510"/>
      <c r="F860" s="511"/>
      <c r="G860" s="511"/>
      <c r="H860" s="511"/>
      <c r="I860" s="513"/>
      <c r="J860" s="510"/>
      <c r="K860" s="511"/>
      <c r="L860" s="418"/>
      <c r="M860" s="419"/>
      <c r="N860" s="421"/>
      <c r="O860" s="418"/>
      <c r="P860" s="418"/>
      <c r="Q860" s="419"/>
      <c r="R860" s="418"/>
      <c r="S860" s="418"/>
      <c r="T860" s="418"/>
      <c r="U860" s="419"/>
      <c r="V860" s="423" t="s">
        <v>208</v>
      </c>
      <c r="W860" s="422"/>
      <c r="X860" s="422"/>
      <c r="Y860" s="422"/>
      <c r="Z860" s="422"/>
      <c r="AA860" s="422"/>
      <c r="AB860" s="701">
        <f>$AB$8</f>
        <v>0.5</v>
      </c>
      <c r="AC860" s="701"/>
      <c r="AD860" s="424" t="s">
        <v>1300</v>
      </c>
      <c r="AE860" s="422"/>
      <c r="AF860" s="722"/>
      <c r="AG860" s="723"/>
      <c r="AH860" s="576"/>
      <c r="AI860" s="524" t="s">
        <v>33</v>
      </c>
      <c r="AJ860" s="699">
        <f>$AJ$14</f>
        <v>201</v>
      </c>
      <c r="AK860" s="699"/>
      <c r="AL860" s="426" t="s">
        <v>207</v>
      </c>
      <c r="AM860" s="181"/>
      <c r="AN860" s="426"/>
      <c r="AO860" s="189"/>
      <c r="AP860" s="459">
        <f>ROUND(ROUND((ROUND(F836*L836,0)-ROUND(F836*R852,0))*(1+AB860),0)+AJ860,0)</f>
        <v>939</v>
      </c>
      <c r="AQ860" s="429"/>
    </row>
    <row r="861" spans="1:43" ht="17.25" customHeight="1" x14ac:dyDescent="0.15">
      <c r="A861" s="436">
        <v>63</v>
      </c>
      <c r="B861" s="433" t="s">
        <v>5587</v>
      </c>
      <c r="C861" s="441" t="s">
        <v>4783</v>
      </c>
      <c r="D861" s="538"/>
      <c r="E861" s="421"/>
      <c r="F861" s="418"/>
      <c r="G861" s="418"/>
      <c r="H861" s="418"/>
      <c r="I861" s="67"/>
      <c r="J861" s="66"/>
      <c r="K861" s="418"/>
      <c r="L861" s="418"/>
      <c r="M861" s="419"/>
      <c r="N861" s="421"/>
      <c r="O861" s="418"/>
      <c r="P861" s="418"/>
      <c r="Q861" s="638"/>
      <c r="R861" s="637"/>
      <c r="S861" s="637"/>
      <c r="T861" s="637"/>
      <c r="U861" s="638"/>
      <c r="V861" s="423"/>
      <c r="W861" s="422"/>
      <c r="X861" s="422"/>
      <c r="Y861" s="422"/>
      <c r="Z861" s="422"/>
      <c r="AA861" s="422"/>
      <c r="AB861" s="529"/>
      <c r="AC861" s="530"/>
      <c r="AD861" s="424"/>
      <c r="AE861" s="424"/>
      <c r="AF861" s="722"/>
      <c r="AG861" s="723"/>
      <c r="AH861" s="677" t="s">
        <v>4071</v>
      </c>
      <c r="AI861" s="678"/>
      <c r="AJ861" s="678"/>
      <c r="AK861" s="678"/>
      <c r="AL861" s="678"/>
      <c r="AM861" s="678"/>
      <c r="AN861" s="678"/>
      <c r="AO861" s="679"/>
      <c r="AP861" s="459">
        <f>ROUND((ROUND(F836*L836,0)-ROUND(F836*R852,0))+AJ863,0)</f>
        <v>809</v>
      </c>
      <c r="AQ861" s="429"/>
    </row>
    <row r="862" spans="1:43" ht="17.25" customHeight="1" x14ac:dyDescent="0.15">
      <c r="A862" s="436">
        <v>63</v>
      </c>
      <c r="B862" s="433" t="s">
        <v>5588</v>
      </c>
      <c r="C862" s="441" t="s">
        <v>4784</v>
      </c>
      <c r="D862" s="538"/>
      <c r="E862" s="421"/>
      <c r="F862" s="418"/>
      <c r="G862" s="418"/>
      <c r="H862" s="418"/>
      <c r="I862" s="67"/>
      <c r="J862" s="66"/>
      <c r="K862" s="418"/>
      <c r="L862" s="418"/>
      <c r="M862" s="419"/>
      <c r="N862" s="421"/>
      <c r="O862" s="418"/>
      <c r="P862" s="418"/>
      <c r="Q862" s="638"/>
      <c r="R862" s="637"/>
      <c r="S862" s="637"/>
      <c r="T862" s="637"/>
      <c r="U862" s="638"/>
      <c r="V862" s="423" t="s">
        <v>579</v>
      </c>
      <c r="W862" s="422"/>
      <c r="X862" s="422"/>
      <c r="Y862" s="422"/>
      <c r="Z862" s="422"/>
      <c r="AA862" s="422"/>
      <c r="AB862" s="701">
        <f>$AB$7</f>
        <v>0.25</v>
      </c>
      <c r="AC862" s="706"/>
      <c r="AD862" s="424" t="s">
        <v>1300</v>
      </c>
      <c r="AE862" s="424"/>
      <c r="AF862" s="722"/>
      <c r="AG862" s="723"/>
      <c r="AH862" s="680"/>
      <c r="AI862" s="681"/>
      <c r="AJ862" s="681"/>
      <c r="AK862" s="681"/>
      <c r="AL862" s="681"/>
      <c r="AM862" s="681"/>
      <c r="AN862" s="681"/>
      <c r="AO862" s="682"/>
      <c r="AP862" s="459">
        <f>ROUND(ROUND((ROUND(F836*L836,0)-ROUND(F836*R852,0))*(1+AB862),0)+AJ863,0)</f>
        <v>932</v>
      </c>
      <c r="AQ862" s="429"/>
    </row>
    <row r="863" spans="1:43" ht="17.25" customHeight="1" x14ac:dyDescent="0.15">
      <c r="A863" s="436">
        <v>63</v>
      </c>
      <c r="B863" s="433" t="s">
        <v>5589</v>
      </c>
      <c r="C863" s="441" t="s">
        <v>4785</v>
      </c>
      <c r="D863" s="538"/>
      <c r="E863" s="421"/>
      <c r="F863" s="418"/>
      <c r="G863" s="418"/>
      <c r="H863" s="418"/>
      <c r="I863" s="67"/>
      <c r="J863" s="66"/>
      <c r="K863" s="418"/>
      <c r="L863" s="418"/>
      <c r="M863" s="419"/>
      <c r="N863" s="39"/>
      <c r="O863" s="417"/>
      <c r="P863" s="417"/>
      <c r="Q863" s="432"/>
      <c r="R863" s="607"/>
      <c r="S863" s="607"/>
      <c r="T863" s="607"/>
      <c r="U863" s="432"/>
      <c r="V863" s="423" t="s">
        <v>208</v>
      </c>
      <c r="W863" s="422"/>
      <c r="X863" s="422"/>
      <c r="Y863" s="422"/>
      <c r="Z863" s="422"/>
      <c r="AA863" s="422"/>
      <c r="AB863" s="701">
        <f>$AB$8</f>
        <v>0.5</v>
      </c>
      <c r="AC863" s="706"/>
      <c r="AD863" s="424" t="s">
        <v>1300</v>
      </c>
      <c r="AE863" s="424"/>
      <c r="AF863" s="724"/>
      <c r="AG863" s="725"/>
      <c r="AH863" s="39"/>
      <c r="AI863" s="524" t="s">
        <v>33</v>
      </c>
      <c r="AJ863" s="699">
        <f>$AJ$164</f>
        <v>317</v>
      </c>
      <c r="AK863" s="699"/>
      <c r="AL863" s="426" t="s">
        <v>207</v>
      </c>
      <c r="AM863" s="607"/>
      <c r="AN863" s="607"/>
      <c r="AO863" s="432"/>
      <c r="AP863" s="459">
        <f>ROUND(ROUND((ROUND(F836*L836,0)-ROUND(F836*R852,0))*(1+AB863),0)+AJ863,0)</f>
        <v>1055</v>
      </c>
      <c r="AQ863" s="429"/>
    </row>
    <row r="864" spans="1:43" ht="17.25" customHeight="1" x14ac:dyDescent="0.15">
      <c r="A864" s="436">
        <v>63</v>
      </c>
      <c r="B864" s="433">
        <v>2266</v>
      </c>
      <c r="C864" s="457" t="s">
        <v>4247</v>
      </c>
      <c r="D864" s="649"/>
      <c r="E864" s="421"/>
      <c r="F864" s="418"/>
      <c r="G864" s="34"/>
      <c r="H864" s="34"/>
      <c r="I864" s="419"/>
      <c r="J864" s="421"/>
      <c r="K864" s="418"/>
      <c r="L864" s="418"/>
      <c r="M864" s="466"/>
      <c r="N864" s="677" t="s">
        <v>3284</v>
      </c>
      <c r="O864" s="678"/>
      <c r="P864" s="678"/>
      <c r="Q864" s="679"/>
      <c r="R864" s="509"/>
      <c r="S864" s="509"/>
      <c r="T864" s="509"/>
      <c r="U864" s="512"/>
      <c r="V864" s="423"/>
      <c r="W864" s="621"/>
      <c r="X864" s="621"/>
      <c r="Y864" s="621"/>
      <c r="Z864" s="621"/>
      <c r="AA864" s="621"/>
      <c r="AB864" s="445"/>
      <c r="AC864" s="519"/>
      <c r="AD864" s="258"/>
      <c r="AE864" s="258"/>
      <c r="AF864" s="426"/>
      <c r="AG864" s="417"/>
      <c r="AH864" s="417"/>
      <c r="AI864" s="417"/>
      <c r="AJ864" s="426"/>
      <c r="AK864" s="426"/>
      <c r="AL864" s="426"/>
      <c r="AM864" s="426"/>
      <c r="AN864" s="426"/>
      <c r="AO864" s="629"/>
      <c r="AP864" s="459">
        <f>ROUND(ROUND(F776*L836,0)-ROUND(F776*N867,0),0)</f>
        <v>492</v>
      </c>
      <c r="AQ864" s="429"/>
    </row>
    <row r="865" spans="1:43" ht="17.25" customHeight="1" x14ac:dyDescent="0.15">
      <c r="A865" s="436">
        <v>63</v>
      </c>
      <c r="B865" s="433">
        <v>2267</v>
      </c>
      <c r="C865" s="457" t="s">
        <v>4248</v>
      </c>
      <c r="D865" s="649"/>
      <c r="E865" s="421"/>
      <c r="F865" s="418"/>
      <c r="G865" s="418"/>
      <c r="H865" s="418"/>
      <c r="I865" s="419"/>
      <c r="J865" s="421"/>
      <c r="K865" s="418"/>
      <c r="L865" s="637"/>
      <c r="M865" s="419"/>
      <c r="N865" s="680"/>
      <c r="O865" s="681"/>
      <c r="P865" s="681"/>
      <c r="Q865" s="682"/>
      <c r="R865" s="511"/>
      <c r="S865" s="511"/>
      <c r="T865" s="511"/>
      <c r="U865" s="513"/>
      <c r="V865" s="423" t="s">
        <v>579</v>
      </c>
      <c r="W865" s="422"/>
      <c r="X865" s="422"/>
      <c r="Y865" s="422"/>
      <c r="Z865" s="422"/>
      <c r="AA865" s="422"/>
      <c r="AB865" s="701">
        <f>$AB$7</f>
        <v>0.25</v>
      </c>
      <c r="AC865" s="701"/>
      <c r="AD865" s="424" t="s">
        <v>1300</v>
      </c>
      <c r="AE865" s="422"/>
      <c r="AF865" s="621"/>
      <c r="AG865" s="621"/>
      <c r="AH865" s="621"/>
      <c r="AI865" s="621"/>
      <c r="AJ865" s="621"/>
      <c r="AK865" s="621"/>
      <c r="AL865" s="621"/>
      <c r="AM865" s="621"/>
      <c r="AN865" s="621"/>
      <c r="AO865" s="622"/>
      <c r="AP865" s="458">
        <f>ROUND(ROUND(ROUND(F776*L836,0)-ROUND(F776*N867,0),0)*(1+AB865),0)</f>
        <v>615</v>
      </c>
      <c r="AQ865" s="407"/>
    </row>
    <row r="866" spans="1:43" ht="17.25" customHeight="1" x14ac:dyDescent="0.15">
      <c r="A866" s="436">
        <v>63</v>
      </c>
      <c r="B866" s="433">
        <v>2268</v>
      </c>
      <c r="C866" s="457" t="s">
        <v>4249</v>
      </c>
      <c r="D866" s="649"/>
      <c r="E866" s="421"/>
      <c r="F866" s="418"/>
      <c r="G866" s="418"/>
      <c r="H866" s="418"/>
      <c r="I866" s="419"/>
      <c r="J866" s="421"/>
      <c r="K866" s="418"/>
      <c r="L866" s="637"/>
      <c r="M866" s="419"/>
      <c r="N866" s="442"/>
      <c r="O866" s="637"/>
      <c r="P866" s="637"/>
      <c r="Q866" s="513"/>
      <c r="R866" s="511"/>
      <c r="S866" s="511"/>
      <c r="T866" s="511"/>
      <c r="U866" s="513"/>
      <c r="V866" s="423" t="s">
        <v>208</v>
      </c>
      <c r="W866" s="422"/>
      <c r="X866" s="422"/>
      <c r="Y866" s="422"/>
      <c r="Z866" s="422"/>
      <c r="AA866" s="422"/>
      <c r="AB866" s="701">
        <f>$AB$8</f>
        <v>0.5</v>
      </c>
      <c r="AC866" s="701"/>
      <c r="AD866" s="424" t="s">
        <v>1300</v>
      </c>
      <c r="AE866" s="422"/>
      <c r="AF866" s="621"/>
      <c r="AG866" s="621"/>
      <c r="AH866" s="621"/>
      <c r="AI866" s="621"/>
      <c r="AJ866" s="621"/>
      <c r="AK866" s="621"/>
      <c r="AL866" s="621"/>
      <c r="AM866" s="621"/>
      <c r="AN866" s="621"/>
      <c r="AO866" s="622"/>
      <c r="AP866" s="460">
        <f>ROUND(ROUND(ROUND(F776*L836,0)-ROUND(F776*N867,0),0)*(1+AB866),0)</f>
        <v>738</v>
      </c>
      <c r="AQ866" s="407"/>
    </row>
    <row r="867" spans="1:43" ht="17.25" customHeight="1" x14ac:dyDescent="0.15">
      <c r="A867" s="436">
        <v>63</v>
      </c>
      <c r="B867" s="433">
        <v>2269</v>
      </c>
      <c r="C867" s="441" t="s">
        <v>4250</v>
      </c>
      <c r="D867" s="649"/>
      <c r="E867" s="421"/>
      <c r="F867" s="418"/>
      <c r="G867" s="418"/>
      <c r="H867" s="418"/>
      <c r="I867" s="419"/>
      <c r="J867" s="421"/>
      <c r="K867" s="418"/>
      <c r="L867" s="637"/>
      <c r="M867" s="638"/>
      <c r="N867" s="709">
        <f>$N$27</f>
        <v>0.01</v>
      </c>
      <c r="O867" s="683"/>
      <c r="P867" s="45" t="s">
        <v>4036</v>
      </c>
      <c r="Q867" s="419"/>
      <c r="R867" s="637"/>
      <c r="S867" s="637"/>
      <c r="T867" s="637"/>
      <c r="U867" s="419"/>
      <c r="V867" s="423"/>
      <c r="W867" s="422"/>
      <c r="X867" s="422"/>
      <c r="Y867" s="422"/>
      <c r="Z867" s="422"/>
      <c r="AA867" s="422"/>
      <c r="AB867" s="529"/>
      <c r="AC867" s="529"/>
      <c r="AD867" s="424"/>
      <c r="AE867" s="445"/>
      <c r="AF867" s="700" t="s">
        <v>4070</v>
      </c>
      <c r="AG867" s="700"/>
      <c r="AH867" s="678" t="s">
        <v>4030</v>
      </c>
      <c r="AI867" s="678"/>
      <c r="AJ867" s="678"/>
      <c r="AK867" s="678"/>
      <c r="AL867" s="678"/>
      <c r="AM867" s="678"/>
      <c r="AN867" s="678"/>
      <c r="AO867" s="679"/>
      <c r="AP867" s="459">
        <f>ROUND(ROUND(ROUND(F776*L836,0)-ROUND(F776*N867,0),0)+AJ869,0)</f>
        <v>746</v>
      </c>
      <c r="AQ867" s="407"/>
    </row>
    <row r="868" spans="1:43" ht="17.25" customHeight="1" x14ac:dyDescent="0.15">
      <c r="A868" s="436">
        <v>63</v>
      </c>
      <c r="B868" s="433">
        <v>2270</v>
      </c>
      <c r="C868" s="441" t="s">
        <v>4251</v>
      </c>
      <c r="D868" s="649"/>
      <c r="E868" s="421"/>
      <c r="F868" s="418"/>
      <c r="G868" s="34"/>
      <c r="H868" s="34"/>
      <c r="I868" s="419"/>
      <c r="J868" s="421"/>
      <c r="K868" s="418"/>
      <c r="L868" s="637"/>
      <c r="M868" s="638"/>
      <c r="N868" s="421"/>
      <c r="O868" s="418"/>
      <c r="P868" s="418"/>
      <c r="Q868" s="419"/>
      <c r="R868" s="637"/>
      <c r="S868" s="637"/>
      <c r="T868" s="637"/>
      <c r="U868" s="638"/>
      <c r="V868" s="423" t="s">
        <v>579</v>
      </c>
      <c r="W868" s="422"/>
      <c r="X868" s="422"/>
      <c r="Y868" s="422"/>
      <c r="Z868" s="422"/>
      <c r="AA868" s="422"/>
      <c r="AB868" s="701">
        <f>$AB$7</f>
        <v>0.25</v>
      </c>
      <c r="AC868" s="701"/>
      <c r="AD868" s="424" t="s">
        <v>1300</v>
      </c>
      <c r="AE868" s="422"/>
      <c r="AF868" s="700"/>
      <c r="AG868" s="700"/>
      <c r="AH868" s="681"/>
      <c r="AI868" s="681"/>
      <c r="AJ868" s="681"/>
      <c r="AK868" s="681"/>
      <c r="AL868" s="681"/>
      <c r="AM868" s="681"/>
      <c r="AN868" s="681"/>
      <c r="AO868" s="682"/>
      <c r="AP868" s="459">
        <f>ROUND(ROUND(ROUND(ROUND(F776*L836,0)-ROUND(F776*N867,0),0)*(1+AB868),0)+AJ869,0)</f>
        <v>869</v>
      </c>
      <c r="AQ868" s="429"/>
    </row>
    <row r="869" spans="1:43" ht="17.100000000000001" customHeight="1" x14ac:dyDescent="0.15">
      <c r="A869" s="436">
        <v>63</v>
      </c>
      <c r="B869" s="433">
        <v>2271</v>
      </c>
      <c r="C869" s="441" t="s">
        <v>4252</v>
      </c>
      <c r="D869" s="649"/>
      <c r="E869" s="421"/>
      <c r="F869" s="418"/>
      <c r="G869" s="34"/>
      <c r="H869" s="34"/>
      <c r="I869" s="419"/>
      <c r="J869" s="421"/>
      <c r="K869" s="418"/>
      <c r="L869" s="637"/>
      <c r="M869" s="638"/>
      <c r="N869" s="421"/>
      <c r="O869" s="418"/>
      <c r="P869" s="418"/>
      <c r="Q869" s="419"/>
      <c r="R869" s="637"/>
      <c r="S869" s="637"/>
      <c r="T869" s="637"/>
      <c r="U869" s="638"/>
      <c r="V869" s="423" t="s">
        <v>208</v>
      </c>
      <c r="W869" s="422"/>
      <c r="X869" s="422"/>
      <c r="Y869" s="422"/>
      <c r="Z869" s="422"/>
      <c r="AA869" s="422"/>
      <c r="AB869" s="701">
        <f>$AB$8</f>
        <v>0.5</v>
      </c>
      <c r="AC869" s="701"/>
      <c r="AD869" s="424" t="s">
        <v>1300</v>
      </c>
      <c r="AE869" s="422"/>
      <c r="AF869" s="700"/>
      <c r="AG869" s="700"/>
      <c r="AH869" s="245"/>
      <c r="AI869" s="616" t="s">
        <v>33</v>
      </c>
      <c r="AJ869" s="702">
        <f>$AJ$11</f>
        <v>254</v>
      </c>
      <c r="AK869" s="702"/>
      <c r="AL869" s="245" t="s">
        <v>207</v>
      </c>
      <c r="AM869" s="607"/>
      <c r="AN869" s="607"/>
      <c r="AO869" s="432"/>
      <c r="AP869" s="459">
        <f>ROUND(ROUND(ROUND(ROUND(F776*L836,0)-ROUND(F776*N867,0),0)*(1+AB869),0)+AJ869,0)</f>
        <v>992</v>
      </c>
      <c r="AQ869" s="429"/>
    </row>
    <row r="870" spans="1:43" ht="17.25" customHeight="1" x14ac:dyDescent="0.15">
      <c r="A870" s="436">
        <v>63</v>
      </c>
      <c r="B870" s="433">
        <v>2272</v>
      </c>
      <c r="C870" s="441" t="s">
        <v>4253</v>
      </c>
      <c r="D870" s="645"/>
      <c r="E870" s="421"/>
      <c r="F870" s="418"/>
      <c r="G870" s="418"/>
      <c r="H870" s="418"/>
      <c r="I870" s="67"/>
      <c r="J870" s="66"/>
      <c r="K870" s="418"/>
      <c r="L870" s="637"/>
      <c r="M870" s="638"/>
      <c r="N870" s="421"/>
      <c r="O870" s="418"/>
      <c r="P870" s="418"/>
      <c r="Q870" s="638"/>
      <c r="R870" s="637"/>
      <c r="S870" s="637"/>
      <c r="T870" s="637"/>
      <c r="U870" s="638"/>
      <c r="V870" s="423"/>
      <c r="W870" s="422"/>
      <c r="X870" s="422"/>
      <c r="Y870" s="422"/>
      <c r="Z870" s="422"/>
      <c r="AA870" s="422"/>
      <c r="AB870" s="529"/>
      <c r="AC870" s="530"/>
      <c r="AD870" s="424"/>
      <c r="AE870" s="424"/>
      <c r="AF870" s="700"/>
      <c r="AG870" s="700"/>
      <c r="AH870" s="677" t="s">
        <v>4071</v>
      </c>
      <c r="AI870" s="678"/>
      <c r="AJ870" s="678"/>
      <c r="AK870" s="678"/>
      <c r="AL870" s="678"/>
      <c r="AM870" s="678"/>
      <c r="AN870" s="678"/>
      <c r="AO870" s="679"/>
      <c r="AP870" s="459">
        <f>ROUND(ROUND(ROUND(F776*L836,0)-ROUND(F776*N867,0),0)+AJ872,0)</f>
        <v>894</v>
      </c>
      <c r="AQ870" s="429"/>
    </row>
    <row r="871" spans="1:43" ht="17.25" customHeight="1" x14ac:dyDescent="0.15">
      <c r="A871" s="436">
        <v>63</v>
      </c>
      <c r="B871" s="433">
        <v>2273</v>
      </c>
      <c r="C871" s="441" t="s">
        <v>4254</v>
      </c>
      <c r="D871" s="645"/>
      <c r="E871" s="421"/>
      <c r="F871" s="418"/>
      <c r="G871" s="418"/>
      <c r="H871" s="418"/>
      <c r="I871" s="67"/>
      <c r="J871" s="66"/>
      <c r="K871" s="418"/>
      <c r="L871" s="637"/>
      <c r="M871" s="638"/>
      <c r="N871" s="421"/>
      <c r="O871" s="418"/>
      <c r="P871" s="418"/>
      <c r="Q871" s="638"/>
      <c r="R871" s="637"/>
      <c r="S871" s="637"/>
      <c r="T871" s="637"/>
      <c r="U871" s="638"/>
      <c r="V871" s="423" t="s">
        <v>579</v>
      </c>
      <c r="W871" s="422"/>
      <c r="X871" s="422"/>
      <c r="Y871" s="422"/>
      <c r="Z871" s="422"/>
      <c r="AA871" s="422"/>
      <c r="AB871" s="701">
        <f>$AB$7</f>
        <v>0.25</v>
      </c>
      <c r="AC871" s="706"/>
      <c r="AD871" s="424" t="s">
        <v>1300</v>
      </c>
      <c r="AE871" s="424"/>
      <c r="AF871" s="700"/>
      <c r="AG871" s="700"/>
      <c r="AH871" s="680"/>
      <c r="AI871" s="681"/>
      <c r="AJ871" s="681"/>
      <c r="AK871" s="681"/>
      <c r="AL871" s="681"/>
      <c r="AM871" s="681"/>
      <c r="AN871" s="681"/>
      <c r="AO871" s="682"/>
      <c r="AP871" s="459">
        <f>ROUND(ROUND(ROUND(ROUND(F776*L836,0)-ROUND(F776*N867,0),0)*(1+AB871),0)+AJ872,0)</f>
        <v>1017</v>
      </c>
      <c r="AQ871" s="429"/>
    </row>
    <row r="872" spans="1:43" ht="17.25" customHeight="1" x14ac:dyDescent="0.15">
      <c r="A872" s="436">
        <v>63</v>
      </c>
      <c r="B872" s="433">
        <v>2274</v>
      </c>
      <c r="C872" s="441" t="s">
        <v>4323</v>
      </c>
      <c r="D872" s="645"/>
      <c r="E872" s="421"/>
      <c r="F872" s="418"/>
      <c r="G872" s="418"/>
      <c r="H872" s="418"/>
      <c r="I872" s="67"/>
      <c r="J872" s="66"/>
      <c r="K872" s="418"/>
      <c r="L872" s="637"/>
      <c r="M872" s="638"/>
      <c r="N872" s="421"/>
      <c r="O872" s="418"/>
      <c r="P872" s="418"/>
      <c r="Q872" s="638"/>
      <c r="R872" s="637"/>
      <c r="S872" s="637"/>
      <c r="T872" s="637"/>
      <c r="U872" s="638"/>
      <c r="V872" s="423" t="s">
        <v>208</v>
      </c>
      <c r="W872" s="422"/>
      <c r="X872" s="422"/>
      <c r="Y872" s="422"/>
      <c r="Z872" s="422"/>
      <c r="AA872" s="422"/>
      <c r="AB872" s="701">
        <f>$AB$8</f>
        <v>0.5</v>
      </c>
      <c r="AC872" s="706"/>
      <c r="AD872" s="424" t="s">
        <v>1300</v>
      </c>
      <c r="AE872" s="424"/>
      <c r="AF872" s="700"/>
      <c r="AG872" s="700"/>
      <c r="AH872" s="39"/>
      <c r="AI872" s="524" t="s">
        <v>33</v>
      </c>
      <c r="AJ872" s="699">
        <f>$AJ$158</f>
        <v>402</v>
      </c>
      <c r="AK872" s="699"/>
      <c r="AL872" s="426" t="s">
        <v>207</v>
      </c>
      <c r="AM872" s="417"/>
      <c r="AN872" s="417"/>
      <c r="AO872" s="584"/>
      <c r="AP872" s="459">
        <f>ROUND(ROUND(ROUND(ROUND(F776*L836,0)-ROUND(F776*N867,0),0)*(1+AB872),0)+AJ872,0)</f>
        <v>1140</v>
      </c>
      <c r="AQ872" s="429"/>
    </row>
    <row r="873" spans="1:43" ht="17.25" customHeight="1" x14ac:dyDescent="0.15">
      <c r="A873" s="436">
        <v>63</v>
      </c>
      <c r="B873" s="433">
        <v>2275</v>
      </c>
      <c r="C873" s="441" t="s">
        <v>4255</v>
      </c>
      <c r="D873" s="538"/>
      <c r="E873" s="442"/>
      <c r="F873" s="637"/>
      <c r="G873" s="637"/>
      <c r="H873" s="637"/>
      <c r="I873" s="638"/>
      <c r="J873" s="442"/>
      <c r="K873" s="637"/>
      <c r="L873" s="637"/>
      <c r="M873" s="638"/>
      <c r="N873" s="442"/>
      <c r="O873" s="637"/>
      <c r="P873" s="637"/>
      <c r="Q873" s="419"/>
      <c r="R873" s="637"/>
      <c r="S873" s="637"/>
      <c r="T873" s="637"/>
      <c r="U873" s="638"/>
      <c r="V873" s="423"/>
      <c r="W873" s="422"/>
      <c r="X873" s="422"/>
      <c r="Y873" s="422"/>
      <c r="Z873" s="422"/>
      <c r="AA873" s="422"/>
      <c r="AB873" s="529"/>
      <c r="AC873" s="529"/>
      <c r="AD873" s="424"/>
      <c r="AE873" s="422"/>
      <c r="AF873" s="720" t="s">
        <v>4072</v>
      </c>
      <c r="AG873" s="721"/>
      <c r="AH873" s="678" t="s">
        <v>4030</v>
      </c>
      <c r="AI873" s="678"/>
      <c r="AJ873" s="678"/>
      <c r="AK873" s="678"/>
      <c r="AL873" s="678"/>
      <c r="AM873" s="678"/>
      <c r="AN873" s="678"/>
      <c r="AO873" s="679"/>
      <c r="AP873" s="357">
        <f>ROUND(ROUND(ROUND(F776*L836,0)-ROUND(F776*N867,0),0)+AJ875,0)</f>
        <v>693</v>
      </c>
      <c r="AQ873" s="407"/>
    </row>
    <row r="874" spans="1:43" ht="17.100000000000001" customHeight="1" x14ac:dyDescent="0.15">
      <c r="A874" s="436">
        <v>63</v>
      </c>
      <c r="B874" s="433">
        <v>2276</v>
      </c>
      <c r="C874" s="441" t="s">
        <v>4256</v>
      </c>
      <c r="D874" s="538"/>
      <c r="E874" s="421"/>
      <c r="F874" s="418"/>
      <c r="G874" s="34"/>
      <c r="H874" s="34"/>
      <c r="I874" s="419"/>
      <c r="J874" s="421"/>
      <c r="K874" s="418"/>
      <c r="L874" s="637"/>
      <c r="M874" s="638"/>
      <c r="N874" s="421"/>
      <c r="O874" s="418"/>
      <c r="P874" s="418"/>
      <c r="Q874" s="419"/>
      <c r="R874" s="637"/>
      <c r="S874" s="637"/>
      <c r="T874" s="637"/>
      <c r="U874" s="638"/>
      <c r="V874" s="423" t="s">
        <v>579</v>
      </c>
      <c r="W874" s="422"/>
      <c r="X874" s="422"/>
      <c r="Y874" s="422"/>
      <c r="Z874" s="422"/>
      <c r="AA874" s="422"/>
      <c r="AB874" s="701">
        <f>$AB$7</f>
        <v>0.25</v>
      </c>
      <c r="AC874" s="701"/>
      <c r="AD874" s="424" t="s">
        <v>1300</v>
      </c>
      <c r="AE874" s="422"/>
      <c r="AF874" s="722"/>
      <c r="AG874" s="723"/>
      <c r="AH874" s="681"/>
      <c r="AI874" s="681"/>
      <c r="AJ874" s="681"/>
      <c r="AK874" s="681"/>
      <c r="AL874" s="681"/>
      <c r="AM874" s="681"/>
      <c r="AN874" s="681"/>
      <c r="AO874" s="682"/>
      <c r="AP874" s="357">
        <f>ROUND(ROUND(ROUND(ROUND(F776*L836,0)-ROUND(F776*N867,0),0)*(1+AB874),0)+AJ875,0)</f>
        <v>816</v>
      </c>
      <c r="AQ874" s="429"/>
    </row>
    <row r="875" spans="1:43" ht="17.25" customHeight="1" x14ac:dyDescent="0.15">
      <c r="A875" s="436">
        <v>63</v>
      </c>
      <c r="B875" s="433">
        <v>2277</v>
      </c>
      <c r="C875" s="441" t="s">
        <v>4257</v>
      </c>
      <c r="D875" s="538"/>
      <c r="E875" s="421"/>
      <c r="F875" s="418"/>
      <c r="G875" s="34"/>
      <c r="H875" s="34"/>
      <c r="I875" s="419"/>
      <c r="J875" s="421"/>
      <c r="K875" s="418"/>
      <c r="L875" s="637"/>
      <c r="M875" s="638"/>
      <c r="N875" s="421"/>
      <c r="O875" s="418"/>
      <c r="P875" s="418"/>
      <c r="Q875" s="419"/>
      <c r="R875" s="637"/>
      <c r="S875" s="637"/>
      <c r="T875" s="637"/>
      <c r="U875" s="638"/>
      <c r="V875" s="423" t="s">
        <v>208</v>
      </c>
      <c r="W875" s="422"/>
      <c r="X875" s="422"/>
      <c r="Y875" s="422"/>
      <c r="Z875" s="422"/>
      <c r="AA875" s="422"/>
      <c r="AB875" s="701">
        <f>$AB$8</f>
        <v>0.5</v>
      </c>
      <c r="AC875" s="701"/>
      <c r="AD875" s="424" t="s">
        <v>1300</v>
      </c>
      <c r="AE875" s="621"/>
      <c r="AF875" s="722"/>
      <c r="AG875" s="723"/>
      <c r="AH875" s="448"/>
      <c r="AI875" s="616" t="s">
        <v>33</v>
      </c>
      <c r="AJ875" s="699">
        <f>$AJ$14</f>
        <v>201</v>
      </c>
      <c r="AK875" s="699"/>
      <c r="AL875" s="245" t="s">
        <v>207</v>
      </c>
      <c r="AM875" s="181"/>
      <c r="AN875" s="426"/>
      <c r="AO875" s="189"/>
      <c r="AP875" s="357">
        <f>ROUND(ROUND(ROUND(ROUND(F776*L836,0)-ROUND(F776*N867,0),0)*(1+AB875),0)+AJ875,0)</f>
        <v>939</v>
      </c>
      <c r="AQ875" s="429"/>
    </row>
    <row r="876" spans="1:43" ht="17.25" customHeight="1" x14ac:dyDescent="0.15">
      <c r="A876" s="436">
        <v>63</v>
      </c>
      <c r="B876" s="433">
        <v>2278</v>
      </c>
      <c r="C876" s="441" t="s">
        <v>4258</v>
      </c>
      <c r="D876" s="645"/>
      <c r="E876" s="421"/>
      <c r="F876" s="418"/>
      <c r="G876" s="418"/>
      <c r="H876" s="418"/>
      <c r="I876" s="67"/>
      <c r="J876" s="66"/>
      <c r="K876" s="418"/>
      <c r="L876" s="637"/>
      <c r="M876" s="638"/>
      <c r="N876" s="421"/>
      <c r="O876" s="418"/>
      <c r="P876" s="418"/>
      <c r="Q876" s="638"/>
      <c r="R876" s="637"/>
      <c r="S876" s="637"/>
      <c r="T876" s="637"/>
      <c r="U876" s="638"/>
      <c r="V876" s="423"/>
      <c r="W876" s="422"/>
      <c r="X876" s="422"/>
      <c r="Y876" s="422"/>
      <c r="Z876" s="422"/>
      <c r="AA876" s="422"/>
      <c r="AB876" s="529"/>
      <c r="AC876" s="530"/>
      <c r="AD876" s="424"/>
      <c r="AE876" s="424"/>
      <c r="AF876" s="722"/>
      <c r="AG876" s="723"/>
      <c r="AH876" s="677" t="s">
        <v>4071</v>
      </c>
      <c r="AI876" s="678"/>
      <c r="AJ876" s="678"/>
      <c r="AK876" s="678"/>
      <c r="AL876" s="678"/>
      <c r="AM876" s="678"/>
      <c r="AN876" s="678"/>
      <c r="AO876" s="679"/>
      <c r="AP876" s="357">
        <f>ROUND(ROUND(ROUND(F776*L836,0)-ROUND(F776*N867,0),0)+AJ878,0)</f>
        <v>809</v>
      </c>
      <c r="AQ876" s="429"/>
    </row>
    <row r="877" spans="1:43" ht="17.25" customHeight="1" x14ac:dyDescent="0.15">
      <c r="A877" s="436">
        <v>63</v>
      </c>
      <c r="B877" s="433">
        <v>2279</v>
      </c>
      <c r="C877" s="441" t="s">
        <v>4259</v>
      </c>
      <c r="D877" s="645"/>
      <c r="E877" s="421"/>
      <c r="F877" s="418"/>
      <c r="G877" s="418"/>
      <c r="H877" s="418"/>
      <c r="I877" s="67"/>
      <c r="J877" s="66"/>
      <c r="K877" s="418"/>
      <c r="L877" s="637"/>
      <c r="M877" s="638"/>
      <c r="N877" s="421"/>
      <c r="O877" s="418"/>
      <c r="P877" s="418"/>
      <c r="Q877" s="638"/>
      <c r="R877" s="637"/>
      <c r="S877" s="637"/>
      <c r="T877" s="637"/>
      <c r="U877" s="638"/>
      <c r="V877" s="423" t="s">
        <v>579</v>
      </c>
      <c r="W877" s="422"/>
      <c r="X877" s="422"/>
      <c r="Y877" s="422"/>
      <c r="Z877" s="422"/>
      <c r="AA877" s="422"/>
      <c r="AB877" s="701">
        <f>$AB$7</f>
        <v>0.25</v>
      </c>
      <c r="AC877" s="706"/>
      <c r="AD877" s="424" t="s">
        <v>1300</v>
      </c>
      <c r="AE877" s="424"/>
      <c r="AF877" s="722"/>
      <c r="AG877" s="723"/>
      <c r="AH877" s="680"/>
      <c r="AI877" s="681"/>
      <c r="AJ877" s="681"/>
      <c r="AK877" s="681"/>
      <c r="AL877" s="681"/>
      <c r="AM877" s="681"/>
      <c r="AN877" s="681"/>
      <c r="AO877" s="682"/>
      <c r="AP877" s="357">
        <f>ROUND(ROUND(ROUND(ROUND(F776*L836,0)-ROUND(F776*N867,0),0)*(1+AB877),0)+AJ878,0)</f>
        <v>932</v>
      </c>
      <c r="AQ877" s="429"/>
    </row>
    <row r="878" spans="1:43" ht="17.25" customHeight="1" x14ac:dyDescent="0.15">
      <c r="A878" s="436">
        <v>63</v>
      </c>
      <c r="B878" s="433">
        <v>2280</v>
      </c>
      <c r="C878" s="441" t="s">
        <v>4260</v>
      </c>
      <c r="D878" s="645"/>
      <c r="E878" s="421"/>
      <c r="F878" s="418"/>
      <c r="G878" s="418"/>
      <c r="H878" s="418"/>
      <c r="I878" s="67"/>
      <c r="J878" s="66"/>
      <c r="K878" s="418"/>
      <c r="L878" s="637"/>
      <c r="M878" s="638"/>
      <c r="N878" s="421"/>
      <c r="O878" s="418"/>
      <c r="P878" s="418"/>
      <c r="Q878" s="638"/>
      <c r="R878" s="417"/>
      <c r="S878" s="417"/>
      <c r="T878" s="417"/>
      <c r="U878" s="420"/>
      <c r="V878" s="423" t="s">
        <v>208</v>
      </c>
      <c r="W878" s="422"/>
      <c r="X878" s="422"/>
      <c r="Y878" s="422"/>
      <c r="Z878" s="422"/>
      <c r="AA878" s="422"/>
      <c r="AB878" s="701">
        <f>$AB$8</f>
        <v>0.5</v>
      </c>
      <c r="AC878" s="706"/>
      <c r="AD878" s="424" t="s">
        <v>1300</v>
      </c>
      <c r="AE878" s="424"/>
      <c r="AF878" s="724"/>
      <c r="AG878" s="725"/>
      <c r="AH878" s="39"/>
      <c r="AI878" s="524" t="s">
        <v>33</v>
      </c>
      <c r="AJ878" s="699">
        <f>$AJ$164</f>
        <v>317</v>
      </c>
      <c r="AK878" s="699"/>
      <c r="AL878" s="426" t="s">
        <v>207</v>
      </c>
      <c r="AM878" s="607"/>
      <c r="AN878" s="607"/>
      <c r="AO878" s="432"/>
      <c r="AP878" s="357">
        <f>ROUND(ROUND(ROUND(ROUND(F776*L836,0)-ROUND(F776*N867,0),0)*(1+AB878),0)+AJ878,0)</f>
        <v>1055</v>
      </c>
      <c r="AQ878" s="429"/>
    </row>
    <row r="879" spans="1:43" ht="17.25" customHeight="1" x14ac:dyDescent="0.15">
      <c r="A879" s="436">
        <v>63</v>
      </c>
      <c r="B879" s="433" t="s">
        <v>5590</v>
      </c>
      <c r="C879" s="455" t="s">
        <v>4786</v>
      </c>
      <c r="D879" s="538"/>
      <c r="E879" s="442"/>
      <c r="F879" s="637"/>
      <c r="G879" s="637"/>
      <c r="H879" s="637"/>
      <c r="I879" s="638"/>
      <c r="J879" s="442"/>
      <c r="K879" s="637"/>
      <c r="L879" s="637"/>
      <c r="M879" s="638"/>
      <c r="N879" s="442"/>
      <c r="O879" s="637"/>
      <c r="P879" s="637"/>
      <c r="Q879" s="419"/>
      <c r="R879" s="677" t="s">
        <v>4346</v>
      </c>
      <c r="S879" s="678"/>
      <c r="T879" s="678"/>
      <c r="U879" s="679"/>
      <c r="V879" s="423"/>
      <c r="W879" s="621"/>
      <c r="X879" s="621"/>
      <c r="Y879" s="621"/>
      <c r="Z879" s="621"/>
      <c r="AA879" s="621"/>
      <c r="AB879" s="621"/>
      <c r="AC879" s="621"/>
      <c r="AD879" s="621"/>
      <c r="AE879" s="621"/>
      <c r="AF879" s="621"/>
      <c r="AG879" s="621"/>
      <c r="AH879" s="621"/>
      <c r="AI879" s="621"/>
      <c r="AJ879" s="621"/>
      <c r="AK879" s="621"/>
      <c r="AL879" s="621"/>
      <c r="AM879" s="621"/>
      <c r="AN879" s="621"/>
      <c r="AO879" s="622"/>
      <c r="AP879" s="456">
        <f>ROUND(F836*L836,0)-ROUND(F836*N867,0)-ROUND(F836*R882,0)</f>
        <v>486</v>
      </c>
      <c r="AQ879" s="429"/>
    </row>
    <row r="880" spans="1:43" ht="17.25" customHeight="1" x14ac:dyDescent="0.15">
      <c r="A880" s="436">
        <v>63</v>
      </c>
      <c r="B880" s="433" t="s">
        <v>5591</v>
      </c>
      <c r="C880" s="457" t="s">
        <v>4787</v>
      </c>
      <c r="D880" s="649"/>
      <c r="E880" s="442"/>
      <c r="F880" s="637"/>
      <c r="G880" s="637"/>
      <c r="H880" s="637"/>
      <c r="I880" s="638"/>
      <c r="J880" s="442"/>
      <c r="K880" s="637"/>
      <c r="L880" s="637"/>
      <c r="M880" s="638"/>
      <c r="N880" s="442"/>
      <c r="O880" s="637"/>
      <c r="P880" s="637"/>
      <c r="Q880" s="419"/>
      <c r="R880" s="680"/>
      <c r="S880" s="681"/>
      <c r="T880" s="681"/>
      <c r="U880" s="682"/>
      <c r="V880" s="423" t="s">
        <v>579</v>
      </c>
      <c r="W880" s="422"/>
      <c r="X880" s="422"/>
      <c r="Y880" s="422"/>
      <c r="Z880" s="422"/>
      <c r="AA880" s="422"/>
      <c r="AB880" s="701">
        <v>0.25</v>
      </c>
      <c r="AC880" s="701"/>
      <c r="AD880" s="424" t="s">
        <v>1300</v>
      </c>
      <c r="AE880" s="621"/>
      <c r="AF880" s="621"/>
      <c r="AG880" s="621"/>
      <c r="AH880" s="621"/>
      <c r="AI880" s="621"/>
      <c r="AJ880" s="621"/>
      <c r="AK880" s="621"/>
      <c r="AL880" s="621"/>
      <c r="AM880" s="621"/>
      <c r="AN880" s="621"/>
      <c r="AO880" s="622"/>
      <c r="AP880" s="458">
        <f>ROUND((ROUND(F836*L836,0)-ROUND(F836*N867,0)-ROUND(F836*R882,0))*(1+AB880),0)</f>
        <v>608</v>
      </c>
      <c r="AQ880" s="429"/>
    </row>
    <row r="881" spans="1:45" ht="17.25" customHeight="1" x14ac:dyDescent="0.15">
      <c r="A881" s="436">
        <v>63</v>
      </c>
      <c r="B881" s="433" t="s">
        <v>5592</v>
      </c>
      <c r="C881" s="457" t="s">
        <v>4788</v>
      </c>
      <c r="D881" s="649"/>
      <c r="E881" s="442"/>
      <c r="F881" s="637"/>
      <c r="G881" s="637"/>
      <c r="H881" s="637"/>
      <c r="I881" s="638"/>
      <c r="J881" s="442"/>
      <c r="K881" s="637"/>
      <c r="L881" s="637"/>
      <c r="M881" s="638"/>
      <c r="N881" s="442"/>
      <c r="O881" s="637"/>
      <c r="P881" s="637"/>
      <c r="Q881" s="419"/>
      <c r="R881" s="511"/>
      <c r="S881" s="511"/>
      <c r="T881" s="511"/>
      <c r="U881" s="513"/>
      <c r="V881" s="423" t="s">
        <v>208</v>
      </c>
      <c r="W881" s="422"/>
      <c r="X881" s="422"/>
      <c r="Y881" s="422"/>
      <c r="Z881" s="422"/>
      <c r="AA881" s="422"/>
      <c r="AB881" s="701">
        <v>0.5</v>
      </c>
      <c r="AC881" s="701"/>
      <c r="AD881" s="424" t="s">
        <v>1300</v>
      </c>
      <c r="AE881" s="621"/>
      <c r="AF881" s="621"/>
      <c r="AG881" s="621"/>
      <c r="AH881" s="621"/>
      <c r="AI881" s="621"/>
      <c r="AJ881" s="621"/>
      <c r="AK881" s="621"/>
      <c r="AL881" s="621"/>
      <c r="AM881" s="621"/>
      <c r="AN881" s="621"/>
      <c r="AO881" s="622"/>
      <c r="AP881" s="458">
        <f>ROUND((ROUND(F836*L836,0)-ROUND(F836*N867,0)-ROUND(F836*R882,0))*(1+AB881),0)</f>
        <v>729</v>
      </c>
      <c r="AQ881" s="429"/>
    </row>
    <row r="882" spans="1:45" ht="17.25" customHeight="1" x14ac:dyDescent="0.15">
      <c r="A882" s="436">
        <v>63</v>
      </c>
      <c r="B882" s="433" t="s">
        <v>5593</v>
      </c>
      <c r="C882" s="441" t="s">
        <v>4789</v>
      </c>
      <c r="D882" s="649"/>
      <c r="E882" s="442"/>
      <c r="F882" s="637"/>
      <c r="G882" s="637"/>
      <c r="H882" s="637"/>
      <c r="I882" s="638"/>
      <c r="J882" s="442"/>
      <c r="K882" s="637"/>
      <c r="L882" s="637"/>
      <c r="M882" s="638"/>
      <c r="N882" s="442"/>
      <c r="O882" s="637"/>
      <c r="P882" s="637"/>
      <c r="Q882" s="419"/>
      <c r="R882" s="709">
        <f>$R$18</f>
        <v>0.01</v>
      </c>
      <c r="S882" s="683"/>
      <c r="T882" s="45" t="s">
        <v>4036</v>
      </c>
      <c r="U882" s="419"/>
      <c r="V882" s="423"/>
      <c r="W882" s="422"/>
      <c r="X882" s="422"/>
      <c r="Y882" s="422"/>
      <c r="Z882" s="422"/>
      <c r="AA882" s="422"/>
      <c r="AB882" s="529"/>
      <c r="AC882" s="529"/>
      <c r="AD882" s="424"/>
      <c r="AE882" s="422"/>
      <c r="AF882" s="700" t="s">
        <v>4070</v>
      </c>
      <c r="AG882" s="700"/>
      <c r="AH882" s="678" t="s">
        <v>4030</v>
      </c>
      <c r="AI882" s="678"/>
      <c r="AJ882" s="678"/>
      <c r="AK882" s="678"/>
      <c r="AL882" s="678"/>
      <c r="AM882" s="678"/>
      <c r="AN882" s="678"/>
      <c r="AO882" s="679"/>
      <c r="AP882" s="459">
        <f>ROUND((ROUND(F836*L836,0)-ROUND(F836*N867,0)-ROUND(F836*R882,0))+AJ884,0)</f>
        <v>740</v>
      </c>
      <c r="AQ882" s="407"/>
    </row>
    <row r="883" spans="1:45" ht="17.25" customHeight="1" x14ac:dyDescent="0.15">
      <c r="A883" s="436">
        <v>63</v>
      </c>
      <c r="B883" s="433" t="s">
        <v>5594</v>
      </c>
      <c r="C883" s="441" t="s">
        <v>4790</v>
      </c>
      <c r="D883" s="649"/>
      <c r="E883" s="442"/>
      <c r="F883" s="637"/>
      <c r="G883" s="637"/>
      <c r="H883" s="637"/>
      <c r="I883" s="638"/>
      <c r="J883" s="442"/>
      <c r="K883" s="637"/>
      <c r="L883" s="637"/>
      <c r="M883" s="638"/>
      <c r="N883" s="442"/>
      <c r="O883" s="637"/>
      <c r="P883" s="637"/>
      <c r="Q883" s="419"/>
      <c r="R883" s="418"/>
      <c r="S883" s="418"/>
      <c r="T883" s="418"/>
      <c r="U883" s="419"/>
      <c r="V883" s="423" t="s">
        <v>579</v>
      </c>
      <c r="W883" s="422"/>
      <c r="X883" s="422"/>
      <c r="Y883" s="422"/>
      <c r="Z883" s="422"/>
      <c r="AA883" s="422"/>
      <c r="AB883" s="701">
        <f>$AB$7</f>
        <v>0.25</v>
      </c>
      <c r="AC883" s="701"/>
      <c r="AD883" s="424" t="s">
        <v>1300</v>
      </c>
      <c r="AE883" s="422"/>
      <c r="AF883" s="700"/>
      <c r="AG883" s="700"/>
      <c r="AH883" s="681"/>
      <c r="AI883" s="681"/>
      <c r="AJ883" s="681"/>
      <c r="AK883" s="681"/>
      <c r="AL883" s="681"/>
      <c r="AM883" s="681"/>
      <c r="AN883" s="681"/>
      <c r="AO883" s="682"/>
      <c r="AP883" s="459">
        <f>ROUND(ROUND((ROUND(F836*L836,0)-ROUND(F836*N867,0)-ROUND(F836*R882,0))*(1+AB883),0)+AJ884,0)</f>
        <v>862</v>
      </c>
      <c r="AQ883" s="429"/>
    </row>
    <row r="884" spans="1:45" ht="17.25" customHeight="1" x14ac:dyDescent="0.15">
      <c r="A884" s="436">
        <v>63</v>
      </c>
      <c r="B884" s="433" t="s">
        <v>5595</v>
      </c>
      <c r="C884" s="441" t="s">
        <v>4791</v>
      </c>
      <c r="D884" s="649"/>
      <c r="E884" s="510"/>
      <c r="F884" s="511"/>
      <c r="G884" s="511"/>
      <c r="H884" s="511"/>
      <c r="I884" s="513"/>
      <c r="J884" s="510"/>
      <c r="K884" s="511"/>
      <c r="L884" s="637"/>
      <c r="M884" s="638"/>
      <c r="N884" s="442"/>
      <c r="O884" s="637"/>
      <c r="P884" s="637"/>
      <c r="Q884" s="419"/>
      <c r="R884" s="418"/>
      <c r="S884" s="418"/>
      <c r="T884" s="418"/>
      <c r="U884" s="419"/>
      <c r="V884" s="423" t="s">
        <v>208</v>
      </c>
      <c r="W884" s="422"/>
      <c r="X884" s="422"/>
      <c r="Y884" s="422"/>
      <c r="Z884" s="422"/>
      <c r="AA884" s="422"/>
      <c r="AB884" s="701">
        <f>$AB$8</f>
        <v>0.5</v>
      </c>
      <c r="AC884" s="701"/>
      <c r="AD884" s="424" t="s">
        <v>1300</v>
      </c>
      <c r="AE884" s="422"/>
      <c r="AF884" s="700"/>
      <c r="AG884" s="700"/>
      <c r="AH884" s="245"/>
      <c r="AI884" s="616" t="s">
        <v>33</v>
      </c>
      <c r="AJ884" s="702">
        <f>$AJ$11</f>
        <v>254</v>
      </c>
      <c r="AK884" s="702"/>
      <c r="AL884" s="245" t="s">
        <v>207</v>
      </c>
      <c r="AM884" s="607"/>
      <c r="AN884" s="607"/>
      <c r="AO884" s="432"/>
      <c r="AP884" s="459">
        <f>ROUND(ROUND((ROUND(F836*L836,0)-ROUND(F836*N867,0)-ROUND(F836*R882,0))*(1+AB884),0)+AJ884,0)</f>
        <v>983</v>
      </c>
      <c r="AQ884" s="429"/>
    </row>
    <row r="885" spans="1:45" ht="17.25" customHeight="1" x14ac:dyDescent="0.15">
      <c r="A885" s="436">
        <v>63</v>
      </c>
      <c r="B885" s="433" t="s">
        <v>5596</v>
      </c>
      <c r="C885" s="441" t="s">
        <v>4792</v>
      </c>
      <c r="D885" s="649"/>
      <c r="E885" s="510"/>
      <c r="F885" s="511"/>
      <c r="G885" s="511"/>
      <c r="H885" s="511"/>
      <c r="I885" s="513"/>
      <c r="J885" s="510"/>
      <c r="K885" s="511"/>
      <c r="L885" s="637"/>
      <c r="M885" s="638"/>
      <c r="N885" s="442"/>
      <c r="O885" s="637"/>
      <c r="P885" s="637"/>
      <c r="Q885" s="638"/>
      <c r="R885" s="637"/>
      <c r="S885" s="637"/>
      <c r="T885" s="637"/>
      <c r="U885" s="638"/>
      <c r="V885" s="423"/>
      <c r="W885" s="422"/>
      <c r="X885" s="422"/>
      <c r="Y885" s="422"/>
      <c r="Z885" s="422"/>
      <c r="AA885" s="422"/>
      <c r="AB885" s="529"/>
      <c r="AC885" s="529"/>
      <c r="AD885" s="424"/>
      <c r="AE885" s="422"/>
      <c r="AF885" s="700"/>
      <c r="AG885" s="700"/>
      <c r="AH885" s="677" t="s">
        <v>4071</v>
      </c>
      <c r="AI885" s="678"/>
      <c r="AJ885" s="678"/>
      <c r="AK885" s="678"/>
      <c r="AL885" s="678"/>
      <c r="AM885" s="678"/>
      <c r="AN885" s="678"/>
      <c r="AO885" s="679"/>
      <c r="AP885" s="459">
        <f>ROUND((ROUND(F836*L836,0)-ROUND(F836*N867,0)-ROUND(F836*R882,0))+AJ887,0)</f>
        <v>888</v>
      </c>
      <c r="AQ885" s="407"/>
    </row>
    <row r="886" spans="1:45" ht="17.25" customHeight="1" x14ac:dyDescent="0.15">
      <c r="A886" s="436">
        <v>63</v>
      </c>
      <c r="B886" s="433" t="s">
        <v>5597</v>
      </c>
      <c r="C886" s="441" t="s">
        <v>4793</v>
      </c>
      <c r="D886" s="649"/>
      <c r="E886" s="510"/>
      <c r="F886" s="511"/>
      <c r="G886" s="511"/>
      <c r="H886" s="511"/>
      <c r="I886" s="513"/>
      <c r="J886" s="510"/>
      <c r="K886" s="511"/>
      <c r="L886" s="637"/>
      <c r="M886" s="638"/>
      <c r="N886" s="442"/>
      <c r="O886" s="637"/>
      <c r="P886" s="637"/>
      <c r="Q886" s="419"/>
      <c r="R886" s="418"/>
      <c r="S886" s="418"/>
      <c r="T886" s="418"/>
      <c r="U886" s="419"/>
      <c r="V886" s="423" t="s">
        <v>579</v>
      </c>
      <c r="W886" s="422"/>
      <c r="X886" s="422"/>
      <c r="Y886" s="422"/>
      <c r="Z886" s="422"/>
      <c r="AA886" s="422"/>
      <c r="AB886" s="701">
        <f>$AB$7</f>
        <v>0.25</v>
      </c>
      <c r="AC886" s="701"/>
      <c r="AD886" s="424" t="s">
        <v>1300</v>
      </c>
      <c r="AE886" s="422"/>
      <c r="AF886" s="700"/>
      <c r="AG886" s="700"/>
      <c r="AH886" s="680"/>
      <c r="AI886" s="681"/>
      <c r="AJ886" s="681"/>
      <c r="AK886" s="681"/>
      <c r="AL886" s="681"/>
      <c r="AM886" s="681"/>
      <c r="AN886" s="681"/>
      <c r="AO886" s="682"/>
      <c r="AP886" s="459">
        <f>ROUND(ROUND((ROUND(F836*L836,0)-ROUND(F836*N867,0)-ROUND(F836*R882,0))*(1+AB886),0)+AJ887,0)</f>
        <v>1010</v>
      </c>
      <c r="AQ886" s="429"/>
    </row>
    <row r="887" spans="1:45" ht="17.25" customHeight="1" x14ac:dyDescent="0.15">
      <c r="A887" s="436">
        <v>63</v>
      </c>
      <c r="B887" s="433" t="s">
        <v>5598</v>
      </c>
      <c r="C887" s="441" t="s">
        <v>4794</v>
      </c>
      <c r="D887" s="649"/>
      <c r="E887" s="510"/>
      <c r="F887" s="511"/>
      <c r="G887" s="511"/>
      <c r="H887" s="511"/>
      <c r="I887" s="513"/>
      <c r="J887" s="510"/>
      <c r="K887" s="511"/>
      <c r="L887" s="637"/>
      <c r="M887" s="638"/>
      <c r="N887" s="442"/>
      <c r="O887" s="637"/>
      <c r="P887" s="637"/>
      <c r="Q887" s="419"/>
      <c r="R887" s="418"/>
      <c r="S887" s="418"/>
      <c r="T887" s="418"/>
      <c r="U887" s="419"/>
      <c r="V887" s="423" t="s">
        <v>208</v>
      </c>
      <c r="W887" s="422"/>
      <c r="X887" s="422"/>
      <c r="Y887" s="422"/>
      <c r="Z887" s="422"/>
      <c r="AA887" s="422"/>
      <c r="AB887" s="701">
        <f>$AB$8</f>
        <v>0.5</v>
      </c>
      <c r="AC887" s="701"/>
      <c r="AD887" s="424" t="s">
        <v>1300</v>
      </c>
      <c r="AE887" s="38"/>
      <c r="AF887" s="700"/>
      <c r="AG887" s="700"/>
      <c r="AH887" s="39"/>
      <c r="AI887" s="524" t="s">
        <v>33</v>
      </c>
      <c r="AJ887" s="699">
        <f>$AJ$158</f>
        <v>402</v>
      </c>
      <c r="AK887" s="699"/>
      <c r="AL887" s="426" t="s">
        <v>207</v>
      </c>
      <c r="AM887" s="417"/>
      <c r="AN887" s="417"/>
      <c r="AO887" s="584"/>
      <c r="AP887" s="459">
        <f>ROUND(ROUND((ROUND(F836*L836,0)-ROUND(F836*N867,0)-ROUND(F836*R882,0))*(1+AB887),0)+AJ887,0)</f>
        <v>1131</v>
      </c>
      <c r="AQ887" s="429"/>
    </row>
    <row r="888" spans="1:45" ht="17.25" customHeight="1" x14ac:dyDescent="0.15">
      <c r="A888" s="436">
        <v>63</v>
      </c>
      <c r="B888" s="433" t="s">
        <v>5599</v>
      </c>
      <c r="C888" s="441" t="s">
        <v>4795</v>
      </c>
      <c r="D888" s="649"/>
      <c r="E888" s="510"/>
      <c r="F888" s="511"/>
      <c r="G888" s="511"/>
      <c r="H888" s="511"/>
      <c r="I888" s="513"/>
      <c r="J888" s="510"/>
      <c r="K888" s="511"/>
      <c r="L888" s="637"/>
      <c r="M888" s="638"/>
      <c r="N888" s="442"/>
      <c r="O888" s="637"/>
      <c r="P888" s="637"/>
      <c r="Q888" s="419"/>
      <c r="R888" s="637"/>
      <c r="S888" s="418"/>
      <c r="T888" s="637"/>
      <c r="U888" s="638"/>
      <c r="V888" s="423"/>
      <c r="W888" s="422"/>
      <c r="X888" s="422"/>
      <c r="Y888" s="422"/>
      <c r="Z888" s="422"/>
      <c r="AA888" s="422"/>
      <c r="AB888" s="529"/>
      <c r="AC888" s="529"/>
      <c r="AD888" s="424"/>
      <c r="AE888" s="422"/>
      <c r="AF888" s="720" t="s">
        <v>4072</v>
      </c>
      <c r="AG888" s="721"/>
      <c r="AH888" s="678" t="s">
        <v>4030</v>
      </c>
      <c r="AI888" s="678"/>
      <c r="AJ888" s="678"/>
      <c r="AK888" s="678"/>
      <c r="AL888" s="678"/>
      <c r="AM888" s="678"/>
      <c r="AN888" s="678"/>
      <c r="AO888" s="679"/>
      <c r="AP888" s="459">
        <f>ROUND((ROUND(F836*L836,0)-ROUND(F836*N867,0)-ROUND(F836*R882,0))+AJ890,0)</f>
        <v>687</v>
      </c>
      <c r="AQ888" s="407"/>
    </row>
    <row r="889" spans="1:45" ht="17.25" customHeight="1" x14ac:dyDescent="0.15">
      <c r="A889" s="436">
        <v>63</v>
      </c>
      <c r="B889" s="433" t="s">
        <v>5600</v>
      </c>
      <c r="C889" s="441" t="s">
        <v>4796</v>
      </c>
      <c r="D889" s="649"/>
      <c r="E889" s="510"/>
      <c r="F889" s="511"/>
      <c r="G889" s="511"/>
      <c r="H889" s="511"/>
      <c r="I889" s="513"/>
      <c r="J889" s="510"/>
      <c r="K889" s="511"/>
      <c r="L889" s="418"/>
      <c r="M889" s="419"/>
      <c r="N889" s="421"/>
      <c r="O889" s="418"/>
      <c r="P889" s="418"/>
      <c r="Q889" s="419"/>
      <c r="R889" s="418"/>
      <c r="S889" s="418"/>
      <c r="T889" s="418"/>
      <c r="U889" s="419"/>
      <c r="V889" s="423" t="s">
        <v>579</v>
      </c>
      <c r="W889" s="422"/>
      <c r="X889" s="422"/>
      <c r="Y889" s="422"/>
      <c r="Z889" s="422"/>
      <c r="AA889" s="422"/>
      <c r="AB889" s="701">
        <f>$AB$7</f>
        <v>0.25</v>
      </c>
      <c r="AC889" s="701"/>
      <c r="AD889" s="424" t="s">
        <v>1300</v>
      </c>
      <c r="AE889" s="422"/>
      <c r="AF889" s="722"/>
      <c r="AG889" s="723"/>
      <c r="AH889" s="681"/>
      <c r="AI889" s="681"/>
      <c r="AJ889" s="681"/>
      <c r="AK889" s="681"/>
      <c r="AL889" s="681"/>
      <c r="AM889" s="681"/>
      <c r="AN889" s="681"/>
      <c r="AO889" s="682"/>
      <c r="AP889" s="459">
        <f>ROUND(ROUND((ROUND(F836*L836,0)-ROUND(F836*N867,0)-ROUND(F836*R882,0))*(1+AB889),0)+AJ890,0)</f>
        <v>809</v>
      </c>
      <c r="AQ889" s="429"/>
    </row>
    <row r="890" spans="1:45" ht="17.25" customHeight="1" x14ac:dyDescent="0.15">
      <c r="A890" s="436">
        <v>63</v>
      </c>
      <c r="B890" s="433" t="s">
        <v>5601</v>
      </c>
      <c r="C890" s="441" t="s">
        <v>4797</v>
      </c>
      <c r="D890" s="649"/>
      <c r="E890" s="510"/>
      <c r="F890" s="511"/>
      <c r="G890" s="511"/>
      <c r="H890" s="511"/>
      <c r="I890" s="513"/>
      <c r="J890" s="510"/>
      <c r="K890" s="511"/>
      <c r="L890" s="418"/>
      <c r="M890" s="419"/>
      <c r="N890" s="421"/>
      <c r="O890" s="418"/>
      <c r="P890" s="418"/>
      <c r="Q890" s="419"/>
      <c r="R890" s="418"/>
      <c r="S890" s="418"/>
      <c r="T890" s="418"/>
      <c r="U890" s="419"/>
      <c r="V890" s="423" t="s">
        <v>208</v>
      </c>
      <c r="W890" s="422"/>
      <c r="X890" s="422"/>
      <c r="Y890" s="422"/>
      <c r="Z890" s="422"/>
      <c r="AA890" s="422"/>
      <c r="AB890" s="701">
        <f>$AB$8</f>
        <v>0.5</v>
      </c>
      <c r="AC890" s="701"/>
      <c r="AD890" s="424" t="s">
        <v>1300</v>
      </c>
      <c r="AE890" s="422"/>
      <c r="AF890" s="722"/>
      <c r="AG890" s="723"/>
      <c r="AH890" s="576"/>
      <c r="AI890" s="524" t="s">
        <v>33</v>
      </c>
      <c r="AJ890" s="699">
        <f>$AJ$14</f>
        <v>201</v>
      </c>
      <c r="AK890" s="699"/>
      <c r="AL890" s="426" t="s">
        <v>207</v>
      </c>
      <c r="AM890" s="181"/>
      <c r="AN890" s="426"/>
      <c r="AO890" s="189"/>
      <c r="AP890" s="459">
        <f>ROUND(ROUND((ROUND(F836*L836,0)-ROUND(F836*N867,0)-ROUND(F836*R882,0))*(1+AB890),0)+AJ890,0)</f>
        <v>930</v>
      </c>
      <c r="AQ890" s="429"/>
    </row>
    <row r="891" spans="1:45" ht="17.25" customHeight="1" x14ac:dyDescent="0.15">
      <c r="A891" s="436">
        <v>63</v>
      </c>
      <c r="B891" s="433" t="s">
        <v>5602</v>
      </c>
      <c r="C891" s="441" t="s">
        <v>4798</v>
      </c>
      <c r="D891" s="538"/>
      <c r="E891" s="421"/>
      <c r="F891" s="418"/>
      <c r="G891" s="418"/>
      <c r="H891" s="418"/>
      <c r="I891" s="67"/>
      <c r="J891" s="66"/>
      <c r="K891" s="418"/>
      <c r="L891" s="418"/>
      <c r="M891" s="419"/>
      <c r="N891" s="421"/>
      <c r="O891" s="418"/>
      <c r="P891" s="418"/>
      <c r="Q891" s="638"/>
      <c r="R891" s="637"/>
      <c r="S891" s="637"/>
      <c r="T891" s="637"/>
      <c r="U891" s="638"/>
      <c r="V891" s="423"/>
      <c r="W891" s="422"/>
      <c r="X891" s="422"/>
      <c r="Y891" s="422"/>
      <c r="Z891" s="422"/>
      <c r="AA891" s="422"/>
      <c r="AB891" s="529"/>
      <c r="AC891" s="530"/>
      <c r="AD891" s="424"/>
      <c r="AE891" s="424"/>
      <c r="AF891" s="722"/>
      <c r="AG891" s="723"/>
      <c r="AH891" s="677" t="s">
        <v>4071</v>
      </c>
      <c r="AI891" s="678"/>
      <c r="AJ891" s="678"/>
      <c r="AK891" s="678"/>
      <c r="AL891" s="678"/>
      <c r="AM891" s="678"/>
      <c r="AN891" s="678"/>
      <c r="AO891" s="679"/>
      <c r="AP891" s="459">
        <f>ROUND((ROUND(F836*L836,0)-ROUND(F836*N867,0)-ROUND(F836*R882,0))+AJ893,0)</f>
        <v>803</v>
      </c>
      <c r="AQ891" s="429"/>
    </row>
    <row r="892" spans="1:45" ht="17.25" customHeight="1" x14ac:dyDescent="0.15">
      <c r="A892" s="436">
        <v>63</v>
      </c>
      <c r="B892" s="433" t="s">
        <v>5603</v>
      </c>
      <c r="C892" s="441" t="s">
        <v>4799</v>
      </c>
      <c r="D892" s="538"/>
      <c r="E892" s="421"/>
      <c r="F892" s="418"/>
      <c r="G892" s="418"/>
      <c r="H892" s="418"/>
      <c r="I892" s="67"/>
      <c r="J892" s="66"/>
      <c r="K892" s="418"/>
      <c r="L892" s="418"/>
      <c r="M892" s="419"/>
      <c r="N892" s="421"/>
      <c r="O892" s="418"/>
      <c r="P892" s="418"/>
      <c r="Q892" s="638"/>
      <c r="R892" s="637"/>
      <c r="S892" s="637"/>
      <c r="T892" s="637"/>
      <c r="U892" s="638"/>
      <c r="V892" s="423" t="s">
        <v>579</v>
      </c>
      <c r="W892" s="422"/>
      <c r="X892" s="422"/>
      <c r="Y892" s="422"/>
      <c r="Z892" s="422"/>
      <c r="AA892" s="422"/>
      <c r="AB892" s="701">
        <f>$AB$7</f>
        <v>0.25</v>
      </c>
      <c r="AC892" s="706"/>
      <c r="AD892" s="424" t="s">
        <v>1300</v>
      </c>
      <c r="AE892" s="424"/>
      <c r="AF892" s="722"/>
      <c r="AG892" s="723"/>
      <c r="AH892" s="680"/>
      <c r="AI892" s="681"/>
      <c r="AJ892" s="681"/>
      <c r="AK892" s="681"/>
      <c r="AL892" s="681"/>
      <c r="AM892" s="681"/>
      <c r="AN892" s="681"/>
      <c r="AO892" s="682"/>
      <c r="AP892" s="459">
        <f>ROUND(ROUND((ROUND(F836*L836,0)-ROUND(F836*N867,0)-ROUND(F836*R882,0))*(1+AB892),0)+AJ893,0)</f>
        <v>925</v>
      </c>
      <c r="AQ892" s="429"/>
    </row>
    <row r="893" spans="1:45" ht="17.25" customHeight="1" x14ac:dyDescent="0.15">
      <c r="A893" s="436">
        <v>63</v>
      </c>
      <c r="B893" s="433" t="s">
        <v>5604</v>
      </c>
      <c r="C893" s="441" t="s">
        <v>4800</v>
      </c>
      <c r="D893" s="585"/>
      <c r="E893" s="39"/>
      <c r="F893" s="417"/>
      <c r="G893" s="417"/>
      <c r="H893" s="417"/>
      <c r="I893" s="43"/>
      <c r="J893" s="78"/>
      <c r="K893" s="417"/>
      <c r="L893" s="417"/>
      <c r="M893" s="420"/>
      <c r="N893" s="39"/>
      <c r="O893" s="417"/>
      <c r="P893" s="417"/>
      <c r="Q893" s="432"/>
      <c r="R893" s="607"/>
      <c r="S893" s="607"/>
      <c r="T893" s="607"/>
      <c r="U893" s="432"/>
      <c r="V893" s="423" t="s">
        <v>208</v>
      </c>
      <c r="W893" s="422"/>
      <c r="X893" s="422"/>
      <c r="Y893" s="422"/>
      <c r="Z893" s="422"/>
      <c r="AA893" s="422"/>
      <c r="AB893" s="701">
        <f>$AB$8</f>
        <v>0.5</v>
      </c>
      <c r="AC893" s="706"/>
      <c r="AD893" s="424" t="s">
        <v>1300</v>
      </c>
      <c r="AE893" s="424"/>
      <c r="AF893" s="724"/>
      <c r="AG893" s="725"/>
      <c r="AH893" s="39"/>
      <c r="AI893" s="524" t="s">
        <v>33</v>
      </c>
      <c r="AJ893" s="699">
        <f>$AJ$164</f>
        <v>317</v>
      </c>
      <c r="AK893" s="699"/>
      <c r="AL893" s="426" t="s">
        <v>207</v>
      </c>
      <c r="AM893" s="607"/>
      <c r="AN893" s="607"/>
      <c r="AO893" s="432"/>
      <c r="AP893" s="458">
        <f>ROUND(ROUND((ROUND(F836*L836,0)-ROUND(F836*N867,0)-ROUND(F836*R882,0))*(1+AB893),0)+AJ893,0)</f>
        <v>1046</v>
      </c>
      <c r="AQ893" s="188"/>
    </row>
    <row r="894" spans="1:45" ht="17.25" customHeight="1" x14ac:dyDescent="0.15">
      <c r="A894" s="436">
        <v>63</v>
      </c>
      <c r="B894" s="436">
        <v>2311</v>
      </c>
      <c r="C894" s="158" t="s">
        <v>644</v>
      </c>
      <c r="D894" s="710" t="s">
        <v>202</v>
      </c>
      <c r="E894" s="726" t="s">
        <v>4488</v>
      </c>
      <c r="F894" s="727"/>
      <c r="G894" s="727"/>
      <c r="H894" s="727"/>
      <c r="I894" s="728"/>
      <c r="J894" s="191"/>
      <c r="K894" s="632"/>
      <c r="L894" s="416"/>
      <c r="M894" s="416"/>
      <c r="N894" s="415"/>
      <c r="O894" s="633"/>
      <c r="P894" s="416"/>
      <c r="Q894" s="634"/>
      <c r="R894" s="415"/>
      <c r="S894" s="633"/>
      <c r="T894" s="416"/>
      <c r="U894" s="634"/>
      <c r="V894" s="423"/>
      <c r="W894" s="422"/>
      <c r="X894" s="422"/>
      <c r="Y894" s="422"/>
      <c r="Z894" s="621"/>
      <c r="AA894" s="621"/>
      <c r="AB894" s="422"/>
      <c r="AC894" s="422"/>
      <c r="AD894" s="422"/>
      <c r="AE894" s="422"/>
      <c r="AF894" s="422"/>
      <c r="AG894" s="422"/>
      <c r="AH894" s="422"/>
      <c r="AI894" s="422"/>
      <c r="AJ894" s="422"/>
      <c r="AK894" s="422"/>
      <c r="AL894" s="422"/>
      <c r="AM894" s="422"/>
      <c r="AN894" s="422"/>
      <c r="AO894" s="422"/>
      <c r="AP894" s="13">
        <f>ROUND($F$896,0)</f>
        <v>814</v>
      </c>
      <c r="AQ894" s="435" t="s">
        <v>1357</v>
      </c>
    </row>
    <row r="895" spans="1:45" ht="17.25" customHeight="1" x14ac:dyDescent="0.15">
      <c r="A895" s="436">
        <v>63</v>
      </c>
      <c r="B895" s="436">
        <v>2312</v>
      </c>
      <c r="C895" s="158" t="s">
        <v>645</v>
      </c>
      <c r="D895" s="711"/>
      <c r="E895" s="729"/>
      <c r="F895" s="730"/>
      <c r="G895" s="730"/>
      <c r="H895" s="730"/>
      <c r="I895" s="731"/>
      <c r="J895" s="421"/>
      <c r="K895" s="418"/>
      <c r="L895" s="418"/>
      <c r="M895" s="418"/>
      <c r="N895" s="442"/>
      <c r="O895" s="637"/>
      <c r="P895" s="418"/>
      <c r="Q895" s="638"/>
      <c r="R895" s="442"/>
      <c r="S895" s="637"/>
      <c r="T895" s="418"/>
      <c r="U895" s="638"/>
      <c r="V895" s="423" t="s">
        <v>579</v>
      </c>
      <c r="W895" s="422"/>
      <c r="X895" s="422"/>
      <c r="Y895" s="621"/>
      <c r="Z895" s="621"/>
      <c r="AA895" s="621"/>
      <c r="AB895" s="701">
        <f>$AB$7</f>
        <v>0.25</v>
      </c>
      <c r="AC895" s="706"/>
      <c r="AD895" s="424" t="s">
        <v>1300</v>
      </c>
      <c r="AE895" s="422"/>
      <c r="AF895" s="422"/>
      <c r="AG895" s="422"/>
      <c r="AH895" s="422"/>
      <c r="AI895" s="422"/>
      <c r="AJ895" s="422"/>
      <c r="AK895" s="422"/>
      <c r="AL895" s="422"/>
      <c r="AM895" s="422"/>
      <c r="AN895" s="422"/>
      <c r="AO895" s="422"/>
      <c r="AP895" s="401">
        <f>ROUND($F$896*(1+AB895),0)</f>
        <v>1018</v>
      </c>
      <c r="AQ895" s="429"/>
      <c r="AS895" s="318"/>
    </row>
    <row r="896" spans="1:45" ht="17.25" customHeight="1" x14ac:dyDescent="0.15">
      <c r="A896" s="436">
        <v>63</v>
      </c>
      <c r="B896" s="436">
        <v>2313</v>
      </c>
      <c r="C896" s="158" t="s">
        <v>646</v>
      </c>
      <c r="D896" s="711"/>
      <c r="E896" s="421"/>
      <c r="F896" s="688">
        <v>814</v>
      </c>
      <c r="G896" s="688"/>
      <c r="H896" s="418" t="s">
        <v>578</v>
      </c>
      <c r="I896" s="638"/>
      <c r="J896" s="421"/>
      <c r="K896" s="418"/>
      <c r="L896" s="418"/>
      <c r="M896" s="418"/>
      <c r="N896" s="442"/>
      <c r="O896" s="637"/>
      <c r="P896" s="418"/>
      <c r="Q896" s="638"/>
      <c r="R896" s="442"/>
      <c r="S896" s="637"/>
      <c r="T896" s="418"/>
      <c r="U896" s="638"/>
      <c r="V896" s="423" t="s">
        <v>208</v>
      </c>
      <c r="W896" s="422"/>
      <c r="X896" s="422"/>
      <c r="Y896" s="621"/>
      <c r="Z896" s="621"/>
      <c r="AA896" s="621"/>
      <c r="AB896" s="701">
        <f>$AB$8</f>
        <v>0.5</v>
      </c>
      <c r="AC896" s="706"/>
      <c r="AD896" s="424" t="s">
        <v>1300</v>
      </c>
      <c r="AE896" s="422"/>
      <c r="AF896" s="422"/>
      <c r="AG896" s="422"/>
      <c r="AH896" s="422"/>
      <c r="AI896" s="422"/>
      <c r="AJ896" s="422"/>
      <c r="AK896" s="422"/>
      <c r="AL896" s="422"/>
      <c r="AM896" s="422"/>
      <c r="AN896" s="422"/>
      <c r="AO896" s="422"/>
      <c r="AP896" s="401">
        <f>ROUND($F$896*(1+AB896),0)</f>
        <v>1221</v>
      </c>
      <c r="AQ896" s="429"/>
      <c r="AS896" s="318"/>
    </row>
    <row r="897" spans="1:45" ht="17.25" customHeight="1" x14ac:dyDescent="0.15">
      <c r="A897" s="436">
        <v>63</v>
      </c>
      <c r="B897" s="436">
        <v>2317</v>
      </c>
      <c r="C897" s="158" t="s">
        <v>1712</v>
      </c>
      <c r="D897" s="711"/>
      <c r="E897" s="421"/>
      <c r="F897" s="637"/>
      <c r="G897" s="637"/>
      <c r="H897" s="637"/>
      <c r="I897" s="419"/>
      <c r="J897" s="421"/>
      <c r="K897" s="418"/>
      <c r="L897" s="418"/>
      <c r="M897" s="418"/>
      <c r="N897" s="442"/>
      <c r="O897" s="637"/>
      <c r="P897" s="418"/>
      <c r="Q897" s="638"/>
      <c r="R897" s="442"/>
      <c r="S897" s="637"/>
      <c r="T897" s="418"/>
      <c r="U897" s="638"/>
      <c r="V897" s="423"/>
      <c r="W897" s="422"/>
      <c r="X897" s="422"/>
      <c r="Y897" s="621"/>
      <c r="Z897" s="621"/>
      <c r="AA897" s="621"/>
      <c r="AB897" s="529"/>
      <c r="AC897" s="530"/>
      <c r="AD897" s="424"/>
      <c r="AE897" s="621"/>
      <c r="AF897" s="700" t="s">
        <v>4070</v>
      </c>
      <c r="AG897" s="700"/>
      <c r="AH897" s="677" t="s">
        <v>4030</v>
      </c>
      <c r="AI897" s="678"/>
      <c r="AJ897" s="678"/>
      <c r="AK897" s="678"/>
      <c r="AL897" s="678"/>
      <c r="AM897" s="678"/>
      <c r="AN897" s="678"/>
      <c r="AO897" s="679"/>
      <c r="AP897" s="319">
        <f>ROUND($F$896+AJ899,0)</f>
        <v>1068</v>
      </c>
      <c r="AQ897" s="429"/>
      <c r="AS897" s="318"/>
    </row>
    <row r="898" spans="1:45" ht="17.25" customHeight="1" x14ac:dyDescent="0.15">
      <c r="A898" s="436">
        <v>63</v>
      </c>
      <c r="B898" s="436">
        <v>2318</v>
      </c>
      <c r="C898" s="158" t="s">
        <v>1713</v>
      </c>
      <c r="D898" s="711"/>
      <c r="E898" s="421"/>
      <c r="F898" s="418"/>
      <c r="G898" s="418"/>
      <c r="H898" s="418"/>
      <c r="I898" s="419"/>
      <c r="J898" s="421"/>
      <c r="K898" s="418"/>
      <c r="L898" s="418"/>
      <c r="M898" s="418"/>
      <c r="N898" s="442"/>
      <c r="O898" s="637"/>
      <c r="P898" s="418"/>
      <c r="Q898" s="638"/>
      <c r="R898" s="442"/>
      <c r="S898" s="637"/>
      <c r="T898" s="418"/>
      <c r="U898" s="638"/>
      <c r="V898" s="423" t="s">
        <v>579</v>
      </c>
      <c r="W898" s="422"/>
      <c r="X898" s="422"/>
      <c r="Y898" s="621"/>
      <c r="Z898" s="621"/>
      <c r="AA898" s="621"/>
      <c r="AB898" s="701">
        <f>$AB$7</f>
        <v>0.25</v>
      </c>
      <c r="AC898" s="706"/>
      <c r="AD898" s="424" t="s">
        <v>1300</v>
      </c>
      <c r="AE898" s="621"/>
      <c r="AF898" s="700"/>
      <c r="AG898" s="700"/>
      <c r="AH898" s="680"/>
      <c r="AI898" s="681"/>
      <c r="AJ898" s="681"/>
      <c r="AK898" s="681"/>
      <c r="AL898" s="681"/>
      <c r="AM898" s="681"/>
      <c r="AN898" s="681"/>
      <c r="AO898" s="682"/>
      <c r="AP898" s="319">
        <f>ROUND(ROUND($F$896*(1+AB898),0)+AJ899,0)</f>
        <v>1272</v>
      </c>
      <c r="AQ898" s="429"/>
      <c r="AS898" s="318"/>
    </row>
    <row r="899" spans="1:45" ht="17.25" customHeight="1" x14ac:dyDescent="0.15">
      <c r="A899" s="436">
        <v>63</v>
      </c>
      <c r="B899" s="436">
        <v>2319</v>
      </c>
      <c r="C899" s="158" t="s">
        <v>1714</v>
      </c>
      <c r="D899" s="711"/>
      <c r="E899" s="421"/>
      <c r="F899" s="418"/>
      <c r="G899" s="418"/>
      <c r="H899" s="418"/>
      <c r="I899" s="419"/>
      <c r="J899" s="421"/>
      <c r="K899" s="418"/>
      <c r="L899" s="418"/>
      <c r="M899" s="418"/>
      <c r="N899" s="442"/>
      <c r="O899" s="637"/>
      <c r="P899" s="418"/>
      <c r="Q899" s="638"/>
      <c r="R899" s="442"/>
      <c r="S899" s="637"/>
      <c r="T899" s="418"/>
      <c r="U899" s="638"/>
      <c r="V899" s="423" t="s">
        <v>208</v>
      </c>
      <c r="W899" s="422"/>
      <c r="X899" s="422"/>
      <c r="Y899" s="621"/>
      <c r="Z899" s="621"/>
      <c r="AA899" s="621"/>
      <c r="AB899" s="701">
        <f>$AB$8</f>
        <v>0.5</v>
      </c>
      <c r="AC899" s="706"/>
      <c r="AD899" s="424" t="s">
        <v>1300</v>
      </c>
      <c r="AE899" s="621"/>
      <c r="AF899" s="700"/>
      <c r="AG899" s="700"/>
      <c r="AH899" s="57"/>
      <c r="AI899" s="524" t="s">
        <v>33</v>
      </c>
      <c r="AJ899" s="699">
        <f>$AJ$11</f>
        <v>254</v>
      </c>
      <c r="AK899" s="699"/>
      <c r="AL899" s="426" t="s">
        <v>207</v>
      </c>
      <c r="AM899" s="607"/>
      <c r="AN899" s="607"/>
      <c r="AO899" s="432"/>
      <c r="AP899" s="319">
        <f>ROUND(ROUND($F$896*(1+AB899),0)+AJ899,0)</f>
        <v>1475</v>
      </c>
      <c r="AQ899" s="429"/>
      <c r="AS899" s="318"/>
    </row>
    <row r="900" spans="1:45" ht="17.25" customHeight="1" x14ac:dyDescent="0.15">
      <c r="A900" s="436">
        <v>63</v>
      </c>
      <c r="B900" s="436">
        <v>2314</v>
      </c>
      <c r="C900" s="158" t="s">
        <v>1754</v>
      </c>
      <c r="D900" s="711"/>
      <c r="E900" s="421"/>
      <c r="F900" s="418"/>
      <c r="G900" s="418"/>
      <c r="H900" s="418"/>
      <c r="I900" s="419"/>
      <c r="J900" s="421"/>
      <c r="K900" s="418"/>
      <c r="L900" s="418"/>
      <c r="M900" s="418"/>
      <c r="N900" s="442"/>
      <c r="O900" s="637"/>
      <c r="P900" s="418"/>
      <c r="Q900" s="638"/>
      <c r="R900" s="442"/>
      <c r="S900" s="637"/>
      <c r="T900" s="418"/>
      <c r="U900" s="638"/>
      <c r="V900" s="423"/>
      <c r="W900" s="422"/>
      <c r="X900" s="422"/>
      <c r="Y900" s="621"/>
      <c r="Z900" s="621"/>
      <c r="AA900" s="621"/>
      <c r="AB900" s="529"/>
      <c r="AC900" s="530"/>
      <c r="AD900" s="424"/>
      <c r="AE900" s="621"/>
      <c r="AF900" s="700"/>
      <c r="AG900" s="700"/>
      <c r="AH900" s="677" t="s">
        <v>4071</v>
      </c>
      <c r="AI900" s="678"/>
      <c r="AJ900" s="678"/>
      <c r="AK900" s="678"/>
      <c r="AL900" s="678"/>
      <c r="AM900" s="678"/>
      <c r="AN900" s="678"/>
      <c r="AO900" s="679"/>
      <c r="AP900" s="319">
        <f>ROUND($F$896+AJ902,0)</f>
        <v>1216</v>
      </c>
      <c r="AQ900" s="429"/>
      <c r="AS900" s="318"/>
    </row>
    <row r="901" spans="1:45" ht="17.25" customHeight="1" x14ac:dyDescent="0.15">
      <c r="A901" s="436">
        <v>63</v>
      </c>
      <c r="B901" s="436">
        <v>2315</v>
      </c>
      <c r="C901" s="158" t="s">
        <v>1755</v>
      </c>
      <c r="D901" s="711"/>
      <c r="E901" s="421"/>
      <c r="F901" s="418"/>
      <c r="G901" s="418"/>
      <c r="H901" s="418"/>
      <c r="I901" s="419"/>
      <c r="J901" s="421"/>
      <c r="K901" s="418"/>
      <c r="L901" s="418"/>
      <c r="M901" s="418"/>
      <c r="N901" s="442"/>
      <c r="O901" s="637"/>
      <c r="P901" s="418"/>
      <c r="Q901" s="638"/>
      <c r="R901" s="442"/>
      <c r="S901" s="637"/>
      <c r="T901" s="418"/>
      <c r="U901" s="638"/>
      <c r="V901" s="423" t="s">
        <v>579</v>
      </c>
      <c r="W901" s="422"/>
      <c r="X901" s="422"/>
      <c r="Y901" s="621"/>
      <c r="Z901" s="621"/>
      <c r="AA901" s="621"/>
      <c r="AB901" s="701">
        <f>$AB$7</f>
        <v>0.25</v>
      </c>
      <c r="AC901" s="706"/>
      <c r="AD901" s="424" t="s">
        <v>1300</v>
      </c>
      <c r="AE901" s="621"/>
      <c r="AF901" s="700"/>
      <c r="AG901" s="700"/>
      <c r="AH901" s="680"/>
      <c r="AI901" s="681"/>
      <c r="AJ901" s="681"/>
      <c r="AK901" s="681"/>
      <c r="AL901" s="681"/>
      <c r="AM901" s="681"/>
      <c r="AN901" s="681"/>
      <c r="AO901" s="682"/>
      <c r="AP901" s="319">
        <f>ROUND(ROUND($F$896*(1+AB901),0)+AJ902,0)</f>
        <v>1420</v>
      </c>
      <c r="AQ901" s="429"/>
      <c r="AS901" s="318"/>
    </row>
    <row r="902" spans="1:45" ht="17.25" customHeight="1" x14ac:dyDescent="0.15">
      <c r="A902" s="436">
        <v>63</v>
      </c>
      <c r="B902" s="436">
        <v>2316</v>
      </c>
      <c r="C902" s="158" t="s">
        <v>1756</v>
      </c>
      <c r="D902" s="711"/>
      <c r="E902" s="421"/>
      <c r="F902" s="418"/>
      <c r="G902" s="418"/>
      <c r="H902" s="418"/>
      <c r="I902" s="419"/>
      <c r="J902" s="421"/>
      <c r="K902" s="418"/>
      <c r="L902" s="418"/>
      <c r="M902" s="418"/>
      <c r="N902" s="442"/>
      <c r="O902" s="637"/>
      <c r="P902" s="418"/>
      <c r="Q902" s="638"/>
      <c r="R902" s="442"/>
      <c r="S902" s="637"/>
      <c r="T902" s="418"/>
      <c r="U902" s="638"/>
      <c r="V902" s="423" t="s">
        <v>208</v>
      </c>
      <c r="W902" s="422"/>
      <c r="X902" s="422"/>
      <c r="Y902" s="621"/>
      <c r="Z902" s="621"/>
      <c r="AA902" s="621"/>
      <c r="AB902" s="701">
        <f>$AB$8</f>
        <v>0.5</v>
      </c>
      <c r="AC902" s="706"/>
      <c r="AD902" s="424" t="s">
        <v>1300</v>
      </c>
      <c r="AE902" s="621"/>
      <c r="AF902" s="700"/>
      <c r="AG902" s="700"/>
      <c r="AH902" s="39"/>
      <c r="AI902" s="524" t="s">
        <v>33</v>
      </c>
      <c r="AJ902" s="699">
        <f>$AJ$158</f>
        <v>402</v>
      </c>
      <c r="AK902" s="699"/>
      <c r="AL902" s="426" t="s">
        <v>207</v>
      </c>
      <c r="AM902" s="417"/>
      <c r="AN902" s="417"/>
      <c r="AO902" s="584"/>
      <c r="AP902" s="319">
        <f>ROUND(ROUND($F$896*(1+AB902),0)+AJ902,0)</f>
        <v>1623</v>
      </c>
      <c r="AQ902" s="429"/>
      <c r="AS902" s="318"/>
    </row>
    <row r="903" spans="1:45" ht="17.25" customHeight="1" x14ac:dyDescent="0.15">
      <c r="A903" s="436">
        <v>63</v>
      </c>
      <c r="B903" s="436">
        <v>2430</v>
      </c>
      <c r="C903" s="158" t="s">
        <v>1942</v>
      </c>
      <c r="D903" s="711"/>
      <c r="E903" s="421"/>
      <c r="F903" s="418"/>
      <c r="G903" s="418"/>
      <c r="H903" s="418"/>
      <c r="I903" s="419"/>
      <c r="J903" s="421"/>
      <c r="K903" s="418"/>
      <c r="L903" s="418"/>
      <c r="M903" s="418"/>
      <c r="N903" s="442"/>
      <c r="O903" s="637"/>
      <c r="P903" s="418"/>
      <c r="Q903" s="638"/>
      <c r="R903" s="442"/>
      <c r="S903" s="637"/>
      <c r="T903" s="418"/>
      <c r="U903" s="638"/>
      <c r="V903" s="423"/>
      <c r="W903" s="422"/>
      <c r="X903" s="422"/>
      <c r="Y903" s="621"/>
      <c r="Z903" s="621"/>
      <c r="AA903" s="621"/>
      <c r="AB903" s="529"/>
      <c r="AC903" s="530"/>
      <c r="AD903" s="424"/>
      <c r="AE903" s="621"/>
      <c r="AF903" s="720" t="s">
        <v>4072</v>
      </c>
      <c r="AG903" s="721"/>
      <c r="AH903" s="677" t="s">
        <v>4030</v>
      </c>
      <c r="AI903" s="678"/>
      <c r="AJ903" s="678"/>
      <c r="AK903" s="678"/>
      <c r="AL903" s="678"/>
      <c r="AM903" s="678"/>
      <c r="AN903" s="678"/>
      <c r="AO903" s="679"/>
      <c r="AP903" s="319">
        <f>ROUND($F$896+AJ905,0)</f>
        <v>1015</v>
      </c>
      <c r="AQ903" s="429"/>
      <c r="AS903" s="318"/>
    </row>
    <row r="904" spans="1:45" ht="17.25" customHeight="1" x14ac:dyDescent="0.15">
      <c r="A904" s="436">
        <v>63</v>
      </c>
      <c r="B904" s="436">
        <v>2431</v>
      </c>
      <c r="C904" s="158" t="s">
        <v>1943</v>
      </c>
      <c r="D904" s="711"/>
      <c r="E904" s="421"/>
      <c r="F904" s="418"/>
      <c r="G904" s="418"/>
      <c r="H904" s="418"/>
      <c r="I904" s="419"/>
      <c r="J904" s="421"/>
      <c r="K904" s="418"/>
      <c r="L904" s="418"/>
      <c r="M904" s="418"/>
      <c r="N904" s="442"/>
      <c r="O904" s="637"/>
      <c r="P904" s="418"/>
      <c r="Q904" s="638"/>
      <c r="R904" s="442"/>
      <c r="S904" s="637"/>
      <c r="T904" s="418"/>
      <c r="U904" s="638"/>
      <c r="V904" s="423" t="s">
        <v>579</v>
      </c>
      <c r="W904" s="422"/>
      <c r="X904" s="422"/>
      <c r="Y904" s="621"/>
      <c r="Z904" s="621"/>
      <c r="AA904" s="621"/>
      <c r="AB904" s="701">
        <f>$AB$7</f>
        <v>0.25</v>
      </c>
      <c r="AC904" s="706"/>
      <c r="AD904" s="424" t="s">
        <v>1300</v>
      </c>
      <c r="AE904" s="621"/>
      <c r="AF904" s="722"/>
      <c r="AG904" s="723"/>
      <c r="AH904" s="680"/>
      <c r="AI904" s="681"/>
      <c r="AJ904" s="681"/>
      <c r="AK904" s="681"/>
      <c r="AL904" s="681"/>
      <c r="AM904" s="681"/>
      <c r="AN904" s="681"/>
      <c r="AO904" s="682"/>
      <c r="AP904" s="319">
        <f>ROUND(ROUND($F$896*(1+AB904),0)+AJ905,0)</f>
        <v>1219</v>
      </c>
      <c r="AQ904" s="429"/>
      <c r="AS904" s="318"/>
    </row>
    <row r="905" spans="1:45" ht="17.25" customHeight="1" x14ac:dyDescent="0.15">
      <c r="A905" s="436">
        <v>63</v>
      </c>
      <c r="B905" s="436">
        <v>2432</v>
      </c>
      <c r="C905" s="158" t="s">
        <v>1944</v>
      </c>
      <c r="D905" s="711"/>
      <c r="E905" s="421"/>
      <c r="F905" s="418"/>
      <c r="G905" s="418"/>
      <c r="H905" s="418"/>
      <c r="I905" s="419"/>
      <c r="J905" s="421"/>
      <c r="K905" s="418"/>
      <c r="L905" s="418"/>
      <c r="M905" s="418"/>
      <c r="N905" s="442"/>
      <c r="O905" s="637"/>
      <c r="P905" s="418"/>
      <c r="Q905" s="638"/>
      <c r="R905" s="442"/>
      <c r="S905" s="637"/>
      <c r="T905" s="418"/>
      <c r="U905" s="638"/>
      <c r="V905" s="423" t="s">
        <v>208</v>
      </c>
      <c r="W905" s="422"/>
      <c r="X905" s="422"/>
      <c r="Y905" s="621"/>
      <c r="Z905" s="621"/>
      <c r="AA905" s="621"/>
      <c r="AB905" s="701">
        <f>$AB$8</f>
        <v>0.5</v>
      </c>
      <c r="AC905" s="706"/>
      <c r="AD905" s="424" t="s">
        <v>1300</v>
      </c>
      <c r="AE905" s="621"/>
      <c r="AF905" s="722"/>
      <c r="AG905" s="723"/>
      <c r="AH905" s="39"/>
      <c r="AI905" s="524" t="s">
        <v>33</v>
      </c>
      <c r="AJ905" s="699">
        <f>$AJ$14</f>
        <v>201</v>
      </c>
      <c r="AK905" s="699"/>
      <c r="AL905" s="426" t="s">
        <v>207</v>
      </c>
      <c r="AM905" s="607"/>
      <c r="AN905" s="607"/>
      <c r="AO905" s="432"/>
      <c r="AP905" s="319">
        <f>ROUND(ROUND($F$896*(1+AB905),0)+AJ905,0)</f>
        <v>1422</v>
      </c>
      <c r="AQ905" s="429"/>
      <c r="AS905" s="318"/>
    </row>
    <row r="906" spans="1:45" ht="17.25" customHeight="1" x14ac:dyDescent="0.15">
      <c r="A906" s="436">
        <v>63</v>
      </c>
      <c r="B906" s="436">
        <v>2433</v>
      </c>
      <c r="C906" s="158" t="s">
        <v>1959</v>
      </c>
      <c r="D906" s="711"/>
      <c r="E906" s="421"/>
      <c r="F906" s="418"/>
      <c r="G906" s="418"/>
      <c r="H906" s="418"/>
      <c r="I906" s="419"/>
      <c r="J906" s="421"/>
      <c r="K906" s="418"/>
      <c r="L906" s="418"/>
      <c r="M906" s="418"/>
      <c r="N906" s="442"/>
      <c r="O906" s="637"/>
      <c r="P906" s="418"/>
      <c r="Q906" s="638"/>
      <c r="R906" s="442"/>
      <c r="S906" s="637"/>
      <c r="T906" s="418"/>
      <c r="U906" s="638"/>
      <c r="V906" s="423"/>
      <c r="W906" s="422"/>
      <c r="X906" s="422"/>
      <c r="Y906" s="621"/>
      <c r="Z906" s="621"/>
      <c r="AA906" s="621"/>
      <c r="AB906" s="529"/>
      <c r="AC906" s="530"/>
      <c r="AD906" s="424"/>
      <c r="AE906" s="621"/>
      <c r="AF906" s="722"/>
      <c r="AG906" s="723"/>
      <c r="AH906" s="678" t="s">
        <v>4071</v>
      </c>
      <c r="AI906" s="678"/>
      <c r="AJ906" s="678"/>
      <c r="AK906" s="678"/>
      <c r="AL906" s="678"/>
      <c r="AM906" s="678"/>
      <c r="AN906" s="678"/>
      <c r="AO906" s="679"/>
      <c r="AP906" s="319">
        <f>ROUND($F$896+AJ908,0)</f>
        <v>1131</v>
      </c>
      <c r="AQ906" s="429"/>
      <c r="AS906" s="318"/>
    </row>
    <row r="907" spans="1:45" ht="17.25" customHeight="1" x14ac:dyDescent="0.15">
      <c r="A907" s="436">
        <v>63</v>
      </c>
      <c r="B907" s="436">
        <v>2434</v>
      </c>
      <c r="C907" s="158" t="s">
        <v>1960</v>
      </c>
      <c r="D907" s="711"/>
      <c r="E907" s="421"/>
      <c r="F907" s="418"/>
      <c r="G907" s="418"/>
      <c r="H907" s="418"/>
      <c r="I907" s="419"/>
      <c r="J907" s="421"/>
      <c r="K907" s="418"/>
      <c r="L907" s="418"/>
      <c r="M907" s="418"/>
      <c r="N907" s="442"/>
      <c r="O907" s="637"/>
      <c r="P907" s="418"/>
      <c r="Q907" s="638"/>
      <c r="R907" s="442"/>
      <c r="S907" s="637"/>
      <c r="T907" s="418"/>
      <c r="U907" s="638"/>
      <c r="V907" s="423" t="s">
        <v>579</v>
      </c>
      <c r="W907" s="422"/>
      <c r="X907" s="422"/>
      <c r="Y907" s="621"/>
      <c r="Z907" s="621"/>
      <c r="AA907" s="621"/>
      <c r="AB907" s="701">
        <f>$AB$7</f>
        <v>0.25</v>
      </c>
      <c r="AC907" s="706"/>
      <c r="AD907" s="424" t="s">
        <v>1300</v>
      </c>
      <c r="AE907" s="621"/>
      <c r="AF907" s="722"/>
      <c r="AG907" s="723"/>
      <c r="AH907" s="681"/>
      <c r="AI907" s="681"/>
      <c r="AJ907" s="681"/>
      <c r="AK907" s="681"/>
      <c r="AL907" s="681"/>
      <c r="AM907" s="681"/>
      <c r="AN907" s="681"/>
      <c r="AO907" s="682"/>
      <c r="AP907" s="319">
        <f>ROUND(ROUND($F$896*(1+AB907),0)+AJ908,0)</f>
        <v>1335</v>
      </c>
      <c r="AQ907" s="429"/>
      <c r="AS907" s="318"/>
    </row>
    <row r="908" spans="1:45" ht="17.25" customHeight="1" x14ac:dyDescent="0.15">
      <c r="A908" s="436">
        <v>63</v>
      </c>
      <c r="B908" s="436">
        <v>2435</v>
      </c>
      <c r="C908" s="158" t="s">
        <v>1961</v>
      </c>
      <c r="D908" s="711"/>
      <c r="E908" s="421"/>
      <c r="F908" s="418"/>
      <c r="G908" s="418"/>
      <c r="H908" s="418"/>
      <c r="I908" s="419"/>
      <c r="J908" s="421"/>
      <c r="K908" s="418"/>
      <c r="L908" s="418"/>
      <c r="M908" s="418"/>
      <c r="N908" s="442"/>
      <c r="O908" s="637"/>
      <c r="P908" s="418"/>
      <c r="Q908" s="638"/>
      <c r="R908" s="442"/>
      <c r="S908" s="637"/>
      <c r="T908" s="418"/>
      <c r="U908" s="638"/>
      <c r="V908" s="423" t="s">
        <v>208</v>
      </c>
      <c r="W908" s="422"/>
      <c r="X908" s="422"/>
      <c r="Y908" s="621"/>
      <c r="Z908" s="621"/>
      <c r="AA908" s="621"/>
      <c r="AB908" s="701">
        <f>$AB$8</f>
        <v>0.5</v>
      </c>
      <c r="AC908" s="706"/>
      <c r="AD908" s="424" t="s">
        <v>1300</v>
      </c>
      <c r="AE908" s="621"/>
      <c r="AF908" s="724"/>
      <c r="AG908" s="725"/>
      <c r="AH908" s="417"/>
      <c r="AI908" s="524" t="s">
        <v>33</v>
      </c>
      <c r="AJ908" s="699">
        <f>$AJ$164</f>
        <v>317</v>
      </c>
      <c r="AK908" s="699"/>
      <c r="AL908" s="426" t="s">
        <v>207</v>
      </c>
      <c r="AM908" s="607"/>
      <c r="AN908" s="607"/>
      <c r="AO908" s="432"/>
      <c r="AP908" s="319">
        <f>ROUND(ROUND($F$896*(1+AB908),0)+AJ908,0)</f>
        <v>1538</v>
      </c>
      <c r="AQ908" s="429"/>
      <c r="AS908" s="318"/>
    </row>
    <row r="909" spans="1:45" ht="17.25" customHeight="1" x14ac:dyDescent="0.15">
      <c r="A909" s="436">
        <v>63</v>
      </c>
      <c r="B909" s="436">
        <v>2331</v>
      </c>
      <c r="C909" s="158" t="s">
        <v>199</v>
      </c>
      <c r="D909" s="711"/>
      <c r="E909" s="421"/>
      <c r="F909" s="418"/>
      <c r="G909" s="418"/>
      <c r="H909" s="418"/>
      <c r="I909" s="419"/>
      <c r="J909" s="421"/>
      <c r="K909" s="418"/>
      <c r="L909" s="418"/>
      <c r="M909" s="418"/>
      <c r="N909" s="442"/>
      <c r="O909" s="637"/>
      <c r="P909" s="418"/>
      <c r="Q909" s="638"/>
      <c r="R909" s="442"/>
      <c r="S909" s="637"/>
      <c r="T909" s="418"/>
      <c r="U909" s="638"/>
      <c r="V909" s="423"/>
      <c r="W909" s="422"/>
      <c r="X909" s="422"/>
      <c r="Y909" s="422"/>
      <c r="Z909" s="621"/>
      <c r="AA909" s="621"/>
      <c r="AB909" s="422"/>
      <c r="AC909" s="422"/>
      <c r="AD909" s="519"/>
      <c r="AE909" s="422"/>
      <c r="AF909" s="422"/>
      <c r="AG909" s="422"/>
      <c r="AH909" s="422"/>
      <c r="AI909" s="422"/>
      <c r="AJ909" s="422"/>
      <c r="AK909" s="422"/>
      <c r="AL909" s="422"/>
      <c r="AM909" s="733" t="s">
        <v>4120</v>
      </c>
      <c r="AN909" s="694"/>
      <c r="AO909" s="695"/>
      <c r="AP909" s="319">
        <f>ROUND($F$896+$AN$913,0)</f>
        <v>1114</v>
      </c>
      <c r="AQ909" s="429"/>
      <c r="AS909" s="318"/>
    </row>
    <row r="910" spans="1:45" ht="17.25" customHeight="1" x14ac:dyDescent="0.15">
      <c r="A910" s="436">
        <v>63</v>
      </c>
      <c r="B910" s="436">
        <v>2332</v>
      </c>
      <c r="C910" s="158" t="s">
        <v>200</v>
      </c>
      <c r="D910" s="711"/>
      <c r="E910" s="421"/>
      <c r="F910" s="418"/>
      <c r="G910" s="418"/>
      <c r="H910" s="418"/>
      <c r="I910" s="419"/>
      <c r="J910" s="421"/>
      <c r="K910" s="418"/>
      <c r="L910" s="418"/>
      <c r="M910" s="418"/>
      <c r="N910" s="442"/>
      <c r="O910" s="637"/>
      <c r="P910" s="418"/>
      <c r="Q910" s="638"/>
      <c r="R910" s="442"/>
      <c r="S910" s="637"/>
      <c r="T910" s="418"/>
      <c r="U910" s="638"/>
      <c r="V910" s="423" t="s">
        <v>579</v>
      </c>
      <c r="W910" s="422"/>
      <c r="X910" s="422"/>
      <c r="Y910" s="621"/>
      <c r="Z910" s="621"/>
      <c r="AA910" s="621"/>
      <c r="AB910" s="701">
        <f>$AB$7</f>
        <v>0.25</v>
      </c>
      <c r="AC910" s="706"/>
      <c r="AD910" s="424" t="s">
        <v>1300</v>
      </c>
      <c r="AE910" s="422"/>
      <c r="AF910" s="422"/>
      <c r="AG910" s="422"/>
      <c r="AH910" s="422"/>
      <c r="AI910" s="422"/>
      <c r="AJ910" s="422"/>
      <c r="AK910" s="422"/>
      <c r="AL910" s="422"/>
      <c r="AM910" s="734"/>
      <c r="AN910" s="735"/>
      <c r="AO910" s="736"/>
      <c r="AP910" s="319">
        <f>ROUND(ROUND($F$896*(1+AB910),0)+$AN$913,0)</f>
        <v>1318</v>
      </c>
      <c r="AQ910" s="429"/>
      <c r="AS910" s="318"/>
    </row>
    <row r="911" spans="1:45" ht="17.25" customHeight="1" x14ac:dyDescent="0.15">
      <c r="A911" s="436">
        <v>63</v>
      </c>
      <c r="B911" s="436">
        <v>2333</v>
      </c>
      <c r="C911" s="158" t="s">
        <v>201</v>
      </c>
      <c r="D911" s="711"/>
      <c r="E911" s="421"/>
      <c r="F911" s="418"/>
      <c r="G911" s="418"/>
      <c r="H911" s="418"/>
      <c r="I911" s="419"/>
      <c r="J911" s="421"/>
      <c r="K911" s="418"/>
      <c r="L911" s="418"/>
      <c r="M911" s="418"/>
      <c r="N911" s="442"/>
      <c r="O911" s="637"/>
      <c r="P911" s="418"/>
      <c r="Q911" s="638"/>
      <c r="R911" s="442"/>
      <c r="S911" s="637"/>
      <c r="T911" s="418"/>
      <c r="U911" s="638"/>
      <c r="V911" s="423" t="s">
        <v>208</v>
      </c>
      <c r="W911" s="422"/>
      <c r="X911" s="422"/>
      <c r="Y911" s="621"/>
      <c r="Z911" s="621"/>
      <c r="AA911" s="621"/>
      <c r="AB911" s="701">
        <f>$AB$8</f>
        <v>0.5</v>
      </c>
      <c r="AC911" s="706"/>
      <c r="AD911" s="424" t="s">
        <v>1300</v>
      </c>
      <c r="AE911" s="422"/>
      <c r="AF911" s="422"/>
      <c r="AG911" s="422"/>
      <c r="AH911" s="422"/>
      <c r="AI911" s="422"/>
      <c r="AJ911" s="422"/>
      <c r="AK911" s="422"/>
      <c r="AL911" s="422"/>
      <c r="AM911" s="734"/>
      <c r="AN911" s="735"/>
      <c r="AO911" s="736"/>
      <c r="AP911" s="319">
        <f>ROUND(ROUND($F$896*(1+AB911),0)+$AN$913,0)</f>
        <v>1521</v>
      </c>
      <c r="AQ911" s="429"/>
      <c r="AS911" s="318"/>
    </row>
    <row r="912" spans="1:45" ht="17.25" customHeight="1" x14ac:dyDescent="0.15">
      <c r="A912" s="436">
        <v>63</v>
      </c>
      <c r="B912" s="436">
        <v>2337</v>
      </c>
      <c r="C912" s="158" t="s">
        <v>1715</v>
      </c>
      <c r="D912" s="711"/>
      <c r="E912" s="421"/>
      <c r="F912" s="418"/>
      <c r="G912" s="418"/>
      <c r="H912" s="418"/>
      <c r="I912" s="419"/>
      <c r="J912" s="421"/>
      <c r="K912" s="418"/>
      <c r="L912" s="418"/>
      <c r="M912" s="418"/>
      <c r="N912" s="442"/>
      <c r="O912" s="637"/>
      <c r="P912" s="418"/>
      <c r="Q912" s="638"/>
      <c r="R912" s="442"/>
      <c r="S912" s="637"/>
      <c r="T912" s="418"/>
      <c r="U912" s="638"/>
      <c r="V912" s="423"/>
      <c r="W912" s="422"/>
      <c r="X912" s="422"/>
      <c r="Y912" s="621"/>
      <c r="Z912" s="621"/>
      <c r="AA912" s="621"/>
      <c r="AB912" s="529"/>
      <c r="AC912" s="530"/>
      <c r="AD912" s="424"/>
      <c r="AE912" s="621"/>
      <c r="AF912" s="703" t="s">
        <v>4070</v>
      </c>
      <c r="AG912" s="704"/>
      <c r="AH912" s="678" t="s">
        <v>828</v>
      </c>
      <c r="AI912" s="678"/>
      <c r="AJ912" s="678"/>
      <c r="AK912" s="678"/>
      <c r="AL912" s="679"/>
      <c r="AM912" s="734"/>
      <c r="AN912" s="735"/>
      <c r="AO912" s="736"/>
      <c r="AP912" s="319">
        <f>ROUND(ROUND($F$896+AI914,0)+$AN$913,0)</f>
        <v>1368</v>
      </c>
      <c r="AQ912" s="429"/>
      <c r="AS912" s="318"/>
    </row>
    <row r="913" spans="1:45" ht="17.25" customHeight="1" x14ac:dyDescent="0.15">
      <c r="A913" s="436">
        <v>63</v>
      </c>
      <c r="B913" s="436">
        <v>2338</v>
      </c>
      <c r="C913" s="158" t="s">
        <v>1716</v>
      </c>
      <c r="D913" s="711"/>
      <c r="E913" s="421"/>
      <c r="F913" s="418"/>
      <c r="G913" s="418"/>
      <c r="H913" s="418"/>
      <c r="I913" s="419"/>
      <c r="J913" s="421"/>
      <c r="K913" s="418"/>
      <c r="L913" s="418"/>
      <c r="M913" s="418"/>
      <c r="N913" s="442"/>
      <c r="O913" s="637"/>
      <c r="P913" s="418"/>
      <c r="Q913" s="638"/>
      <c r="R913" s="442"/>
      <c r="S913" s="637"/>
      <c r="T913" s="418"/>
      <c r="U913" s="638"/>
      <c r="V913" s="423" t="s">
        <v>579</v>
      </c>
      <c r="W913" s="422"/>
      <c r="X913" s="422"/>
      <c r="Y913" s="621"/>
      <c r="Z913" s="621"/>
      <c r="AA913" s="621"/>
      <c r="AB913" s="701">
        <f>$AB$7</f>
        <v>0.25</v>
      </c>
      <c r="AC913" s="706"/>
      <c r="AD913" s="424" t="s">
        <v>1300</v>
      </c>
      <c r="AE913" s="621"/>
      <c r="AF913" s="703"/>
      <c r="AG913" s="704"/>
      <c r="AH913" s="681"/>
      <c r="AI913" s="681"/>
      <c r="AJ913" s="681"/>
      <c r="AK913" s="681"/>
      <c r="AL913" s="682"/>
      <c r="AM913" s="465" t="s">
        <v>33</v>
      </c>
      <c r="AN913" s="707">
        <f>$AN$289</f>
        <v>300</v>
      </c>
      <c r="AO913" s="708"/>
      <c r="AP913" s="319">
        <f>ROUND(ROUND(ROUND($F$896*(1+AB913),0)+AI914,0)+$AN$913,0)</f>
        <v>1572</v>
      </c>
      <c r="AQ913" s="429"/>
      <c r="AS913" s="318"/>
    </row>
    <row r="914" spans="1:45" ht="17.25" customHeight="1" x14ac:dyDescent="0.15">
      <c r="A914" s="436">
        <v>63</v>
      </c>
      <c r="B914" s="436">
        <v>2339</v>
      </c>
      <c r="C914" s="158" t="s">
        <v>1717</v>
      </c>
      <c r="D914" s="711"/>
      <c r="E914" s="421"/>
      <c r="F914" s="418"/>
      <c r="G914" s="418"/>
      <c r="H914" s="418"/>
      <c r="I914" s="419"/>
      <c r="J914" s="421"/>
      <c r="K914" s="418"/>
      <c r="L914" s="418"/>
      <c r="M914" s="418"/>
      <c r="N914" s="442"/>
      <c r="O914" s="637"/>
      <c r="P914" s="418"/>
      <c r="Q914" s="638"/>
      <c r="R914" s="442"/>
      <c r="S914" s="637"/>
      <c r="T914" s="418"/>
      <c r="U914" s="638"/>
      <c r="V914" s="423" t="s">
        <v>208</v>
      </c>
      <c r="W914" s="422"/>
      <c r="X914" s="422"/>
      <c r="Y914" s="621"/>
      <c r="Z914" s="621"/>
      <c r="AA914" s="621"/>
      <c r="AB914" s="701">
        <f>$AB$8</f>
        <v>0.5</v>
      </c>
      <c r="AC914" s="706"/>
      <c r="AD914" s="424" t="s">
        <v>1300</v>
      </c>
      <c r="AE914" s="621"/>
      <c r="AF914" s="703"/>
      <c r="AG914" s="704"/>
      <c r="AH914" s="616" t="s">
        <v>33</v>
      </c>
      <c r="AI914" s="705">
        <f>$AJ$11</f>
        <v>254</v>
      </c>
      <c r="AJ914" s="705"/>
      <c r="AK914" s="245" t="s">
        <v>207</v>
      </c>
      <c r="AL914" s="426"/>
      <c r="AM914" s="448"/>
      <c r="AN914" s="449"/>
      <c r="AO914" s="467" t="s">
        <v>207</v>
      </c>
      <c r="AP914" s="319">
        <f>ROUND(ROUND(ROUND($F$896*(1+AB914),0)+AI914,0)+$AN$913,0)</f>
        <v>1775</v>
      </c>
      <c r="AQ914" s="429"/>
      <c r="AS914" s="318"/>
    </row>
    <row r="915" spans="1:45" ht="17.25" customHeight="1" x14ac:dyDescent="0.15">
      <c r="A915" s="436">
        <v>63</v>
      </c>
      <c r="B915" s="436">
        <v>2334</v>
      </c>
      <c r="C915" s="158" t="s">
        <v>1757</v>
      </c>
      <c r="D915" s="711"/>
      <c r="E915" s="421"/>
      <c r="F915" s="418"/>
      <c r="G915" s="418"/>
      <c r="H915" s="418"/>
      <c r="I915" s="419"/>
      <c r="J915" s="421"/>
      <c r="K915" s="418"/>
      <c r="L915" s="418"/>
      <c r="M915" s="418"/>
      <c r="N915" s="442"/>
      <c r="O915" s="637"/>
      <c r="P915" s="418"/>
      <c r="Q915" s="638"/>
      <c r="R915" s="442"/>
      <c r="S915" s="637"/>
      <c r="T915" s="418"/>
      <c r="U915" s="638"/>
      <c r="V915" s="423"/>
      <c r="W915" s="422"/>
      <c r="X915" s="422"/>
      <c r="Y915" s="621"/>
      <c r="Z915" s="621"/>
      <c r="AA915" s="621"/>
      <c r="AB915" s="529"/>
      <c r="AC915" s="530"/>
      <c r="AD915" s="424"/>
      <c r="AE915" s="621"/>
      <c r="AF915" s="703"/>
      <c r="AG915" s="704"/>
      <c r="AH915" s="678" t="s">
        <v>1360</v>
      </c>
      <c r="AI915" s="678"/>
      <c r="AJ915" s="678"/>
      <c r="AK915" s="678"/>
      <c r="AL915" s="679"/>
      <c r="AM915" s="448"/>
      <c r="AN915" s="449"/>
      <c r="AO915" s="450"/>
      <c r="AP915" s="320">
        <f>ROUND(ROUND($F$896+AI917,0)+$AN$913,0)</f>
        <v>1516</v>
      </c>
      <c r="AQ915" s="429"/>
      <c r="AS915" s="318"/>
    </row>
    <row r="916" spans="1:45" ht="17.25" customHeight="1" x14ac:dyDescent="0.15">
      <c r="A916" s="436">
        <v>63</v>
      </c>
      <c r="B916" s="436">
        <v>2335</v>
      </c>
      <c r="C916" s="158" t="s">
        <v>1758</v>
      </c>
      <c r="D916" s="711"/>
      <c r="E916" s="421"/>
      <c r="F916" s="418"/>
      <c r="G916" s="418"/>
      <c r="H916" s="418"/>
      <c r="I916" s="419"/>
      <c r="J916" s="421"/>
      <c r="K916" s="418"/>
      <c r="L916" s="418"/>
      <c r="M916" s="418"/>
      <c r="N916" s="442"/>
      <c r="O916" s="637"/>
      <c r="P916" s="418"/>
      <c r="Q916" s="638"/>
      <c r="R916" s="442"/>
      <c r="S916" s="637"/>
      <c r="T916" s="418"/>
      <c r="U916" s="638"/>
      <c r="V916" s="423" t="s">
        <v>579</v>
      </c>
      <c r="W916" s="422"/>
      <c r="X916" s="422"/>
      <c r="Y916" s="621"/>
      <c r="Z916" s="621"/>
      <c r="AA916" s="621"/>
      <c r="AB916" s="701">
        <f>$AB$7</f>
        <v>0.25</v>
      </c>
      <c r="AC916" s="706"/>
      <c r="AD916" s="424" t="s">
        <v>1300</v>
      </c>
      <c r="AE916" s="621"/>
      <c r="AF916" s="703"/>
      <c r="AG916" s="704"/>
      <c r="AH916" s="681"/>
      <c r="AI916" s="681"/>
      <c r="AJ916" s="681"/>
      <c r="AK916" s="681"/>
      <c r="AL916" s="682"/>
      <c r="AM916" s="442"/>
      <c r="AN916" s="637"/>
      <c r="AO916" s="638"/>
      <c r="AP916" s="319">
        <f>ROUND(ROUND(ROUND($F$896*(1+AB916),0)+AI917,0)+$AN$913,0)</f>
        <v>1720</v>
      </c>
      <c r="AQ916" s="429"/>
      <c r="AS916" s="318"/>
    </row>
    <row r="917" spans="1:45" ht="17.25" customHeight="1" x14ac:dyDescent="0.15">
      <c r="A917" s="436">
        <v>63</v>
      </c>
      <c r="B917" s="436">
        <v>2336</v>
      </c>
      <c r="C917" s="158" t="s">
        <v>1759</v>
      </c>
      <c r="D917" s="711"/>
      <c r="E917" s="421"/>
      <c r="F917" s="418"/>
      <c r="G917" s="418"/>
      <c r="H917" s="418"/>
      <c r="I917" s="419"/>
      <c r="J917" s="421"/>
      <c r="K917" s="418"/>
      <c r="L917" s="418"/>
      <c r="M917" s="418"/>
      <c r="N917" s="442"/>
      <c r="O917" s="637"/>
      <c r="P917" s="418"/>
      <c r="Q917" s="638"/>
      <c r="R917" s="442"/>
      <c r="S917" s="637"/>
      <c r="T917" s="418"/>
      <c r="U917" s="638"/>
      <c r="V917" s="423" t="s">
        <v>208</v>
      </c>
      <c r="W917" s="422"/>
      <c r="X917" s="422"/>
      <c r="Y917" s="621"/>
      <c r="Z917" s="621"/>
      <c r="AA917" s="621"/>
      <c r="AB917" s="701">
        <f>$AB$8</f>
        <v>0.5</v>
      </c>
      <c r="AC917" s="706"/>
      <c r="AD917" s="424" t="s">
        <v>1300</v>
      </c>
      <c r="AE917" s="621"/>
      <c r="AF917" s="703"/>
      <c r="AG917" s="704"/>
      <c r="AH917" s="616" t="s">
        <v>33</v>
      </c>
      <c r="AI917" s="705">
        <f>$AJ$158</f>
        <v>402</v>
      </c>
      <c r="AJ917" s="705"/>
      <c r="AK917" s="245" t="s">
        <v>207</v>
      </c>
      <c r="AL917" s="417"/>
      <c r="AM917" s="442"/>
      <c r="AN917" s="637"/>
      <c r="AO917" s="638"/>
      <c r="AP917" s="319">
        <f>ROUND(ROUND(ROUND($F$896*(1+AB917),0)+AI917,0)+$AN$913,0)</f>
        <v>1923</v>
      </c>
      <c r="AQ917" s="429"/>
      <c r="AS917" s="318"/>
    </row>
    <row r="918" spans="1:45" ht="17.25" customHeight="1" x14ac:dyDescent="0.15">
      <c r="A918" s="436">
        <v>63</v>
      </c>
      <c r="B918" s="436">
        <v>2440</v>
      </c>
      <c r="C918" s="158" t="s">
        <v>1945</v>
      </c>
      <c r="D918" s="538"/>
      <c r="E918" s="421"/>
      <c r="F918" s="418"/>
      <c r="G918" s="418"/>
      <c r="H918" s="418"/>
      <c r="I918" s="419"/>
      <c r="J918" s="421"/>
      <c r="K918" s="418"/>
      <c r="L918" s="418"/>
      <c r="M918" s="418"/>
      <c r="N918" s="442"/>
      <c r="O918" s="637"/>
      <c r="P918" s="418"/>
      <c r="Q918" s="638"/>
      <c r="R918" s="442"/>
      <c r="S918" s="637"/>
      <c r="T918" s="418"/>
      <c r="U918" s="638"/>
      <c r="V918" s="423"/>
      <c r="W918" s="422"/>
      <c r="X918" s="422"/>
      <c r="Y918" s="621"/>
      <c r="Z918" s="621"/>
      <c r="AA918" s="621"/>
      <c r="AB918" s="529"/>
      <c r="AC918" s="530"/>
      <c r="AD918" s="424"/>
      <c r="AE918" s="621"/>
      <c r="AF918" s="703" t="s">
        <v>1394</v>
      </c>
      <c r="AG918" s="704"/>
      <c r="AH918" s="678" t="s">
        <v>828</v>
      </c>
      <c r="AI918" s="678"/>
      <c r="AJ918" s="678"/>
      <c r="AK918" s="678"/>
      <c r="AL918" s="679"/>
      <c r="AM918" s="448"/>
      <c r="AN918" s="449"/>
      <c r="AO918" s="450"/>
      <c r="AP918" s="401">
        <f>ROUND(ROUND($F$896+AI920,0)+$AN$913,0)</f>
        <v>1315</v>
      </c>
      <c r="AQ918" s="429"/>
      <c r="AS918" s="318"/>
    </row>
    <row r="919" spans="1:45" ht="17.25" customHeight="1" x14ac:dyDescent="0.15">
      <c r="A919" s="436">
        <v>63</v>
      </c>
      <c r="B919" s="436">
        <v>2441</v>
      </c>
      <c r="C919" s="158" t="s">
        <v>1946</v>
      </c>
      <c r="D919" s="538"/>
      <c r="E919" s="421"/>
      <c r="F919" s="418"/>
      <c r="G919" s="418"/>
      <c r="H919" s="418"/>
      <c r="I919" s="419"/>
      <c r="J919" s="421"/>
      <c r="K919" s="418"/>
      <c r="L919" s="418"/>
      <c r="M919" s="418"/>
      <c r="N919" s="442"/>
      <c r="O919" s="637"/>
      <c r="P919" s="418"/>
      <c r="Q919" s="638"/>
      <c r="R919" s="442"/>
      <c r="S919" s="637"/>
      <c r="T919" s="418"/>
      <c r="U919" s="638"/>
      <c r="V919" s="423" t="s">
        <v>579</v>
      </c>
      <c r="W919" s="422"/>
      <c r="X919" s="422"/>
      <c r="Y919" s="621"/>
      <c r="Z919" s="621"/>
      <c r="AA919" s="621"/>
      <c r="AB919" s="701">
        <f>$AB$7</f>
        <v>0.25</v>
      </c>
      <c r="AC919" s="706"/>
      <c r="AD919" s="424" t="s">
        <v>1300</v>
      </c>
      <c r="AE919" s="621"/>
      <c r="AF919" s="703"/>
      <c r="AG919" s="704"/>
      <c r="AH919" s="681"/>
      <c r="AI919" s="681"/>
      <c r="AJ919" s="681"/>
      <c r="AK919" s="681"/>
      <c r="AL919" s="682"/>
      <c r="AM919" s="448"/>
      <c r="AN919" s="449"/>
      <c r="AO919" s="450"/>
      <c r="AP919" s="401">
        <f>ROUND(ROUND(ROUND($F$896*(1+AB919),0)+AI920,0)+$AN$913,0)</f>
        <v>1519</v>
      </c>
      <c r="AQ919" s="429"/>
      <c r="AS919" s="318"/>
    </row>
    <row r="920" spans="1:45" ht="17.25" customHeight="1" x14ac:dyDescent="0.15">
      <c r="A920" s="436">
        <v>63</v>
      </c>
      <c r="B920" s="436">
        <v>2442</v>
      </c>
      <c r="C920" s="158" t="s">
        <v>1947</v>
      </c>
      <c r="D920" s="538"/>
      <c r="E920" s="421"/>
      <c r="F920" s="418"/>
      <c r="G920" s="418"/>
      <c r="H920" s="418"/>
      <c r="I920" s="419"/>
      <c r="J920" s="421"/>
      <c r="K920" s="418"/>
      <c r="L920" s="418"/>
      <c r="M920" s="418"/>
      <c r="N920" s="442"/>
      <c r="O920" s="637"/>
      <c r="P920" s="418"/>
      <c r="Q920" s="638"/>
      <c r="R920" s="442"/>
      <c r="S920" s="637"/>
      <c r="T920" s="418"/>
      <c r="U920" s="638"/>
      <c r="V920" s="423" t="s">
        <v>208</v>
      </c>
      <c r="W920" s="422"/>
      <c r="X920" s="422"/>
      <c r="Y920" s="621"/>
      <c r="Z920" s="621"/>
      <c r="AA920" s="621"/>
      <c r="AB920" s="701">
        <f>$AB$8</f>
        <v>0.5</v>
      </c>
      <c r="AC920" s="706"/>
      <c r="AD920" s="424" t="s">
        <v>1300</v>
      </c>
      <c r="AE920" s="621"/>
      <c r="AF920" s="703"/>
      <c r="AG920" s="704"/>
      <c r="AH920" s="616" t="s">
        <v>33</v>
      </c>
      <c r="AI920" s="705">
        <f>$AJ$14</f>
        <v>201</v>
      </c>
      <c r="AJ920" s="705"/>
      <c r="AK920" s="245" t="s">
        <v>207</v>
      </c>
      <c r="AL920" s="323"/>
      <c r="AM920" s="448"/>
      <c r="AN920" s="449"/>
      <c r="AO920" s="450"/>
      <c r="AP920" s="401">
        <f>ROUND(ROUND(ROUND($F$896*(1+AB920),0)+AI920,0)+$AN$913,0)</f>
        <v>1722</v>
      </c>
      <c r="AQ920" s="429"/>
      <c r="AS920" s="318"/>
    </row>
    <row r="921" spans="1:45" ht="17.25" customHeight="1" x14ac:dyDescent="0.15">
      <c r="A921" s="436">
        <v>63</v>
      </c>
      <c r="B921" s="436">
        <v>2443</v>
      </c>
      <c r="C921" s="158" t="s">
        <v>1962</v>
      </c>
      <c r="D921" s="538"/>
      <c r="E921" s="421"/>
      <c r="F921" s="418"/>
      <c r="G921" s="418"/>
      <c r="H921" s="418"/>
      <c r="I921" s="419"/>
      <c r="J921" s="421"/>
      <c r="K921" s="418"/>
      <c r="L921" s="418"/>
      <c r="M921" s="418"/>
      <c r="N921" s="442"/>
      <c r="O921" s="637"/>
      <c r="P921" s="418"/>
      <c r="Q921" s="638"/>
      <c r="R921" s="442"/>
      <c r="S921" s="637"/>
      <c r="T921" s="418"/>
      <c r="U921" s="638"/>
      <c r="V921" s="423"/>
      <c r="W921" s="422"/>
      <c r="X921" s="422"/>
      <c r="Y921" s="621"/>
      <c r="Z921" s="621"/>
      <c r="AA921" s="621"/>
      <c r="AB921" s="529"/>
      <c r="AC921" s="530"/>
      <c r="AD921" s="424"/>
      <c r="AE921" s="621"/>
      <c r="AF921" s="703"/>
      <c r="AG921" s="704"/>
      <c r="AH921" s="678" t="s">
        <v>1360</v>
      </c>
      <c r="AI921" s="678"/>
      <c r="AJ921" s="678"/>
      <c r="AK921" s="678"/>
      <c r="AL921" s="679"/>
      <c r="AM921" s="448"/>
      <c r="AN921" s="449"/>
      <c r="AO921" s="450"/>
      <c r="AP921" s="401">
        <f>ROUND(ROUND($F$896+AI923,0)+$AN$913,0)</f>
        <v>1431</v>
      </c>
      <c r="AQ921" s="429"/>
      <c r="AS921" s="318"/>
    </row>
    <row r="922" spans="1:45" ht="17.25" customHeight="1" x14ac:dyDescent="0.15">
      <c r="A922" s="436">
        <v>63</v>
      </c>
      <c r="B922" s="436">
        <v>2444</v>
      </c>
      <c r="C922" s="158" t="s">
        <v>1963</v>
      </c>
      <c r="D922" s="538"/>
      <c r="E922" s="421"/>
      <c r="F922" s="418"/>
      <c r="G922" s="418"/>
      <c r="H922" s="418"/>
      <c r="I922" s="419"/>
      <c r="J922" s="421"/>
      <c r="K922" s="418"/>
      <c r="L922" s="418"/>
      <c r="M922" s="418"/>
      <c r="N922" s="442"/>
      <c r="O922" s="637"/>
      <c r="P922" s="418"/>
      <c r="Q922" s="638"/>
      <c r="R922" s="442"/>
      <c r="S922" s="637"/>
      <c r="T922" s="418"/>
      <c r="U922" s="638"/>
      <c r="V922" s="423" t="s">
        <v>579</v>
      </c>
      <c r="W922" s="422"/>
      <c r="X922" s="422"/>
      <c r="Y922" s="621"/>
      <c r="Z922" s="621"/>
      <c r="AA922" s="621"/>
      <c r="AB922" s="701">
        <f>$AB$7</f>
        <v>0.25</v>
      </c>
      <c r="AC922" s="706"/>
      <c r="AD922" s="424" t="s">
        <v>1300</v>
      </c>
      <c r="AE922" s="621"/>
      <c r="AF922" s="703"/>
      <c r="AG922" s="704"/>
      <c r="AH922" s="681"/>
      <c r="AI922" s="681"/>
      <c r="AJ922" s="681"/>
      <c r="AK922" s="681"/>
      <c r="AL922" s="682"/>
      <c r="AM922" s="448"/>
      <c r="AN922" s="449"/>
      <c r="AO922" s="450"/>
      <c r="AP922" s="401">
        <f>ROUND(ROUND(ROUND($F$896*(1+AB922),0)+AI923,0)+$AN$913,0)</f>
        <v>1635</v>
      </c>
      <c r="AQ922" s="429"/>
      <c r="AS922" s="318"/>
    </row>
    <row r="923" spans="1:45" ht="17.25" customHeight="1" x14ac:dyDescent="0.15">
      <c r="A923" s="436">
        <v>63</v>
      </c>
      <c r="B923" s="436">
        <v>2445</v>
      </c>
      <c r="C923" s="158" t="s">
        <v>1964</v>
      </c>
      <c r="D923" s="538"/>
      <c r="E923" s="421"/>
      <c r="F923" s="418"/>
      <c r="G923" s="418"/>
      <c r="H923" s="418"/>
      <c r="I923" s="419"/>
      <c r="J923" s="421"/>
      <c r="K923" s="418"/>
      <c r="L923" s="418"/>
      <c r="M923" s="418"/>
      <c r="N923" s="442"/>
      <c r="O923" s="637"/>
      <c r="P923" s="418"/>
      <c r="Q923" s="638"/>
      <c r="R923" s="446"/>
      <c r="S923" s="607"/>
      <c r="T923" s="417"/>
      <c r="U923" s="432"/>
      <c r="V923" s="423" t="s">
        <v>208</v>
      </c>
      <c r="W923" s="422"/>
      <c r="X923" s="422"/>
      <c r="Y923" s="621"/>
      <c r="Z923" s="621"/>
      <c r="AA923" s="621"/>
      <c r="AB923" s="701">
        <f>$AB$8</f>
        <v>0.5</v>
      </c>
      <c r="AC923" s="706"/>
      <c r="AD923" s="424" t="s">
        <v>1300</v>
      </c>
      <c r="AE923" s="621"/>
      <c r="AF923" s="703"/>
      <c r="AG923" s="704"/>
      <c r="AH923" s="524" t="s">
        <v>33</v>
      </c>
      <c r="AI923" s="699">
        <f>$AJ$164</f>
        <v>317</v>
      </c>
      <c r="AJ923" s="699"/>
      <c r="AK923" s="426" t="s">
        <v>207</v>
      </c>
      <c r="AL923" s="323"/>
      <c r="AM923" s="576"/>
      <c r="AN923" s="577"/>
      <c r="AO923" s="578"/>
      <c r="AP923" s="401">
        <f>ROUND(ROUND(ROUND($F$896*(1+AB923),0)+AI923,0)+$AN$913,0)</f>
        <v>1838</v>
      </c>
      <c r="AQ923" s="429"/>
      <c r="AS923" s="318"/>
    </row>
    <row r="924" spans="1:45" ht="17.25" customHeight="1" x14ac:dyDescent="0.15">
      <c r="A924" s="436">
        <v>63</v>
      </c>
      <c r="B924" s="433" t="s">
        <v>5605</v>
      </c>
      <c r="C924" s="455" t="s">
        <v>4801</v>
      </c>
      <c r="D924" s="538"/>
      <c r="E924" s="442"/>
      <c r="F924" s="637"/>
      <c r="G924" s="637"/>
      <c r="H924" s="637"/>
      <c r="I924" s="638"/>
      <c r="J924" s="442"/>
      <c r="K924" s="637"/>
      <c r="L924" s="637"/>
      <c r="M924" s="638"/>
      <c r="N924" s="442"/>
      <c r="O924" s="637"/>
      <c r="P924" s="637"/>
      <c r="Q924" s="419"/>
      <c r="R924" s="677" t="s">
        <v>4346</v>
      </c>
      <c r="S924" s="678"/>
      <c r="T924" s="678"/>
      <c r="U924" s="679"/>
      <c r="V924" s="423"/>
      <c r="W924" s="621"/>
      <c r="X924" s="621"/>
      <c r="Y924" s="621"/>
      <c r="Z924" s="621"/>
      <c r="AA924" s="621"/>
      <c r="AB924" s="621"/>
      <c r="AC924" s="621"/>
      <c r="AD924" s="621"/>
      <c r="AE924" s="621"/>
      <c r="AF924" s="621"/>
      <c r="AG924" s="621"/>
      <c r="AH924" s="621"/>
      <c r="AI924" s="621"/>
      <c r="AJ924" s="621"/>
      <c r="AK924" s="621"/>
      <c r="AL924" s="621"/>
      <c r="AM924" s="621"/>
      <c r="AN924" s="621"/>
      <c r="AO924" s="622"/>
      <c r="AP924" s="456">
        <f>F896-ROUND(F896*R927,0)</f>
        <v>806</v>
      </c>
      <c r="AQ924" s="429"/>
    </row>
    <row r="925" spans="1:45" ht="17.25" customHeight="1" x14ac:dyDescent="0.15">
      <c r="A925" s="436">
        <v>63</v>
      </c>
      <c r="B925" s="433" t="s">
        <v>5606</v>
      </c>
      <c r="C925" s="457" t="s">
        <v>4802</v>
      </c>
      <c r="D925" s="649"/>
      <c r="E925" s="442"/>
      <c r="F925" s="637"/>
      <c r="G925" s="637"/>
      <c r="H925" s="637"/>
      <c r="I925" s="638"/>
      <c r="J925" s="442"/>
      <c r="K925" s="637"/>
      <c r="L925" s="637"/>
      <c r="M925" s="638"/>
      <c r="N925" s="442"/>
      <c r="O925" s="637"/>
      <c r="P925" s="637"/>
      <c r="Q925" s="419"/>
      <c r="R925" s="680"/>
      <c r="S925" s="681"/>
      <c r="T925" s="681"/>
      <c r="U925" s="682"/>
      <c r="V925" s="423" t="s">
        <v>579</v>
      </c>
      <c r="W925" s="422"/>
      <c r="X925" s="422"/>
      <c r="Y925" s="422"/>
      <c r="Z925" s="422"/>
      <c r="AA925" s="422"/>
      <c r="AB925" s="701">
        <v>0.25</v>
      </c>
      <c r="AC925" s="701"/>
      <c r="AD925" s="424" t="s">
        <v>1300</v>
      </c>
      <c r="AE925" s="621"/>
      <c r="AF925" s="621"/>
      <c r="AG925" s="621"/>
      <c r="AH925" s="621"/>
      <c r="AI925" s="621"/>
      <c r="AJ925" s="621"/>
      <c r="AK925" s="621"/>
      <c r="AL925" s="621"/>
      <c r="AM925" s="621"/>
      <c r="AN925" s="621"/>
      <c r="AO925" s="622"/>
      <c r="AP925" s="458">
        <f>ROUND((F896-ROUND(F896*R927,0))*(1+AB925),0)</f>
        <v>1008</v>
      </c>
      <c r="AQ925" s="429"/>
    </row>
    <row r="926" spans="1:45" ht="17.25" customHeight="1" x14ac:dyDescent="0.15">
      <c r="A926" s="436">
        <v>63</v>
      </c>
      <c r="B926" s="433" t="s">
        <v>5607</v>
      </c>
      <c r="C926" s="457" t="s">
        <v>4803</v>
      </c>
      <c r="D926" s="649"/>
      <c r="E926" s="442"/>
      <c r="F926" s="637"/>
      <c r="G926" s="637"/>
      <c r="H926" s="637"/>
      <c r="I926" s="638"/>
      <c r="J926" s="442"/>
      <c r="K926" s="637"/>
      <c r="L926" s="637"/>
      <c r="M926" s="638"/>
      <c r="N926" s="442"/>
      <c r="O926" s="637"/>
      <c r="P926" s="637"/>
      <c r="Q926" s="419"/>
      <c r="R926" s="511"/>
      <c r="S926" s="511"/>
      <c r="T926" s="511"/>
      <c r="U926" s="513"/>
      <c r="V926" s="423" t="s">
        <v>208</v>
      </c>
      <c r="W926" s="422"/>
      <c r="X926" s="422"/>
      <c r="Y926" s="422"/>
      <c r="Z926" s="422"/>
      <c r="AA926" s="422"/>
      <c r="AB926" s="701">
        <v>0.5</v>
      </c>
      <c r="AC926" s="701"/>
      <c r="AD926" s="424" t="s">
        <v>1300</v>
      </c>
      <c r="AE926" s="621"/>
      <c r="AF926" s="621"/>
      <c r="AG926" s="621"/>
      <c r="AH926" s="621"/>
      <c r="AI926" s="621"/>
      <c r="AJ926" s="621"/>
      <c r="AK926" s="621"/>
      <c r="AL926" s="621"/>
      <c r="AM926" s="621"/>
      <c r="AN926" s="621"/>
      <c r="AO926" s="622"/>
      <c r="AP926" s="458">
        <f>ROUND((F896-ROUND(F896*R927,0))*(1+AB926),0)</f>
        <v>1209</v>
      </c>
      <c r="AQ926" s="429"/>
    </row>
    <row r="927" spans="1:45" ht="17.25" customHeight="1" x14ac:dyDescent="0.15">
      <c r="A927" s="436">
        <v>63</v>
      </c>
      <c r="B927" s="433" t="s">
        <v>5608</v>
      </c>
      <c r="C927" s="441" t="s">
        <v>4804</v>
      </c>
      <c r="D927" s="649"/>
      <c r="E927" s="442"/>
      <c r="F927" s="637"/>
      <c r="G927" s="637"/>
      <c r="H927" s="637"/>
      <c r="I927" s="638"/>
      <c r="J927" s="442"/>
      <c r="K927" s="637"/>
      <c r="L927" s="637"/>
      <c r="M927" s="638"/>
      <c r="N927" s="442"/>
      <c r="O927" s="637"/>
      <c r="P927" s="637"/>
      <c r="Q927" s="419"/>
      <c r="R927" s="709">
        <f>$R$18</f>
        <v>0.01</v>
      </c>
      <c r="S927" s="683"/>
      <c r="T927" s="45" t="s">
        <v>4036</v>
      </c>
      <c r="U927" s="419"/>
      <c r="V927" s="423"/>
      <c r="W927" s="422"/>
      <c r="X927" s="422"/>
      <c r="Y927" s="422"/>
      <c r="Z927" s="422"/>
      <c r="AA927" s="422"/>
      <c r="AB927" s="529"/>
      <c r="AC927" s="529"/>
      <c r="AD927" s="424"/>
      <c r="AE927" s="422"/>
      <c r="AF927" s="700" t="s">
        <v>4070</v>
      </c>
      <c r="AG927" s="700"/>
      <c r="AH927" s="678" t="s">
        <v>4030</v>
      </c>
      <c r="AI927" s="678"/>
      <c r="AJ927" s="678"/>
      <c r="AK927" s="678"/>
      <c r="AL927" s="678"/>
      <c r="AM927" s="678"/>
      <c r="AN927" s="678"/>
      <c r="AO927" s="679"/>
      <c r="AP927" s="459">
        <f>ROUND((F896-ROUND(F896*R927,0))+AJ929,0)</f>
        <v>1060</v>
      </c>
      <c r="AQ927" s="407"/>
    </row>
    <row r="928" spans="1:45" ht="17.25" customHeight="1" x14ac:dyDescent="0.15">
      <c r="A928" s="436">
        <v>63</v>
      </c>
      <c r="B928" s="433" t="s">
        <v>5609</v>
      </c>
      <c r="C928" s="441" t="s">
        <v>4805</v>
      </c>
      <c r="D928" s="649"/>
      <c r="E928" s="442"/>
      <c r="F928" s="637"/>
      <c r="G928" s="637"/>
      <c r="H928" s="637"/>
      <c r="I928" s="638"/>
      <c r="J928" s="442"/>
      <c r="K928" s="637"/>
      <c r="L928" s="637"/>
      <c r="M928" s="638"/>
      <c r="N928" s="442"/>
      <c r="O928" s="637"/>
      <c r="P928" s="637"/>
      <c r="Q928" s="419"/>
      <c r="R928" s="418"/>
      <c r="S928" s="418"/>
      <c r="T928" s="418"/>
      <c r="U928" s="419"/>
      <c r="V928" s="423" t="s">
        <v>579</v>
      </c>
      <c r="W928" s="422"/>
      <c r="X928" s="422"/>
      <c r="Y928" s="422"/>
      <c r="Z928" s="422"/>
      <c r="AA928" s="422"/>
      <c r="AB928" s="701">
        <f>$AB$7</f>
        <v>0.25</v>
      </c>
      <c r="AC928" s="701"/>
      <c r="AD928" s="424" t="s">
        <v>1300</v>
      </c>
      <c r="AE928" s="422"/>
      <c r="AF928" s="700"/>
      <c r="AG928" s="700"/>
      <c r="AH928" s="681"/>
      <c r="AI928" s="681"/>
      <c r="AJ928" s="681"/>
      <c r="AK928" s="681"/>
      <c r="AL928" s="681"/>
      <c r="AM928" s="681"/>
      <c r="AN928" s="681"/>
      <c r="AO928" s="682"/>
      <c r="AP928" s="459">
        <f>ROUND(ROUND((F896-ROUND(F896*R927,0))*(1+AB928),0)+AJ929,0)</f>
        <v>1262</v>
      </c>
      <c r="AQ928" s="429"/>
    </row>
    <row r="929" spans="1:43" ht="17.25" customHeight="1" x14ac:dyDescent="0.15">
      <c r="A929" s="436">
        <v>63</v>
      </c>
      <c r="B929" s="433" t="s">
        <v>5610</v>
      </c>
      <c r="C929" s="441" t="s">
        <v>4806</v>
      </c>
      <c r="D929" s="649"/>
      <c r="E929" s="510"/>
      <c r="F929" s="511"/>
      <c r="G929" s="511"/>
      <c r="H929" s="511"/>
      <c r="I929" s="513"/>
      <c r="J929" s="510"/>
      <c r="K929" s="511"/>
      <c r="L929" s="637"/>
      <c r="M929" s="638"/>
      <c r="N929" s="442"/>
      <c r="O929" s="637"/>
      <c r="P929" s="637"/>
      <c r="Q929" s="419"/>
      <c r="R929" s="418"/>
      <c r="S929" s="418"/>
      <c r="T929" s="418"/>
      <c r="U929" s="419"/>
      <c r="V929" s="423" t="s">
        <v>208</v>
      </c>
      <c r="W929" s="422"/>
      <c r="X929" s="422"/>
      <c r="Y929" s="422"/>
      <c r="Z929" s="422"/>
      <c r="AA929" s="422"/>
      <c r="AB929" s="701">
        <f>$AB$8</f>
        <v>0.5</v>
      </c>
      <c r="AC929" s="701"/>
      <c r="AD929" s="424" t="s">
        <v>1300</v>
      </c>
      <c r="AE929" s="422"/>
      <c r="AF929" s="700"/>
      <c r="AG929" s="700"/>
      <c r="AH929" s="245"/>
      <c r="AI929" s="616" t="s">
        <v>33</v>
      </c>
      <c r="AJ929" s="702">
        <f>$AJ$11</f>
        <v>254</v>
      </c>
      <c r="AK929" s="702"/>
      <c r="AL929" s="245" t="s">
        <v>207</v>
      </c>
      <c r="AM929" s="607"/>
      <c r="AN929" s="607"/>
      <c r="AO929" s="432"/>
      <c r="AP929" s="459">
        <f>ROUND(ROUND((F896-ROUND(F896*R927,0))*(1+AB929),0)+AJ929,0)</f>
        <v>1463</v>
      </c>
      <c r="AQ929" s="429"/>
    </row>
    <row r="930" spans="1:43" ht="17.25" customHeight="1" x14ac:dyDescent="0.15">
      <c r="A930" s="436">
        <v>63</v>
      </c>
      <c r="B930" s="433" t="s">
        <v>5611</v>
      </c>
      <c r="C930" s="441" t="s">
        <v>4807</v>
      </c>
      <c r="D930" s="649"/>
      <c r="E930" s="510"/>
      <c r="F930" s="511"/>
      <c r="G930" s="511"/>
      <c r="H930" s="511"/>
      <c r="I930" s="513"/>
      <c r="J930" s="510"/>
      <c r="K930" s="511"/>
      <c r="L930" s="637"/>
      <c r="M930" s="638"/>
      <c r="N930" s="442"/>
      <c r="O930" s="637"/>
      <c r="P930" s="637"/>
      <c r="Q930" s="638"/>
      <c r="R930" s="637"/>
      <c r="S930" s="637"/>
      <c r="T930" s="637"/>
      <c r="U930" s="638"/>
      <c r="V930" s="423"/>
      <c r="W930" s="422"/>
      <c r="X930" s="422"/>
      <c r="Y930" s="422"/>
      <c r="Z930" s="422"/>
      <c r="AA930" s="422"/>
      <c r="AB930" s="529"/>
      <c r="AC930" s="529"/>
      <c r="AD930" s="424"/>
      <c r="AE930" s="422"/>
      <c r="AF930" s="700"/>
      <c r="AG930" s="700"/>
      <c r="AH930" s="677" t="s">
        <v>4071</v>
      </c>
      <c r="AI930" s="678"/>
      <c r="AJ930" s="678"/>
      <c r="AK930" s="678"/>
      <c r="AL930" s="678"/>
      <c r="AM930" s="678"/>
      <c r="AN930" s="678"/>
      <c r="AO930" s="679"/>
      <c r="AP930" s="459">
        <f>ROUND((F896-ROUND(F896*R927,0))+AJ932,0)</f>
        <v>1208</v>
      </c>
      <c r="AQ930" s="407"/>
    </row>
    <row r="931" spans="1:43" ht="17.25" customHeight="1" x14ac:dyDescent="0.15">
      <c r="A931" s="436">
        <v>63</v>
      </c>
      <c r="B931" s="433" t="s">
        <v>5612</v>
      </c>
      <c r="C931" s="441" t="s">
        <v>4808</v>
      </c>
      <c r="D931" s="649"/>
      <c r="E931" s="510"/>
      <c r="F931" s="511"/>
      <c r="G931" s="511"/>
      <c r="H931" s="511"/>
      <c r="I931" s="513"/>
      <c r="J931" s="510"/>
      <c r="K931" s="511"/>
      <c r="L931" s="637"/>
      <c r="M931" s="638"/>
      <c r="N931" s="442"/>
      <c r="O931" s="637"/>
      <c r="P931" s="637"/>
      <c r="Q931" s="419"/>
      <c r="R931" s="418"/>
      <c r="S931" s="418"/>
      <c r="T931" s="418"/>
      <c r="U931" s="419"/>
      <c r="V931" s="423" t="s">
        <v>579</v>
      </c>
      <c r="W931" s="422"/>
      <c r="X931" s="422"/>
      <c r="Y931" s="422"/>
      <c r="Z931" s="422"/>
      <c r="AA931" s="422"/>
      <c r="AB931" s="701">
        <f>$AB$7</f>
        <v>0.25</v>
      </c>
      <c r="AC931" s="701"/>
      <c r="AD931" s="424" t="s">
        <v>1300</v>
      </c>
      <c r="AE931" s="422"/>
      <c r="AF931" s="700"/>
      <c r="AG931" s="700"/>
      <c r="AH931" s="680"/>
      <c r="AI931" s="681"/>
      <c r="AJ931" s="681"/>
      <c r="AK931" s="681"/>
      <c r="AL931" s="681"/>
      <c r="AM931" s="681"/>
      <c r="AN931" s="681"/>
      <c r="AO931" s="682"/>
      <c r="AP931" s="459">
        <f>ROUND(ROUND((F896-ROUND(F896*R927,0))*(1+AB931),0)+AJ932,0)</f>
        <v>1410</v>
      </c>
      <c r="AQ931" s="429"/>
    </row>
    <row r="932" spans="1:43" ht="17.25" customHeight="1" x14ac:dyDescent="0.15">
      <c r="A932" s="436">
        <v>63</v>
      </c>
      <c r="B932" s="433" t="s">
        <v>5613</v>
      </c>
      <c r="C932" s="441" t="s">
        <v>4809</v>
      </c>
      <c r="D932" s="649"/>
      <c r="E932" s="510"/>
      <c r="F932" s="511"/>
      <c r="G932" s="511"/>
      <c r="H932" s="511"/>
      <c r="I932" s="513"/>
      <c r="J932" s="510"/>
      <c r="K932" s="511"/>
      <c r="L932" s="637"/>
      <c r="M932" s="638"/>
      <c r="N932" s="442"/>
      <c r="O932" s="637"/>
      <c r="P932" s="637"/>
      <c r="Q932" s="419"/>
      <c r="R932" s="418"/>
      <c r="S932" s="418"/>
      <c r="T932" s="418"/>
      <c r="U932" s="419"/>
      <c r="V932" s="423" t="s">
        <v>208</v>
      </c>
      <c r="W932" s="422"/>
      <c r="X932" s="422"/>
      <c r="Y932" s="422"/>
      <c r="Z932" s="422"/>
      <c r="AA932" s="422"/>
      <c r="AB932" s="701">
        <f>$AB$8</f>
        <v>0.5</v>
      </c>
      <c r="AC932" s="701"/>
      <c r="AD932" s="424" t="s">
        <v>1300</v>
      </c>
      <c r="AE932" s="38"/>
      <c r="AF932" s="700"/>
      <c r="AG932" s="700"/>
      <c r="AH932" s="39"/>
      <c r="AI932" s="524" t="s">
        <v>33</v>
      </c>
      <c r="AJ932" s="699">
        <f>$AJ$158</f>
        <v>402</v>
      </c>
      <c r="AK932" s="699"/>
      <c r="AL932" s="426" t="s">
        <v>207</v>
      </c>
      <c r="AM932" s="417"/>
      <c r="AN932" s="417"/>
      <c r="AO932" s="584"/>
      <c r="AP932" s="459">
        <f>ROUND(ROUND((F896-ROUND(F896*R927,0))*(1+AB932),0)+AJ932,0)</f>
        <v>1611</v>
      </c>
      <c r="AQ932" s="429"/>
    </row>
    <row r="933" spans="1:43" ht="17.25" customHeight="1" x14ac:dyDescent="0.15">
      <c r="A933" s="436">
        <v>63</v>
      </c>
      <c r="B933" s="433" t="s">
        <v>5614</v>
      </c>
      <c r="C933" s="441" t="s">
        <v>4810</v>
      </c>
      <c r="D933" s="649"/>
      <c r="E933" s="510"/>
      <c r="F933" s="511"/>
      <c r="G933" s="511"/>
      <c r="H933" s="511"/>
      <c r="I933" s="513"/>
      <c r="J933" s="510"/>
      <c r="K933" s="511"/>
      <c r="L933" s="637"/>
      <c r="M933" s="638"/>
      <c r="N933" s="442"/>
      <c r="O933" s="637"/>
      <c r="P933" s="637"/>
      <c r="Q933" s="419"/>
      <c r="R933" s="637"/>
      <c r="S933" s="418"/>
      <c r="T933" s="637"/>
      <c r="U933" s="638"/>
      <c r="V933" s="423"/>
      <c r="W933" s="422"/>
      <c r="X933" s="422"/>
      <c r="Y933" s="422"/>
      <c r="Z933" s="422"/>
      <c r="AA933" s="422"/>
      <c r="AB933" s="529"/>
      <c r="AC933" s="529"/>
      <c r="AD933" s="424"/>
      <c r="AE933" s="422"/>
      <c r="AF933" s="720" t="s">
        <v>4072</v>
      </c>
      <c r="AG933" s="721"/>
      <c r="AH933" s="678" t="s">
        <v>4030</v>
      </c>
      <c r="AI933" s="678"/>
      <c r="AJ933" s="678"/>
      <c r="AK933" s="678"/>
      <c r="AL933" s="678"/>
      <c r="AM933" s="678"/>
      <c r="AN933" s="678"/>
      <c r="AO933" s="679"/>
      <c r="AP933" s="459">
        <f>ROUND((F896-ROUND(F896*R927,0))+AJ935,0)</f>
        <v>1007</v>
      </c>
      <c r="AQ933" s="407"/>
    </row>
    <row r="934" spans="1:43" ht="17.25" customHeight="1" x14ac:dyDescent="0.15">
      <c r="A934" s="436">
        <v>63</v>
      </c>
      <c r="B934" s="433" t="s">
        <v>5615</v>
      </c>
      <c r="C934" s="441" t="s">
        <v>4811</v>
      </c>
      <c r="D934" s="649"/>
      <c r="E934" s="510"/>
      <c r="F934" s="511"/>
      <c r="G934" s="511"/>
      <c r="H934" s="511"/>
      <c r="I934" s="513"/>
      <c r="J934" s="510"/>
      <c r="K934" s="511"/>
      <c r="L934" s="418"/>
      <c r="M934" s="419"/>
      <c r="N934" s="421"/>
      <c r="O934" s="418"/>
      <c r="P934" s="418"/>
      <c r="Q934" s="419"/>
      <c r="R934" s="418"/>
      <c r="S934" s="418"/>
      <c r="T934" s="418"/>
      <c r="U934" s="419"/>
      <c r="V934" s="423" t="s">
        <v>579</v>
      </c>
      <c r="W934" s="422"/>
      <c r="X934" s="422"/>
      <c r="Y934" s="422"/>
      <c r="Z934" s="422"/>
      <c r="AA934" s="422"/>
      <c r="AB934" s="701">
        <f>$AB$7</f>
        <v>0.25</v>
      </c>
      <c r="AC934" s="701"/>
      <c r="AD934" s="424" t="s">
        <v>1300</v>
      </c>
      <c r="AE934" s="422"/>
      <c r="AF934" s="722"/>
      <c r="AG934" s="723"/>
      <c r="AH934" s="681"/>
      <c r="AI934" s="681"/>
      <c r="AJ934" s="681"/>
      <c r="AK934" s="681"/>
      <c r="AL934" s="681"/>
      <c r="AM934" s="681"/>
      <c r="AN934" s="681"/>
      <c r="AO934" s="682"/>
      <c r="AP934" s="459">
        <f>ROUND(ROUND((F896-ROUND(F896*R927,0))*(1+AB934),0)+AJ935,0)</f>
        <v>1209</v>
      </c>
      <c r="AQ934" s="429"/>
    </row>
    <row r="935" spans="1:43" ht="17.25" customHeight="1" x14ac:dyDescent="0.15">
      <c r="A935" s="436">
        <v>63</v>
      </c>
      <c r="B935" s="433" t="s">
        <v>5616</v>
      </c>
      <c r="C935" s="441" t="s">
        <v>4812</v>
      </c>
      <c r="D935" s="649"/>
      <c r="E935" s="510"/>
      <c r="F935" s="511"/>
      <c r="G935" s="511"/>
      <c r="H935" s="511"/>
      <c r="I935" s="513"/>
      <c r="J935" s="510"/>
      <c r="K935" s="511"/>
      <c r="L935" s="418"/>
      <c r="M935" s="419"/>
      <c r="N935" s="421"/>
      <c r="O935" s="418"/>
      <c r="P935" s="418"/>
      <c r="Q935" s="419"/>
      <c r="R935" s="418"/>
      <c r="S935" s="418"/>
      <c r="T935" s="418"/>
      <c r="U935" s="419"/>
      <c r="V935" s="423" t="s">
        <v>208</v>
      </c>
      <c r="W935" s="422"/>
      <c r="X935" s="422"/>
      <c r="Y935" s="422"/>
      <c r="Z935" s="422"/>
      <c r="AA935" s="422"/>
      <c r="AB935" s="701">
        <f>$AB$8</f>
        <v>0.5</v>
      </c>
      <c r="AC935" s="701"/>
      <c r="AD935" s="424" t="s">
        <v>1300</v>
      </c>
      <c r="AE935" s="422"/>
      <c r="AF935" s="722"/>
      <c r="AG935" s="723"/>
      <c r="AH935" s="576"/>
      <c r="AI935" s="524" t="s">
        <v>33</v>
      </c>
      <c r="AJ935" s="699">
        <f>$AJ$14</f>
        <v>201</v>
      </c>
      <c r="AK935" s="699"/>
      <c r="AL935" s="426" t="s">
        <v>207</v>
      </c>
      <c r="AM935" s="181"/>
      <c r="AN935" s="426"/>
      <c r="AO935" s="189"/>
      <c r="AP935" s="459">
        <f>ROUND(ROUND((F896-ROUND(F896*R927,0))*(1+AB935),0)+AJ935,0)</f>
        <v>1410</v>
      </c>
      <c r="AQ935" s="429"/>
    </row>
    <row r="936" spans="1:43" ht="17.25" customHeight="1" x14ac:dyDescent="0.15">
      <c r="A936" s="436">
        <v>63</v>
      </c>
      <c r="B936" s="433" t="s">
        <v>5617</v>
      </c>
      <c r="C936" s="441" t="s">
        <v>4813</v>
      </c>
      <c r="D936" s="538"/>
      <c r="E936" s="421"/>
      <c r="F936" s="418"/>
      <c r="G936" s="418"/>
      <c r="H936" s="418"/>
      <c r="I936" s="67"/>
      <c r="J936" s="66"/>
      <c r="K936" s="418"/>
      <c r="L936" s="418"/>
      <c r="M936" s="419"/>
      <c r="N936" s="421"/>
      <c r="O936" s="418"/>
      <c r="P936" s="418"/>
      <c r="Q936" s="638"/>
      <c r="R936" s="637"/>
      <c r="S936" s="637"/>
      <c r="T936" s="637"/>
      <c r="U936" s="638"/>
      <c r="V936" s="423"/>
      <c r="W936" s="422"/>
      <c r="X936" s="422"/>
      <c r="Y936" s="422"/>
      <c r="Z936" s="422"/>
      <c r="AA936" s="422"/>
      <c r="AB936" s="529"/>
      <c r="AC936" s="530"/>
      <c r="AD936" s="424"/>
      <c r="AE936" s="424"/>
      <c r="AF936" s="722"/>
      <c r="AG936" s="723"/>
      <c r="AH936" s="677" t="s">
        <v>4071</v>
      </c>
      <c r="AI936" s="678"/>
      <c r="AJ936" s="678"/>
      <c r="AK936" s="678"/>
      <c r="AL936" s="678"/>
      <c r="AM936" s="678"/>
      <c r="AN936" s="678"/>
      <c r="AO936" s="679"/>
      <c r="AP936" s="459">
        <f>ROUND((F896-ROUND(F896*R927,0))+AJ938,0)</f>
        <v>1123</v>
      </c>
      <c r="AQ936" s="429"/>
    </row>
    <row r="937" spans="1:43" ht="17.25" customHeight="1" x14ac:dyDescent="0.15">
      <c r="A937" s="436">
        <v>63</v>
      </c>
      <c r="B937" s="433" t="s">
        <v>5618</v>
      </c>
      <c r="C937" s="441" t="s">
        <v>4814</v>
      </c>
      <c r="D937" s="538"/>
      <c r="E937" s="421"/>
      <c r="F937" s="418"/>
      <c r="G937" s="418"/>
      <c r="H937" s="418"/>
      <c r="I937" s="67"/>
      <c r="J937" s="66"/>
      <c r="K937" s="418"/>
      <c r="L937" s="418"/>
      <c r="M937" s="419"/>
      <c r="N937" s="421"/>
      <c r="O937" s="418"/>
      <c r="P937" s="418"/>
      <c r="Q937" s="638"/>
      <c r="R937" s="418"/>
      <c r="S937" s="418"/>
      <c r="T937" s="418"/>
      <c r="U937" s="419"/>
      <c r="V937" s="423" t="s">
        <v>579</v>
      </c>
      <c r="W937" s="422"/>
      <c r="X937" s="422"/>
      <c r="Y937" s="422"/>
      <c r="Z937" s="422"/>
      <c r="AA937" s="422"/>
      <c r="AB937" s="701">
        <f>$AB$7</f>
        <v>0.25</v>
      </c>
      <c r="AC937" s="706"/>
      <c r="AD937" s="424" t="s">
        <v>1300</v>
      </c>
      <c r="AE937" s="424"/>
      <c r="AF937" s="722"/>
      <c r="AG937" s="723"/>
      <c r="AH937" s="680"/>
      <c r="AI937" s="681"/>
      <c r="AJ937" s="681"/>
      <c r="AK937" s="681"/>
      <c r="AL937" s="681"/>
      <c r="AM937" s="681"/>
      <c r="AN937" s="681"/>
      <c r="AO937" s="682"/>
      <c r="AP937" s="459">
        <f>ROUND(ROUND((F896-ROUND(F896*R927,0))*(1+AB937),0)+AJ938,0)</f>
        <v>1325</v>
      </c>
      <c r="AQ937" s="429"/>
    </row>
    <row r="938" spans="1:43" ht="17.25" customHeight="1" x14ac:dyDescent="0.15">
      <c r="A938" s="436">
        <v>63</v>
      </c>
      <c r="B938" s="433" t="s">
        <v>5619</v>
      </c>
      <c r="C938" s="441" t="s">
        <v>4815</v>
      </c>
      <c r="D938" s="538"/>
      <c r="E938" s="421"/>
      <c r="F938" s="418"/>
      <c r="G938" s="418"/>
      <c r="H938" s="418"/>
      <c r="I938" s="67"/>
      <c r="J938" s="66"/>
      <c r="K938" s="418"/>
      <c r="L938" s="418"/>
      <c r="M938" s="419"/>
      <c r="N938" s="421"/>
      <c r="O938" s="418"/>
      <c r="P938" s="418"/>
      <c r="Q938" s="638"/>
      <c r="R938" s="418"/>
      <c r="S938" s="418"/>
      <c r="T938" s="418"/>
      <c r="U938" s="419"/>
      <c r="V938" s="423" t="s">
        <v>208</v>
      </c>
      <c r="W938" s="422"/>
      <c r="X938" s="422"/>
      <c r="Y938" s="422"/>
      <c r="Z938" s="422"/>
      <c r="AA938" s="422"/>
      <c r="AB938" s="701">
        <f>$AB$8</f>
        <v>0.5</v>
      </c>
      <c r="AC938" s="706"/>
      <c r="AD938" s="424" t="s">
        <v>1300</v>
      </c>
      <c r="AE938" s="424"/>
      <c r="AF938" s="724"/>
      <c r="AG938" s="725"/>
      <c r="AH938" s="39"/>
      <c r="AI938" s="524" t="s">
        <v>33</v>
      </c>
      <c r="AJ938" s="699">
        <f>$AJ$164</f>
        <v>317</v>
      </c>
      <c r="AK938" s="699"/>
      <c r="AL938" s="426" t="s">
        <v>207</v>
      </c>
      <c r="AM938" s="607"/>
      <c r="AN938" s="607"/>
      <c r="AO938" s="432"/>
      <c r="AP938" s="459">
        <f>ROUND(ROUND((F896-ROUND(F896*R927,0))*(1+AB938),0)+AJ938,0)</f>
        <v>1526</v>
      </c>
      <c r="AQ938" s="429"/>
    </row>
    <row r="939" spans="1:43" ht="17.25" customHeight="1" x14ac:dyDescent="0.15">
      <c r="A939" s="436">
        <v>63</v>
      </c>
      <c r="B939" s="433" t="s">
        <v>5620</v>
      </c>
      <c r="C939" s="455" t="s">
        <v>4816</v>
      </c>
      <c r="D939" s="538"/>
      <c r="E939" s="442"/>
      <c r="F939" s="637"/>
      <c r="G939" s="637"/>
      <c r="H939" s="637"/>
      <c r="I939" s="638"/>
      <c r="J939" s="442"/>
      <c r="K939" s="637"/>
      <c r="L939" s="637"/>
      <c r="M939" s="638"/>
      <c r="N939" s="442"/>
      <c r="O939" s="637"/>
      <c r="P939" s="637"/>
      <c r="Q939" s="419"/>
      <c r="R939" s="418"/>
      <c r="S939" s="418"/>
      <c r="T939" s="418"/>
      <c r="U939" s="419"/>
      <c r="V939" s="423"/>
      <c r="W939" s="621"/>
      <c r="X939" s="621"/>
      <c r="Y939" s="621"/>
      <c r="Z939" s="621"/>
      <c r="AA939" s="621"/>
      <c r="AB939" s="621"/>
      <c r="AC939" s="621"/>
      <c r="AD939" s="621"/>
      <c r="AE939" s="621"/>
      <c r="AF939" s="621"/>
      <c r="AG939" s="621"/>
      <c r="AH939" s="621"/>
      <c r="AI939" s="621"/>
      <c r="AJ939" s="621"/>
      <c r="AK939" s="621"/>
      <c r="AL939" s="621"/>
      <c r="AM939" s="733" t="s">
        <v>4120</v>
      </c>
      <c r="AN939" s="694"/>
      <c r="AO939" s="695"/>
      <c r="AP939" s="456">
        <f>F896-ROUND(F896*R927,0)+AN943</f>
        <v>1106</v>
      </c>
      <c r="AQ939" s="429"/>
    </row>
    <row r="940" spans="1:43" ht="17.25" customHeight="1" x14ac:dyDescent="0.15">
      <c r="A940" s="436">
        <v>63</v>
      </c>
      <c r="B940" s="433" t="s">
        <v>5621</v>
      </c>
      <c r="C940" s="457" t="s">
        <v>4817</v>
      </c>
      <c r="D940" s="649"/>
      <c r="E940" s="442"/>
      <c r="F940" s="637"/>
      <c r="G940" s="637"/>
      <c r="H940" s="637"/>
      <c r="I940" s="638"/>
      <c r="J940" s="442"/>
      <c r="K940" s="637"/>
      <c r="L940" s="637"/>
      <c r="M940" s="638"/>
      <c r="N940" s="442"/>
      <c r="O940" s="637"/>
      <c r="P940" s="637"/>
      <c r="Q940" s="419"/>
      <c r="R940" s="418"/>
      <c r="S940" s="418"/>
      <c r="T940" s="418"/>
      <c r="U940" s="419"/>
      <c r="V940" s="423" t="s">
        <v>579</v>
      </c>
      <c r="W940" s="422"/>
      <c r="X940" s="422"/>
      <c r="Y940" s="422"/>
      <c r="Z940" s="422"/>
      <c r="AA940" s="422"/>
      <c r="AB940" s="701">
        <v>0.25</v>
      </c>
      <c r="AC940" s="701"/>
      <c r="AD940" s="424" t="s">
        <v>1300</v>
      </c>
      <c r="AE940" s="621"/>
      <c r="AF940" s="621"/>
      <c r="AG940" s="621"/>
      <c r="AH940" s="621"/>
      <c r="AI940" s="621"/>
      <c r="AJ940" s="621"/>
      <c r="AK940" s="621"/>
      <c r="AL940" s="621"/>
      <c r="AM940" s="734"/>
      <c r="AN940" s="735"/>
      <c r="AO940" s="736"/>
      <c r="AP940" s="458">
        <f>ROUND((F896-ROUND(F896*R927,0))*(1+AB940),0)+AN943</f>
        <v>1308</v>
      </c>
      <c r="AQ940" s="429"/>
    </row>
    <row r="941" spans="1:43" ht="17.25" customHeight="1" x14ac:dyDescent="0.15">
      <c r="A941" s="436">
        <v>63</v>
      </c>
      <c r="B941" s="433" t="s">
        <v>5622</v>
      </c>
      <c r="C941" s="457" t="s">
        <v>4818</v>
      </c>
      <c r="D941" s="649"/>
      <c r="E941" s="442"/>
      <c r="F941" s="637"/>
      <c r="G941" s="637"/>
      <c r="H941" s="637"/>
      <c r="I941" s="638"/>
      <c r="J941" s="442"/>
      <c r="K941" s="637"/>
      <c r="L941" s="637"/>
      <c r="M941" s="638"/>
      <c r="N941" s="442"/>
      <c r="O941" s="637"/>
      <c r="P941" s="637"/>
      <c r="Q941" s="419"/>
      <c r="R941" s="418"/>
      <c r="S941" s="418"/>
      <c r="T941" s="418"/>
      <c r="U941" s="419"/>
      <c r="V941" s="423" t="s">
        <v>208</v>
      </c>
      <c r="W941" s="422"/>
      <c r="X941" s="422"/>
      <c r="Y941" s="422"/>
      <c r="Z941" s="422"/>
      <c r="AA941" s="422"/>
      <c r="AB941" s="701">
        <v>0.5</v>
      </c>
      <c r="AC941" s="701"/>
      <c r="AD941" s="424" t="s">
        <v>1300</v>
      </c>
      <c r="AE941" s="621"/>
      <c r="AF941" s="621"/>
      <c r="AG941" s="621"/>
      <c r="AH941" s="621"/>
      <c r="AI941" s="621"/>
      <c r="AJ941" s="621"/>
      <c r="AK941" s="621"/>
      <c r="AL941" s="621"/>
      <c r="AM941" s="734"/>
      <c r="AN941" s="735"/>
      <c r="AO941" s="736"/>
      <c r="AP941" s="458">
        <f>ROUND((F896-ROUND(F896*R927,0))*(1+AB941),0)+AN943</f>
        <v>1509</v>
      </c>
      <c r="AQ941" s="429"/>
    </row>
    <row r="942" spans="1:43" ht="17.25" customHeight="1" x14ac:dyDescent="0.15">
      <c r="A942" s="436">
        <v>63</v>
      </c>
      <c r="B942" s="433" t="s">
        <v>5623</v>
      </c>
      <c r="C942" s="441" t="s">
        <v>4819</v>
      </c>
      <c r="D942" s="649"/>
      <c r="E942" s="442"/>
      <c r="F942" s="637"/>
      <c r="G942" s="637"/>
      <c r="H942" s="637"/>
      <c r="I942" s="638"/>
      <c r="J942" s="442"/>
      <c r="K942" s="637"/>
      <c r="L942" s="637"/>
      <c r="M942" s="638"/>
      <c r="N942" s="442"/>
      <c r="O942" s="637"/>
      <c r="P942" s="637"/>
      <c r="Q942" s="419"/>
      <c r="R942" s="418"/>
      <c r="S942" s="418"/>
      <c r="T942" s="418"/>
      <c r="U942" s="419"/>
      <c r="V942" s="423"/>
      <c r="W942" s="422"/>
      <c r="X942" s="422"/>
      <c r="Y942" s="422"/>
      <c r="Z942" s="422"/>
      <c r="AA942" s="422"/>
      <c r="AB942" s="529"/>
      <c r="AC942" s="529"/>
      <c r="AD942" s="424"/>
      <c r="AE942" s="422"/>
      <c r="AF942" s="703" t="s">
        <v>4070</v>
      </c>
      <c r="AG942" s="704"/>
      <c r="AH942" s="678" t="s">
        <v>828</v>
      </c>
      <c r="AI942" s="678"/>
      <c r="AJ942" s="678"/>
      <c r="AK942" s="678"/>
      <c r="AL942" s="679"/>
      <c r="AM942" s="734"/>
      <c r="AN942" s="735"/>
      <c r="AO942" s="736"/>
      <c r="AP942" s="459">
        <f>ROUND((F896-ROUND(F896*R927,0))+AI944,0)+AN943</f>
        <v>1360</v>
      </c>
      <c r="AQ942" s="407"/>
    </row>
    <row r="943" spans="1:43" ht="17.25" customHeight="1" x14ac:dyDescent="0.15">
      <c r="A943" s="436">
        <v>63</v>
      </c>
      <c r="B943" s="433" t="s">
        <v>5624</v>
      </c>
      <c r="C943" s="441" t="s">
        <v>4820</v>
      </c>
      <c r="D943" s="649"/>
      <c r="E943" s="442"/>
      <c r="F943" s="637"/>
      <c r="G943" s="637"/>
      <c r="H943" s="637"/>
      <c r="I943" s="638"/>
      <c r="J943" s="442"/>
      <c r="K943" s="637"/>
      <c r="L943" s="637"/>
      <c r="M943" s="638"/>
      <c r="N943" s="442"/>
      <c r="O943" s="637"/>
      <c r="P943" s="637"/>
      <c r="Q943" s="419"/>
      <c r="R943" s="418"/>
      <c r="S943" s="418"/>
      <c r="T943" s="418"/>
      <c r="U943" s="419"/>
      <c r="V943" s="423" t="s">
        <v>579</v>
      </c>
      <c r="W943" s="422"/>
      <c r="X943" s="422"/>
      <c r="Y943" s="422"/>
      <c r="Z943" s="422"/>
      <c r="AA943" s="422"/>
      <c r="AB943" s="701">
        <f>$AB$7</f>
        <v>0.25</v>
      </c>
      <c r="AC943" s="701"/>
      <c r="AD943" s="424" t="s">
        <v>1300</v>
      </c>
      <c r="AE943" s="422"/>
      <c r="AF943" s="703"/>
      <c r="AG943" s="704"/>
      <c r="AH943" s="681"/>
      <c r="AI943" s="681"/>
      <c r="AJ943" s="681"/>
      <c r="AK943" s="681"/>
      <c r="AL943" s="682"/>
      <c r="AM943" s="488" t="s">
        <v>33</v>
      </c>
      <c r="AN943" s="707">
        <f>$AN$289</f>
        <v>300</v>
      </c>
      <c r="AO943" s="708"/>
      <c r="AP943" s="459">
        <f>ROUND(ROUND((F896-ROUND(F896*R927,0))*(1+AB943),0)+AI944,0)+AN943</f>
        <v>1562</v>
      </c>
      <c r="AQ943" s="429"/>
    </row>
    <row r="944" spans="1:43" ht="17.25" customHeight="1" x14ac:dyDescent="0.15">
      <c r="A944" s="436">
        <v>63</v>
      </c>
      <c r="B944" s="433" t="s">
        <v>5625</v>
      </c>
      <c r="C944" s="441" t="s">
        <v>4821</v>
      </c>
      <c r="D944" s="649"/>
      <c r="E944" s="510"/>
      <c r="F944" s="511"/>
      <c r="G944" s="511"/>
      <c r="H944" s="511"/>
      <c r="I944" s="513"/>
      <c r="J944" s="510"/>
      <c r="K944" s="511"/>
      <c r="L944" s="637"/>
      <c r="M944" s="638"/>
      <c r="N944" s="442"/>
      <c r="O944" s="637"/>
      <c r="P944" s="637"/>
      <c r="Q944" s="419"/>
      <c r="R944" s="418"/>
      <c r="S944" s="418"/>
      <c r="T944" s="418"/>
      <c r="U944" s="419"/>
      <c r="V944" s="423" t="s">
        <v>208</v>
      </c>
      <c r="W944" s="422"/>
      <c r="X944" s="422"/>
      <c r="Y944" s="422"/>
      <c r="Z944" s="422"/>
      <c r="AA944" s="422"/>
      <c r="AB944" s="701">
        <f>$AB$8</f>
        <v>0.5</v>
      </c>
      <c r="AC944" s="701"/>
      <c r="AD944" s="424" t="s">
        <v>1300</v>
      </c>
      <c r="AE944" s="422"/>
      <c r="AF944" s="703"/>
      <c r="AG944" s="704"/>
      <c r="AH944" s="616" t="s">
        <v>33</v>
      </c>
      <c r="AI944" s="705">
        <f>$AJ$11</f>
        <v>254</v>
      </c>
      <c r="AJ944" s="705"/>
      <c r="AK944" s="245" t="s">
        <v>207</v>
      </c>
      <c r="AL944" s="426"/>
      <c r="AM944" s="612"/>
      <c r="AN944" s="637"/>
      <c r="AO944" s="467" t="s">
        <v>207</v>
      </c>
      <c r="AP944" s="459">
        <f>ROUND(ROUND((F896-ROUND(F896*R927,0))*(1+AB944),0)+AI944,0)+AN943</f>
        <v>1763</v>
      </c>
      <c r="AQ944" s="429"/>
    </row>
    <row r="945" spans="1:43" ht="17.25" customHeight="1" x14ac:dyDescent="0.15">
      <c r="A945" s="436">
        <v>63</v>
      </c>
      <c r="B945" s="433" t="s">
        <v>5626</v>
      </c>
      <c r="C945" s="441" t="s">
        <v>4822</v>
      </c>
      <c r="D945" s="649"/>
      <c r="E945" s="510"/>
      <c r="F945" s="511"/>
      <c r="G945" s="511"/>
      <c r="H945" s="511"/>
      <c r="I945" s="513"/>
      <c r="J945" s="510"/>
      <c r="K945" s="511"/>
      <c r="L945" s="637"/>
      <c r="M945" s="638"/>
      <c r="N945" s="442"/>
      <c r="O945" s="637"/>
      <c r="P945" s="637"/>
      <c r="Q945" s="638"/>
      <c r="R945" s="637"/>
      <c r="S945" s="637"/>
      <c r="T945" s="637"/>
      <c r="U945" s="638"/>
      <c r="V945" s="423"/>
      <c r="W945" s="422"/>
      <c r="X945" s="422"/>
      <c r="Y945" s="422"/>
      <c r="Z945" s="422"/>
      <c r="AA945" s="422"/>
      <c r="AB945" s="529"/>
      <c r="AC945" s="529"/>
      <c r="AD945" s="424"/>
      <c r="AE945" s="422"/>
      <c r="AF945" s="703"/>
      <c r="AG945" s="704"/>
      <c r="AH945" s="678" t="s">
        <v>1360</v>
      </c>
      <c r="AI945" s="678"/>
      <c r="AJ945" s="678"/>
      <c r="AK945" s="678"/>
      <c r="AL945" s="679"/>
      <c r="AM945" s="442"/>
      <c r="AN945" s="637"/>
      <c r="AO945" s="638"/>
      <c r="AP945" s="459">
        <f>ROUND((F896-ROUND(F896*R927,0))+AI947,0)+AN943</f>
        <v>1508</v>
      </c>
      <c r="AQ945" s="407"/>
    </row>
    <row r="946" spans="1:43" ht="17.25" customHeight="1" x14ac:dyDescent="0.15">
      <c r="A946" s="436">
        <v>63</v>
      </c>
      <c r="B946" s="433" t="s">
        <v>5627</v>
      </c>
      <c r="C946" s="441" t="s">
        <v>4823</v>
      </c>
      <c r="D946" s="649"/>
      <c r="E946" s="510"/>
      <c r="F946" s="511"/>
      <c r="G946" s="511"/>
      <c r="H946" s="511"/>
      <c r="I946" s="513"/>
      <c r="J946" s="510"/>
      <c r="K946" s="511"/>
      <c r="L946" s="637"/>
      <c r="M946" s="638"/>
      <c r="N946" s="442"/>
      <c r="O946" s="637"/>
      <c r="P946" s="637"/>
      <c r="Q946" s="419"/>
      <c r="R946" s="418"/>
      <c r="S946" s="418"/>
      <c r="T946" s="418"/>
      <c r="U946" s="419"/>
      <c r="V946" s="423" t="s">
        <v>579</v>
      </c>
      <c r="W946" s="422"/>
      <c r="X946" s="422"/>
      <c r="Y946" s="422"/>
      <c r="Z946" s="422"/>
      <c r="AA946" s="422"/>
      <c r="AB946" s="701">
        <f>$AB$7</f>
        <v>0.25</v>
      </c>
      <c r="AC946" s="701"/>
      <c r="AD946" s="424" t="s">
        <v>1300</v>
      </c>
      <c r="AE946" s="422"/>
      <c r="AF946" s="703"/>
      <c r="AG946" s="704"/>
      <c r="AH946" s="681"/>
      <c r="AI946" s="681"/>
      <c r="AJ946" s="681"/>
      <c r="AK946" s="681"/>
      <c r="AL946" s="682"/>
      <c r="AM946" s="442"/>
      <c r="AN946" s="637"/>
      <c r="AO946" s="638"/>
      <c r="AP946" s="459">
        <f>ROUND(ROUND((F896-ROUND(F896*R927,0))*(1+AB946),0)+AI947,0)+AN943</f>
        <v>1710</v>
      </c>
      <c r="AQ946" s="429"/>
    </row>
    <row r="947" spans="1:43" ht="17.25" customHeight="1" x14ac:dyDescent="0.15">
      <c r="A947" s="436">
        <v>63</v>
      </c>
      <c r="B947" s="433" t="s">
        <v>5628</v>
      </c>
      <c r="C947" s="441" t="s">
        <v>4824</v>
      </c>
      <c r="D947" s="649"/>
      <c r="E947" s="510"/>
      <c r="F947" s="511"/>
      <c r="G947" s="511"/>
      <c r="H947" s="511"/>
      <c r="I947" s="513"/>
      <c r="J947" s="510"/>
      <c r="K947" s="511"/>
      <c r="L947" s="637"/>
      <c r="M947" s="638"/>
      <c r="N947" s="442"/>
      <c r="O947" s="637"/>
      <c r="P947" s="637"/>
      <c r="Q947" s="419"/>
      <c r="R947" s="418"/>
      <c r="S947" s="418"/>
      <c r="T947" s="418"/>
      <c r="U947" s="419"/>
      <c r="V947" s="423" t="s">
        <v>208</v>
      </c>
      <c r="W947" s="422"/>
      <c r="X947" s="422"/>
      <c r="Y947" s="422"/>
      <c r="Z947" s="422"/>
      <c r="AA947" s="422"/>
      <c r="AB947" s="701">
        <f>$AB$8</f>
        <v>0.5</v>
      </c>
      <c r="AC947" s="701"/>
      <c r="AD947" s="424" t="s">
        <v>1300</v>
      </c>
      <c r="AE947" s="38"/>
      <c r="AF947" s="703"/>
      <c r="AG947" s="704"/>
      <c r="AH947" s="616" t="s">
        <v>33</v>
      </c>
      <c r="AI947" s="705">
        <f>$AJ$158</f>
        <v>402</v>
      </c>
      <c r="AJ947" s="705"/>
      <c r="AK947" s="245" t="s">
        <v>207</v>
      </c>
      <c r="AL947" s="417"/>
      <c r="AM947" s="442"/>
      <c r="AN947" s="637"/>
      <c r="AO947" s="638"/>
      <c r="AP947" s="459">
        <f>ROUND(ROUND((F896-ROUND(F896*R927,0))*(1+AB947),0)+AI947,0)+AN943</f>
        <v>1911</v>
      </c>
      <c r="AQ947" s="429"/>
    </row>
    <row r="948" spans="1:43" ht="17.25" customHeight="1" x14ac:dyDescent="0.15">
      <c r="A948" s="436">
        <v>63</v>
      </c>
      <c r="B948" s="433" t="s">
        <v>5629</v>
      </c>
      <c r="C948" s="441" t="s">
        <v>4825</v>
      </c>
      <c r="D948" s="649"/>
      <c r="E948" s="510"/>
      <c r="F948" s="511"/>
      <c r="G948" s="511"/>
      <c r="H948" s="511"/>
      <c r="I948" s="513"/>
      <c r="J948" s="510"/>
      <c r="K948" s="511"/>
      <c r="L948" s="637"/>
      <c r="M948" s="638"/>
      <c r="N948" s="442"/>
      <c r="O948" s="637"/>
      <c r="P948" s="637"/>
      <c r="Q948" s="419"/>
      <c r="R948" s="637"/>
      <c r="S948" s="418"/>
      <c r="T948" s="637"/>
      <c r="U948" s="638"/>
      <c r="V948" s="423"/>
      <c r="W948" s="422"/>
      <c r="X948" s="422"/>
      <c r="Y948" s="422"/>
      <c r="Z948" s="422"/>
      <c r="AA948" s="422"/>
      <c r="AB948" s="529"/>
      <c r="AC948" s="529"/>
      <c r="AD948" s="424"/>
      <c r="AE948" s="422"/>
      <c r="AF948" s="703" t="s">
        <v>1394</v>
      </c>
      <c r="AG948" s="704"/>
      <c r="AH948" s="678" t="s">
        <v>828</v>
      </c>
      <c r="AI948" s="678"/>
      <c r="AJ948" s="678"/>
      <c r="AK948" s="678"/>
      <c r="AL948" s="679"/>
      <c r="AM948" s="448"/>
      <c r="AN948" s="626"/>
      <c r="AO948" s="627"/>
      <c r="AP948" s="459">
        <f>ROUND((F896-ROUND(F896*R927,0))+AI950,0)+AN943</f>
        <v>1307</v>
      </c>
      <c r="AQ948" s="407"/>
    </row>
    <row r="949" spans="1:43" ht="17.25" customHeight="1" x14ac:dyDescent="0.15">
      <c r="A949" s="436">
        <v>63</v>
      </c>
      <c r="B949" s="433" t="s">
        <v>5630</v>
      </c>
      <c r="C949" s="441" t="s">
        <v>4826</v>
      </c>
      <c r="D949" s="649"/>
      <c r="E949" s="510"/>
      <c r="F949" s="511"/>
      <c r="G949" s="511"/>
      <c r="H949" s="511"/>
      <c r="I949" s="513"/>
      <c r="J949" s="510"/>
      <c r="K949" s="511"/>
      <c r="L949" s="418"/>
      <c r="M949" s="419"/>
      <c r="N949" s="421"/>
      <c r="O949" s="418"/>
      <c r="P949" s="418"/>
      <c r="Q949" s="419"/>
      <c r="R949" s="418"/>
      <c r="S949" s="418"/>
      <c r="T949" s="418"/>
      <c r="U949" s="419"/>
      <c r="V949" s="423" t="s">
        <v>579</v>
      </c>
      <c r="W949" s="422"/>
      <c r="X949" s="422"/>
      <c r="Y949" s="422"/>
      <c r="Z949" s="422"/>
      <c r="AA949" s="422"/>
      <c r="AB949" s="701">
        <f>$AB$7</f>
        <v>0.25</v>
      </c>
      <c r="AC949" s="701"/>
      <c r="AD949" s="424" t="s">
        <v>1300</v>
      </c>
      <c r="AE949" s="422"/>
      <c r="AF949" s="703"/>
      <c r="AG949" s="704"/>
      <c r="AH949" s="681"/>
      <c r="AI949" s="681"/>
      <c r="AJ949" s="681"/>
      <c r="AK949" s="681"/>
      <c r="AL949" s="682"/>
      <c r="AM949" s="448"/>
      <c r="AN949" s="626"/>
      <c r="AO949" s="627"/>
      <c r="AP949" s="459">
        <f>ROUND(ROUND((F896-ROUND(F896*R927,0))*(1+AB949),0)+AI950,0)+AN943</f>
        <v>1509</v>
      </c>
      <c r="AQ949" s="429"/>
    </row>
    <row r="950" spans="1:43" ht="17.25" customHeight="1" x14ac:dyDescent="0.15">
      <c r="A950" s="436">
        <v>63</v>
      </c>
      <c r="B950" s="433" t="s">
        <v>5631</v>
      </c>
      <c r="C950" s="441" t="s">
        <v>4827</v>
      </c>
      <c r="D950" s="649"/>
      <c r="E950" s="510"/>
      <c r="F950" s="511"/>
      <c r="G950" s="511"/>
      <c r="H950" s="511"/>
      <c r="I950" s="513"/>
      <c r="J950" s="510"/>
      <c r="K950" s="511"/>
      <c r="L950" s="418"/>
      <c r="M950" s="419"/>
      <c r="N950" s="421"/>
      <c r="O950" s="418"/>
      <c r="P950" s="418"/>
      <c r="Q950" s="419"/>
      <c r="R950" s="418"/>
      <c r="S950" s="418"/>
      <c r="T950" s="418"/>
      <c r="U950" s="419"/>
      <c r="V950" s="423" t="s">
        <v>208</v>
      </c>
      <c r="W950" s="422"/>
      <c r="X950" s="422"/>
      <c r="Y950" s="422"/>
      <c r="Z950" s="422"/>
      <c r="AA950" s="422"/>
      <c r="AB950" s="701">
        <f>$AB$8</f>
        <v>0.5</v>
      </c>
      <c r="AC950" s="701"/>
      <c r="AD950" s="424" t="s">
        <v>1300</v>
      </c>
      <c r="AE950" s="422"/>
      <c r="AF950" s="703"/>
      <c r="AG950" s="704"/>
      <c r="AH950" s="616" t="s">
        <v>33</v>
      </c>
      <c r="AI950" s="705">
        <f>$AJ$14</f>
        <v>201</v>
      </c>
      <c r="AJ950" s="705"/>
      <c r="AK950" s="245" t="s">
        <v>207</v>
      </c>
      <c r="AL950" s="323"/>
      <c r="AM950" s="442"/>
      <c r="AN950" s="626"/>
      <c r="AO950" s="627"/>
      <c r="AP950" s="459">
        <f>ROUND(ROUND((F896-ROUND(F896*R927,0))*(1+AB950),0)+AI950,0)+AN943</f>
        <v>1710</v>
      </c>
      <c r="AQ950" s="429"/>
    </row>
    <row r="951" spans="1:43" ht="17.25" customHeight="1" x14ac:dyDescent="0.15">
      <c r="A951" s="436">
        <v>63</v>
      </c>
      <c r="B951" s="433" t="s">
        <v>5632</v>
      </c>
      <c r="C951" s="441" t="s">
        <v>4828</v>
      </c>
      <c r="D951" s="538"/>
      <c r="E951" s="421"/>
      <c r="F951" s="418"/>
      <c r="G951" s="418"/>
      <c r="H951" s="418"/>
      <c r="I951" s="67"/>
      <c r="J951" s="66"/>
      <c r="K951" s="418"/>
      <c r="L951" s="418"/>
      <c r="M951" s="419"/>
      <c r="N951" s="421"/>
      <c r="O951" s="418"/>
      <c r="P951" s="418"/>
      <c r="Q951" s="638"/>
      <c r="R951" s="637"/>
      <c r="S951" s="637"/>
      <c r="T951" s="637"/>
      <c r="U951" s="638"/>
      <c r="V951" s="423"/>
      <c r="W951" s="422"/>
      <c r="X951" s="422"/>
      <c r="Y951" s="422"/>
      <c r="Z951" s="422"/>
      <c r="AA951" s="422"/>
      <c r="AB951" s="529"/>
      <c r="AC951" s="530"/>
      <c r="AD951" s="424"/>
      <c r="AE951" s="424"/>
      <c r="AF951" s="703"/>
      <c r="AG951" s="704"/>
      <c r="AH951" s="678" t="s">
        <v>1360</v>
      </c>
      <c r="AI951" s="678"/>
      <c r="AJ951" s="678"/>
      <c r="AK951" s="678"/>
      <c r="AL951" s="679"/>
      <c r="AM951" s="448"/>
      <c r="AN951" s="616"/>
      <c r="AO951" s="617"/>
      <c r="AP951" s="459">
        <f>ROUND((F896-ROUND(F896*R927,0))+AI953,0)+AN943</f>
        <v>1423</v>
      </c>
      <c r="AQ951" s="429"/>
    </row>
    <row r="952" spans="1:43" ht="17.25" customHeight="1" x14ac:dyDescent="0.15">
      <c r="A952" s="436">
        <v>63</v>
      </c>
      <c r="B952" s="433" t="s">
        <v>5633</v>
      </c>
      <c r="C952" s="441" t="s">
        <v>4829</v>
      </c>
      <c r="D952" s="538"/>
      <c r="E952" s="421"/>
      <c r="F952" s="418"/>
      <c r="G952" s="418"/>
      <c r="H952" s="418"/>
      <c r="I952" s="67"/>
      <c r="J952" s="66"/>
      <c r="K952" s="418"/>
      <c r="L952" s="418"/>
      <c r="M952" s="419"/>
      <c r="N952" s="421"/>
      <c r="O952" s="418"/>
      <c r="P952" s="418"/>
      <c r="Q952" s="638"/>
      <c r="R952" s="637"/>
      <c r="S952" s="637"/>
      <c r="T952" s="637"/>
      <c r="U952" s="638"/>
      <c r="V952" s="423" t="s">
        <v>579</v>
      </c>
      <c r="W952" s="422"/>
      <c r="X952" s="422"/>
      <c r="Y952" s="422"/>
      <c r="Z952" s="422"/>
      <c r="AA952" s="422"/>
      <c r="AB952" s="701">
        <f>$AB$7</f>
        <v>0.25</v>
      </c>
      <c r="AC952" s="706"/>
      <c r="AD952" s="424" t="s">
        <v>1300</v>
      </c>
      <c r="AE952" s="424"/>
      <c r="AF952" s="703"/>
      <c r="AG952" s="704"/>
      <c r="AH952" s="681"/>
      <c r="AI952" s="681"/>
      <c r="AJ952" s="681"/>
      <c r="AK952" s="681"/>
      <c r="AL952" s="682"/>
      <c r="AM952" s="448"/>
      <c r="AN952" s="637"/>
      <c r="AO952" s="638"/>
      <c r="AP952" s="459">
        <f>ROUND(ROUND((F896-ROUND(F896*R927,0))*(1+AB952),0)+AI953,0)+AN943</f>
        <v>1625</v>
      </c>
      <c r="AQ952" s="429"/>
    </row>
    <row r="953" spans="1:43" ht="17.25" customHeight="1" x14ac:dyDescent="0.15">
      <c r="A953" s="436">
        <v>63</v>
      </c>
      <c r="B953" s="433" t="s">
        <v>5634</v>
      </c>
      <c r="C953" s="441" t="s">
        <v>4830</v>
      </c>
      <c r="D953" s="585"/>
      <c r="E953" s="39"/>
      <c r="F953" s="417"/>
      <c r="G953" s="417"/>
      <c r="H953" s="417"/>
      <c r="I953" s="43"/>
      <c r="J953" s="78"/>
      <c r="K953" s="417"/>
      <c r="L953" s="417"/>
      <c r="M953" s="420"/>
      <c r="N953" s="39"/>
      <c r="O953" s="417"/>
      <c r="P953" s="417"/>
      <c r="Q953" s="432"/>
      <c r="R953" s="607"/>
      <c r="S953" s="607"/>
      <c r="T953" s="607"/>
      <c r="U953" s="432"/>
      <c r="V953" s="423" t="s">
        <v>208</v>
      </c>
      <c r="W953" s="422"/>
      <c r="X953" s="422"/>
      <c r="Y953" s="422"/>
      <c r="Z953" s="422"/>
      <c r="AA953" s="422"/>
      <c r="AB953" s="701">
        <f>$AB$8</f>
        <v>0.5</v>
      </c>
      <c r="AC953" s="706"/>
      <c r="AD953" s="424" t="s">
        <v>1300</v>
      </c>
      <c r="AE953" s="424"/>
      <c r="AF953" s="703"/>
      <c r="AG953" s="704"/>
      <c r="AH953" s="524" t="s">
        <v>33</v>
      </c>
      <c r="AI953" s="699">
        <f>$AJ$164</f>
        <v>317</v>
      </c>
      <c r="AJ953" s="699"/>
      <c r="AK953" s="426" t="s">
        <v>207</v>
      </c>
      <c r="AL953" s="323"/>
      <c r="AM953" s="446"/>
      <c r="AN953" s="426"/>
      <c r="AO953" s="58"/>
      <c r="AP953" s="458">
        <f>ROUND(ROUND((F896-ROUND(F896*R927,0))*(1+AB953),0)+AI953,0)+AN943</f>
        <v>1826</v>
      </c>
      <c r="AQ953" s="188"/>
    </row>
    <row r="954" spans="1:43" ht="17.25" customHeight="1" x14ac:dyDescent="0.15">
      <c r="A954" s="436">
        <v>63</v>
      </c>
      <c r="B954" s="433">
        <v>2471</v>
      </c>
      <c r="C954" s="441" t="s">
        <v>4261</v>
      </c>
      <c r="D954" s="710" t="s">
        <v>202</v>
      </c>
      <c r="E954" s="726" t="s">
        <v>4488</v>
      </c>
      <c r="F954" s="727"/>
      <c r="G954" s="727"/>
      <c r="H954" s="727"/>
      <c r="I954" s="728"/>
      <c r="J954" s="427"/>
      <c r="K954" s="416"/>
      <c r="L954" s="416"/>
      <c r="M954" s="416"/>
      <c r="N954" s="677" t="s">
        <v>3284</v>
      </c>
      <c r="O954" s="678"/>
      <c r="P954" s="678"/>
      <c r="Q954" s="679"/>
      <c r="R954" s="415"/>
      <c r="S954" s="633"/>
      <c r="T954" s="416"/>
      <c r="U954" s="634"/>
      <c r="V954" s="423"/>
      <c r="W954" s="422"/>
      <c r="X954" s="621"/>
      <c r="Y954" s="621"/>
      <c r="Z954" s="621"/>
      <c r="AA954" s="621"/>
      <c r="AB954" s="422"/>
      <c r="AC954" s="422"/>
      <c r="AD954" s="422"/>
      <c r="AE954" s="422"/>
      <c r="AF954" s="422"/>
      <c r="AG954" s="422"/>
      <c r="AH954" s="422"/>
      <c r="AI954" s="422"/>
      <c r="AJ954" s="422"/>
      <c r="AK954" s="422"/>
      <c r="AL954" s="422"/>
      <c r="AM954" s="422"/>
      <c r="AN954" s="422"/>
      <c r="AO954" s="38"/>
      <c r="AP954" s="459">
        <f>F896-ROUND(F896*N957,0)</f>
        <v>806</v>
      </c>
      <c r="AQ954" s="435" t="s">
        <v>1357</v>
      </c>
    </row>
    <row r="955" spans="1:43" ht="17.25" customHeight="1" x14ac:dyDescent="0.15">
      <c r="A955" s="436">
        <v>63</v>
      </c>
      <c r="B955" s="433">
        <v>2472</v>
      </c>
      <c r="C955" s="441" t="s">
        <v>4262</v>
      </c>
      <c r="D955" s="711"/>
      <c r="E955" s="729"/>
      <c r="F955" s="730"/>
      <c r="G955" s="730"/>
      <c r="H955" s="730"/>
      <c r="I955" s="731"/>
      <c r="J955" s="421"/>
      <c r="K955" s="418"/>
      <c r="L955" s="418"/>
      <c r="M955" s="418"/>
      <c r="N955" s="680"/>
      <c r="O955" s="681"/>
      <c r="P955" s="681"/>
      <c r="Q955" s="682"/>
      <c r="R955" s="442"/>
      <c r="S955" s="637"/>
      <c r="T955" s="418"/>
      <c r="U955" s="638"/>
      <c r="V955" s="423" t="s">
        <v>579</v>
      </c>
      <c r="W955" s="422"/>
      <c r="X955" s="621"/>
      <c r="Y955" s="621"/>
      <c r="Z955" s="621"/>
      <c r="AA955" s="621"/>
      <c r="AB955" s="701">
        <f>$AB$7</f>
        <v>0.25</v>
      </c>
      <c r="AC955" s="706"/>
      <c r="AD955" s="424" t="s">
        <v>1300</v>
      </c>
      <c r="AE955" s="424"/>
      <c r="AF955" s="422"/>
      <c r="AG955" s="422"/>
      <c r="AH955" s="422"/>
      <c r="AI955" s="422"/>
      <c r="AJ955" s="422"/>
      <c r="AK955" s="422"/>
      <c r="AL955" s="422"/>
      <c r="AM955" s="422"/>
      <c r="AN955" s="422"/>
      <c r="AO955" s="38"/>
      <c r="AP955" s="458">
        <f>ROUND((F896-ROUND(F896*N957,0))*(1+AB955),0)</f>
        <v>1008</v>
      </c>
      <c r="AQ955" s="429"/>
    </row>
    <row r="956" spans="1:43" ht="17.25" customHeight="1" x14ac:dyDescent="0.15">
      <c r="A956" s="436">
        <v>63</v>
      </c>
      <c r="B956" s="433">
        <v>2473</v>
      </c>
      <c r="C956" s="441" t="s">
        <v>4263</v>
      </c>
      <c r="D956" s="711"/>
      <c r="E956" s="421"/>
      <c r="F956" s="688">
        <f>$F$896</f>
        <v>814</v>
      </c>
      <c r="G956" s="688"/>
      <c r="H956" s="418" t="s">
        <v>578</v>
      </c>
      <c r="I956" s="638"/>
      <c r="J956" s="421"/>
      <c r="K956" s="418"/>
      <c r="L956" s="418"/>
      <c r="M956" s="418"/>
      <c r="N956" s="442"/>
      <c r="O956" s="637"/>
      <c r="P956" s="637"/>
      <c r="Q956" s="513"/>
      <c r="R956" s="442"/>
      <c r="S956" s="637"/>
      <c r="T956" s="418"/>
      <c r="U956" s="638"/>
      <c r="V956" s="423" t="s">
        <v>208</v>
      </c>
      <c r="W956" s="422"/>
      <c r="X956" s="621"/>
      <c r="Y956" s="621"/>
      <c r="Z956" s="621"/>
      <c r="AA956" s="621"/>
      <c r="AB956" s="701">
        <f>$AB$8</f>
        <v>0.5</v>
      </c>
      <c r="AC956" s="706"/>
      <c r="AD956" s="424" t="s">
        <v>1300</v>
      </c>
      <c r="AE956" s="424"/>
      <c r="AF956" s="422"/>
      <c r="AG956" s="422"/>
      <c r="AH956" s="422"/>
      <c r="AI956" s="422"/>
      <c r="AJ956" s="422"/>
      <c r="AK956" s="422"/>
      <c r="AL956" s="422"/>
      <c r="AM956" s="422"/>
      <c r="AN956" s="422"/>
      <c r="AO956" s="38"/>
      <c r="AP956" s="458">
        <f>ROUND((F896-ROUND(F896*N957,0))*(1+AB956),0)</f>
        <v>1209</v>
      </c>
      <c r="AQ956" s="429"/>
    </row>
    <row r="957" spans="1:43" ht="17.25" customHeight="1" x14ac:dyDescent="0.15">
      <c r="A957" s="436">
        <v>63</v>
      </c>
      <c r="B957" s="433">
        <v>2474</v>
      </c>
      <c r="C957" s="441" t="s">
        <v>4264</v>
      </c>
      <c r="D957" s="711"/>
      <c r="E957" s="421"/>
      <c r="F957" s="637"/>
      <c r="G957" s="637"/>
      <c r="H957" s="637"/>
      <c r="I957" s="419"/>
      <c r="J957" s="421"/>
      <c r="K957" s="418"/>
      <c r="L957" s="418"/>
      <c r="M957" s="418"/>
      <c r="N957" s="709">
        <f>$N$27</f>
        <v>0.01</v>
      </c>
      <c r="O957" s="683"/>
      <c r="P957" s="45" t="s">
        <v>4036</v>
      </c>
      <c r="Q957" s="419"/>
      <c r="R957" s="442"/>
      <c r="S957" s="637"/>
      <c r="T957" s="418"/>
      <c r="U957" s="638"/>
      <c r="V957" s="423"/>
      <c r="W957" s="422"/>
      <c r="X957" s="621"/>
      <c r="Y957" s="621"/>
      <c r="Z957" s="621"/>
      <c r="AA957" s="621"/>
      <c r="AB957" s="529"/>
      <c r="AC957" s="530"/>
      <c r="AD957" s="424"/>
      <c r="AE957" s="621"/>
      <c r="AF957" s="732" t="s">
        <v>4070</v>
      </c>
      <c r="AG957" s="732"/>
      <c r="AH957" s="677" t="s">
        <v>4030</v>
      </c>
      <c r="AI957" s="678"/>
      <c r="AJ957" s="678"/>
      <c r="AK957" s="678"/>
      <c r="AL957" s="678"/>
      <c r="AM957" s="678"/>
      <c r="AN957" s="678"/>
      <c r="AO957" s="679"/>
      <c r="AP957" s="459">
        <f>ROUND((F896-ROUND(F896*N957,0))+AJ959,0)</f>
        <v>1060</v>
      </c>
      <c r="AQ957" s="429"/>
    </row>
    <row r="958" spans="1:43" ht="17.25" customHeight="1" x14ac:dyDescent="0.15">
      <c r="A958" s="436">
        <v>63</v>
      </c>
      <c r="B958" s="433">
        <v>2475</v>
      </c>
      <c r="C958" s="441" t="s">
        <v>4265</v>
      </c>
      <c r="D958" s="711"/>
      <c r="E958" s="421"/>
      <c r="F958" s="418"/>
      <c r="G958" s="418"/>
      <c r="H958" s="418"/>
      <c r="I958" s="419"/>
      <c r="J958" s="421"/>
      <c r="K958" s="418"/>
      <c r="L958" s="418"/>
      <c r="M958" s="418"/>
      <c r="N958" s="442"/>
      <c r="O958" s="637"/>
      <c r="P958" s="418"/>
      <c r="Q958" s="638"/>
      <c r="R958" s="442"/>
      <c r="S958" s="637"/>
      <c r="T958" s="418"/>
      <c r="U958" s="638"/>
      <c r="V958" s="423" t="s">
        <v>579</v>
      </c>
      <c r="W958" s="422"/>
      <c r="X958" s="621"/>
      <c r="Y958" s="621"/>
      <c r="Z958" s="621"/>
      <c r="AA958" s="621"/>
      <c r="AB958" s="701">
        <f>$AB$7</f>
        <v>0.25</v>
      </c>
      <c r="AC958" s="706"/>
      <c r="AD958" s="424" t="s">
        <v>1300</v>
      </c>
      <c r="AE958" s="621"/>
      <c r="AF958" s="700"/>
      <c r="AG958" s="700"/>
      <c r="AH958" s="680"/>
      <c r="AI958" s="681"/>
      <c r="AJ958" s="681"/>
      <c r="AK958" s="681"/>
      <c r="AL958" s="681"/>
      <c r="AM958" s="681"/>
      <c r="AN958" s="681"/>
      <c r="AO958" s="682"/>
      <c r="AP958" s="459">
        <f>ROUND(ROUND((F896-ROUND(F896*N957,0))*(1+AB958),0)+AJ959,0)</f>
        <v>1262</v>
      </c>
      <c r="AQ958" s="429"/>
    </row>
    <row r="959" spans="1:43" ht="17.25" customHeight="1" x14ac:dyDescent="0.15">
      <c r="A959" s="436">
        <v>63</v>
      </c>
      <c r="B959" s="433">
        <v>2476</v>
      </c>
      <c r="C959" s="441" t="s">
        <v>4266</v>
      </c>
      <c r="D959" s="711"/>
      <c r="E959" s="421"/>
      <c r="F959" s="418"/>
      <c r="G959" s="418"/>
      <c r="H959" s="418"/>
      <c r="I959" s="419"/>
      <c r="J959" s="421"/>
      <c r="K959" s="418"/>
      <c r="L959" s="418"/>
      <c r="M959" s="418"/>
      <c r="N959" s="442"/>
      <c r="O959" s="637"/>
      <c r="P959" s="418"/>
      <c r="Q959" s="638"/>
      <c r="R959" s="442"/>
      <c r="S959" s="637"/>
      <c r="T959" s="418"/>
      <c r="U959" s="638"/>
      <c r="V959" s="423" t="s">
        <v>208</v>
      </c>
      <c r="W959" s="422"/>
      <c r="X959" s="621"/>
      <c r="Y959" s="621"/>
      <c r="Z959" s="621"/>
      <c r="AA959" s="621"/>
      <c r="AB959" s="701">
        <f>$AB$8</f>
        <v>0.5</v>
      </c>
      <c r="AC959" s="706"/>
      <c r="AD959" s="424" t="s">
        <v>1300</v>
      </c>
      <c r="AE959" s="621"/>
      <c r="AF959" s="700"/>
      <c r="AG959" s="700"/>
      <c r="AH959" s="57"/>
      <c r="AI959" s="524" t="s">
        <v>33</v>
      </c>
      <c r="AJ959" s="699">
        <f>$AJ$11</f>
        <v>254</v>
      </c>
      <c r="AK959" s="699"/>
      <c r="AL959" s="426" t="s">
        <v>207</v>
      </c>
      <c r="AM959" s="607"/>
      <c r="AN959" s="607"/>
      <c r="AO959" s="432"/>
      <c r="AP959" s="459">
        <f>ROUND(ROUND((F896-ROUND(F896*N957,0))*(1+AB959),0)+AJ959,0)</f>
        <v>1463</v>
      </c>
      <c r="AQ959" s="429"/>
    </row>
    <row r="960" spans="1:43" ht="17.25" customHeight="1" x14ac:dyDescent="0.15">
      <c r="A960" s="436">
        <v>63</v>
      </c>
      <c r="B960" s="433">
        <v>2477</v>
      </c>
      <c r="C960" s="441" t="s">
        <v>4267</v>
      </c>
      <c r="D960" s="538"/>
      <c r="E960" s="421"/>
      <c r="F960" s="418"/>
      <c r="G960" s="418"/>
      <c r="H960" s="418"/>
      <c r="I960" s="67"/>
      <c r="J960" s="421"/>
      <c r="K960" s="418"/>
      <c r="L960" s="418"/>
      <c r="M960" s="418"/>
      <c r="N960" s="442"/>
      <c r="O960" s="637"/>
      <c r="P960" s="418"/>
      <c r="Q960" s="638"/>
      <c r="R960" s="442"/>
      <c r="S960" s="637"/>
      <c r="T960" s="418"/>
      <c r="U960" s="638"/>
      <c r="V960" s="423"/>
      <c r="W960" s="422"/>
      <c r="X960" s="621"/>
      <c r="Y960" s="621"/>
      <c r="Z960" s="621"/>
      <c r="AA960" s="621"/>
      <c r="AB960" s="529"/>
      <c r="AC960" s="530"/>
      <c r="AD960" s="424"/>
      <c r="AE960" s="621"/>
      <c r="AF960" s="700"/>
      <c r="AG960" s="700"/>
      <c r="AH960" s="677" t="s">
        <v>4071</v>
      </c>
      <c r="AI960" s="678"/>
      <c r="AJ960" s="678"/>
      <c r="AK960" s="678"/>
      <c r="AL960" s="678"/>
      <c r="AM960" s="678"/>
      <c r="AN960" s="678"/>
      <c r="AO960" s="679"/>
      <c r="AP960" s="459">
        <f>ROUND((F896-ROUND(F896*N957,0))+AJ962,0)</f>
        <v>1208</v>
      </c>
      <c r="AQ960" s="429"/>
    </row>
    <row r="961" spans="1:43" ht="16.5" customHeight="1" x14ac:dyDescent="0.15">
      <c r="A961" s="436">
        <v>63</v>
      </c>
      <c r="B961" s="433">
        <v>2478</v>
      </c>
      <c r="C961" s="441" t="s">
        <v>4268</v>
      </c>
      <c r="D961" s="538"/>
      <c r="E961" s="421"/>
      <c r="F961" s="418"/>
      <c r="G961" s="418"/>
      <c r="H961" s="418"/>
      <c r="I961" s="67"/>
      <c r="J961" s="421"/>
      <c r="K961" s="418"/>
      <c r="L961" s="418"/>
      <c r="M961" s="418"/>
      <c r="N961" s="442"/>
      <c r="O961" s="637"/>
      <c r="P961" s="418"/>
      <c r="Q961" s="638"/>
      <c r="R961" s="442"/>
      <c r="S961" s="637"/>
      <c r="T961" s="418"/>
      <c r="U961" s="638"/>
      <c r="V961" s="423" t="s">
        <v>579</v>
      </c>
      <c r="W961" s="422"/>
      <c r="X961" s="621"/>
      <c r="Y961" s="621"/>
      <c r="Z961" s="621"/>
      <c r="AA961" s="621"/>
      <c r="AB961" s="701">
        <f>$AB$7</f>
        <v>0.25</v>
      </c>
      <c r="AC961" s="706"/>
      <c r="AD961" s="424" t="s">
        <v>1300</v>
      </c>
      <c r="AE961" s="621"/>
      <c r="AF961" s="700"/>
      <c r="AG961" s="700"/>
      <c r="AH961" s="680"/>
      <c r="AI961" s="681"/>
      <c r="AJ961" s="681"/>
      <c r="AK961" s="681"/>
      <c r="AL961" s="681"/>
      <c r="AM961" s="681"/>
      <c r="AN961" s="681"/>
      <c r="AO961" s="682"/>
      <c r="AP961" s="459">
        <f>ROUND(ROUND((F896-ROUND(F896*N957,0))*(1+AB961),0)+AJ962,0)</f>
        <v>1410</v>
      </c>
      <c r="AQ961" s="429"/>
    </row>
    <row r="962" spans="1:43" ht="17.25" customHeight="1" x14ac:dyDescent="0.15">
      <c r="A962" s="436">
        <v>63</v>
      </c>
      <c r="B962" s="433">
        <v>2479</v>
      </c>
      <c r="C962" s="441" t="s">
        <v>4269</v>
      </c>
      <c r="D962" s="538"/>
      <c r="E962" s="421"/>
      <c r="F962" s="418"/>
      <c r="G962" s="418"/>
      <c r="H962" s="418"/>
      <c r="I962" s="67"/>
      <c r="J962" s="421"/>
      <c r="K962" s="418"/>
      <c r="L962" s="418"/>
      <c r="M962" s="418"/>
      <c r="N962" s="442"/>
      <c r="O962" s="637"/>
      <c r="P962" s="418"/>
      <c r="Q962" s="638"/>
      <c r="R962" s="442"/>
      <c r="S962" s="637"/>
      <c r="T962" s="418"/>
      <c r="U962" s="638"/>
      <c r="V962" s="423" t="s">
        <v>208</v>
      </c>
      <c r="W962" s="422"/>
      <c r="X962" s="621"/>
      <c r="Y962" s="621"/>
      <c r="Z962" s="621"/>
      <c r="AA962" s="621"/>
      <c r="AB962" s="701">
        <f>$AB$8</f>
        <v>0.5</v>
      </c>
      <c r="AC962" s="706"/>
      <c r="AD962" s="424" t="s">
        <v>1300</v>
      </c>
      <c r="AE962" s="621"/>
      <c r="AF962" s="700"/>
      <c r="AG962" s="700"/>
      <c r="AH962" s="39"/>
      <c r="AI962" s="524" t="s">
        <v>33</v>
      </c>
      <c r="AJ962" s="699">
        <f>$AJ$158</f>
        <v>402</v>
      </c>
      <c r="AK962" s="699"/>
      <c r="AL962" s="426" t="s">
        <v>207</v>
      </c>
      <c r="AM962" s="417"/>
      <c r="AN962" s="417"/>
      <c r="AO962" s="584"/>
      <c r="AP962" s="459">
        <f>ROUND(ROUND((F896-ROUND(F896*N957,0))*(1+AB962),0)+AJ962,0)</f>
        <v>1611</v>
      </c>
      <c r="AQ962" s="429"/>
    </row>
    <row r="963" spans="1:43" ht="17.25" customHeight="1" x14ac:dyDescent="0.15">
      <c r="A963" s="436">
        <v>63</v>
      </c>
      <c r="B963" s="433">
        <v>2480</v>
      </c>
      <c r="C963" s="441" t="s">
        <v>4270</v>
      </c>
      <c r="D963" s="538"/>
      <c r="E963" s="421"/>
      <c r="F963" s="418"/>
      <c r="G963" s="418"/>
      <c r="H963" s="418"/>
      <c r="I963" s="67"/>
      <c r="J963" s="421"/>
      <c r="K963" s="418"/>
      <c r="L963" s="418"/>
      <c r="M963" s="418"/>
      <c r="N963" s="442"/>
      <c r="O963" s="637"/>
      <c r="P963" s="418"/>
      <c r="Q963" s="638"/>
      <c r="R963" s="442"/>
      <c r="S963" s="637"/>
      <c r="T963" s="418"/>
      <c r="U963" s="638"/>
      <c r="V963" s="423"/>
      <c r="W963" s="422"/>
      <c r="X963" s="621"/>
      <c r="Y963" s="621"/>
      <c r="Z963" s="621"/>
      <c r="AA963" s="621"/>
      <c r="AB963" s="529"/>
      <c r="AC963" s="530"/>
      <c r="AD963" s="424"/>
      <c r="AE963" s="621"/>
      <c r="AF963" s="720" t="s">
        <v>4072</v>
      </c>
      <c r="AG963" s="721"/>
      <c r="AH963" s="677" t="s">
        <v>4030</v>
      </c>
      <c r="AI963" s="678"/>
      <c r="AJ963" s="678"/>
      <c r="AK963" s="678"/>
      <c r="AL963" s="678"/>
      <c r="AM963" s="678"/>
      <c r="AN963" s="678"/>
      <c r="AO963" s="679"/>
      <c r="AP963" s="357">
        <f>ROUND((F896-ROUND(F896*N957,0))+AJ965,0)</f>
        <v>1007</v>
      </c>
      <c r="AQ963" s="429"/>
    </row>
    <row r="964" spans="1:43" ht="17.25" customHeight="1" x14ac:dyDescent="0.15">
      <c r="A964" s="436">
        <v>63</v>
      </c>
      <c r="B964" s="433">
        <v>2481</v>
      </c>
      <c r="C964" s="441" t="s">
        <v>4271</v>
      </c>
      <c r="D964" s="538"/>
      <c r="E964" s="421"/>
      <c r="F964" s="418"/>
      <c r="G964" s="418"/>
      <c r="H964" s="418"/>
      <c r="I964" s="67"/>
      <c r="J964" s="421"/>
      <c r="K964" s="418"/>
      <c r="L964" s="418"/>
      <c r="M964" s="418"/>
      <c r="N964" s="442"/>
      <c r="O964" s="637"/>
      <c r="P964" s="418"/>
      <c r="Q964" s="638"/>
      <c r="R964" s="442"/>
      <c r="S964" s="637"/>
      <c r="T964" s="418"/>
      <c r="U964" s="638"/>
      <c r="V964" s="423" t="s">
        <v>579</v>
      </c>
      <c r="W964" s="422"/>
      <c r="X964" s="621"/>
      <c r="Y964" s="621"/>
      <c r="Z964" s="621"/>
      <c r="AA964" s="621"/>
      <c r="AB964" s="701">
        <f>$AB$7</f>
        <v>0.25</v>
      </c>
      <c r="AC964" s="706"/>
      <c r="AD964" s="424" t="s">
        <v>1300</v>
      </c>
      <c r="AE964" s="621"/>
      <c r="AF964" s="722"/>
      <c r="AG964" s="723"/>
      <c r="AH964" s="680"/>
      <c r="AI964" s="681"/>
      <c r="AJ964" s="681"/>
      <c r="AK964" s="681"/>
      <c r="AL964" s="681"/>
      <c r="AM964" s="681"/>
      <c r="AN964" s="681"/>
      <c r="AO964" s="682"/>
      <c r="AP964" s="357">
        <f>ROUND(ROUND((F896-ROUND(F896*N957,0))*(1+AB964),0)+AJ965,0)</f>
        <v>1209</v>
      </c>
      <c r="AQ964" s="429"/>
    </row>
    <row r="965" spans="1:43" ht="17.25" customHeight="1" x14ac:dyDescent="0.15">
      <c r="A965" s="436">
        <v>63</v>
      </c>
      <c r="B965" s="433">
        <v>2482</v>
      </c>
      <c r="C965" s="441" t="s">
        <v>4272</v>
      </c>
      <c r="D965" s="538"/>
      <c r="E965" s="421"/>
      <c r="F965" s="418"/>
      <c r="G965" s="418"/>
      <c r="H965" s="418"/>
      <c r="I965" s="67"/>
      <c r="J965" s="421"/>
      <c r="K965" s="418"/>
      <c r="L965" s="418"/>
      <c r="M965" s="418"/>
      <c r="N965" s="442"/>
      <c r="O965" s="637"/>
      <c r="P965" s="418"/>
      <c r="Q965" s="638"/>
      <c r="R965" s="442"/>
      <c r="S965" s="637"/>
      <c r="T965" s="418"/>
      <c r="U965" s="638"/>
      <c r="V965" s="423" t="s">
        <v>208</v>
      </c>
      <c r="W965" s="422"/>
      <c r="X965" s="621"/>
      <c r="Y965" s="621"/>
      <c r="Z965" s="621"/>
      <c r="AA965" s="621"/>
      <c r="AB965" s="701">
        <f>$AB$8</f>
        <v>0.5</v>
      </c>
      <c r="AC965" s="706"/>
      <c r="AD965" s="424" t="s">
        <v>1300</v>
      </c>
      <c r="AE965" s="621"/>
      <c r="AF965" s="722"/>
      <c r="AG965" s="723"/>
      <c r="AH965" s="39"/>
      <c r="AI965" s="524" t="s">
        <v>33</v>
      </c>
      <c r="AJ965" s="699">
        <f>$AJ$14</f>
        <v>201</v>
      </c>
      <c r="AK965" s="699"/>
      <c r="AL965" s="426" t="s">
        <v>207</v>
      </c>
      <c r="AM965" s="607"/>
      <c r="AN965" s="607"/>
      <c r="AO965" s="432"/>
      <c r="AP965" s="357">
        <f>ROUND(ROUND((F896-ROUND(F896*N957,0))*(1+AB965),0)+AJ965,0)</f>
        <v>1410</v>
      </c>
      <c r="AQ965" s="429"/>
    </row>
    <row r="966" spans="1:43" ht="17.25" customHeight="1" x14ac:dyDescent="0.15">
      <c r="A966" s="436">
        <v>63</v>
      </c>
      <c r="B966" s="433">
        <v>2483</v>
      </c>
      <c r="C966" s="441" t="s">
        <v>4273</v>
      </c>
      <c r="D966" s="538"/>
      <c r="E966" s="421"/>
      <c r="F966" s="418"/>
      <c r="G966" s="418"/>
      <c r="H966" s="418"/>
      <c r="I966" s="67"/>
      <c r="J966" s="421"/>
      <c r="K966" s="418"/>
      <c r="L966" s="418"/>
      <c r="M966" s="418"/>
      <c r="N966" s="442"/>
      <c r="O966" s="637"/>
      <c r="P966" s="418"/>
      <c r="Q966" s="638"/>
      <c r="R966" s="442"/>
      <c r="S966" s="637"/>
      <c r="T966" s="418"/>
      <c r="U966" s="638"/>
      <c r="V966" s="423"/>
      <c r="W966" s="422"/>
      <c r="X966" s="621"/>
      <c r="Y966" s="621"/>
      <c r="Z966" s="621"/>
      <c r="AA966" s="621"/>
      <c r="AB966" s="529"/>
      <c r="AC966" s="530"/>
      <c r="AD966" s="424"/>
      <c r="AE966" s="621"/>
      <c r="AF966" s="722"/>
      <c r="AG966" s="723"/>
      <c r="AH966" s="678" t="s">
        <v>4071</v>
      </c>
      <c r="AI966" s="678"/>
      <c r="AJ966" s="678"/>
      <c r="AK966" s="678"/>
      <c r="AL966" s="678"/>
      <c r="AM966" s="678"/>
      <c r="AN966" s="678"/>
      <c r="AO966" s="679"/>
      <c r="AP966" s="357">
        <f>ROUND((F896-ROUND(F896*N957,0))+AJ968,0)</f>
        <v>1123</v>
      </c>
      <c r="AQ966" s="429"/>
    </row>
    <row r="967" spans="1:43" ht="16.5" customHeight="1" x14ac:dyDescent="0.15">
      <c r="A967" s="436">
        <v>63</v>
      </c>
      <c r="B967" s="433">
        <v>2484</v>
      </c>
      <c r="C967" s="441" t="s">
        <v>4274</v>
      </c>
      <c r="D967" s="538"/>
      <c r="E967" s="421"/>
      <c r="F967" s="418"/>
      <c r="G967" s="418"/>
      <c r="H967" s="418"/>
      <c r="I967" s="67"/>
      <c r="J967" s="421"/>
      <c r="K967" s="418"/>
      <c r="L967" s="418"/>
      <c r="M967" s="418"/>
      <c r="N967" s="442"/>
      <c r="O967" s="637"/>
      <c r="P967" s="418"/>
      <c r="Q967" s="638"/>
      <c r="R967" s="442"/>
      <c r="S967" s="637"/>
      <c r="T967" s="418"/>
      <c r="U967" s="638"/>
      <c r="V967" s="423" t="s">
        <v>579</v>
      </c>
      <c r="W967" s="422"/>
      <c r="X967" s="621"/>
      <c r="Y967" s="621"/>
      <c r="Z967" s="621"/>
      <c r="AA967" s="621"/>
      <c r="AB967" s="701">
        <f>$AB$7</f>
        <v>0.25</v>
      </c>
      <c r="AC967" s="706"/>
      <c r="AD967" s="424" t="s">
        <v>1300</v>
      </c>
      <c r="AE967" s="621"/>
      <c r="AF967" s="722"/>
      <c r="AG967" s="723"/>
      <c r="AH967" s="681"/>
      <c r="AI967" s="681"/>
      <c r="AJ967" s="681"/>
      <c r="AK967" s="681"/>
      <c r="AL967" s="681"/>
      <c r="AM967" s="681"/>
      <c r="AN967" s="681"/>
      <c r="AO967" s="682"/>
      <c r="AP967" s="357">
        <f>ROUND(ROUND((F896-ROUND(F896*N957,0))*(1+AB967),0)+AJ968,0)</f>
        <v>1325</v>
      </c>
      <c r="AQ967" s="429"/>
    </row>
    <row r="968" spans="1:43" ht="17.25" customHeight="1" x14ac:dyDescent="0.15">
      <c r="A968" s="436">
        <v>63</v>
      </c>
      <c r="B968" s="433">
        <v>2485</v>
      </c>
      <c r="C968" s="441" t="s">
        <v>4275</v>
      </c>
      <c r="D968" s="538"/>
      <c r="E968" s="421"/>
      <c r="F968" s="418"/>
      <c r="G968" s="418"/>
      <c r="H968" s="418"/>
      <c r="I968" s="67"/>
      <c r="J968" s="421"/>
      <c r="K968" s="418"/>
      <c r="L968" s="418"/>
      <c r="M968" s="418"/>
      <c r="N968" s="442"/>
      <c r="O968" s="637"/>
      <c r="P968" s="418"/>
      <c r="Q968" s="638"/>
      <c r="R968" s="442"/>
      <c r="S968" s="637"/>
      <c r="T968" s="418"/>
      <c r="U968" s="638"/>
      <c r="V968" s="423" t="s">
        <v>208</v>
      </c>
      <c r="W968" s="422"/>
      <c r="X968" s="621"/>
      <c r="Y968" s="621"/>
      <c r="Z968" s="621"/>
      <c r="AA968" s="621"/>
      <c r="AB968" s="701">
        <f>$AB$8</f>
        <v>0.5</v>
      </c>
      <c r="AC968" s="706"/>
      <c r="AD968" s="424" t="s">
        <v>1300</v>
      </c>
      <c r="AE968" s="621"/>
      <c r="AF968" s="724"/>
      <c r="AG968" s="725"/>
      <c r="AH968" s="417"/>
      <c r="AI968" s="524" t="s">
        <v>33</v>
      </c>
      <c r="AJ968" s="699">
        <f>$AJ$164</f>
        <v>317</v>
      </c>
      <c r="AK968" s="699"/>
      <c r="AL968" s="426" t="s">
        <v>207</v>
      </c>
      <c r="AM968" s="607"/>
      <c r="AN968" s="607"/>
      <c r="AO968" s="432"/>
      <c r="AP968" s="357">
        <f>ROUND(ROUND((F896-ROUND(F896*N957,0))*(1+AB968),0)+AJ968,0)</f>
        <v>1526</v>
      </c>
      <c r="AQ968" s="429"/>
    </row>
    <row r="969" spans="1:43" ht="17.25" customHeight="1" x14ac:dyDescent="0.15">
      <c r="A969" s="436">
        <v>63</v>
      </c>
      <c r="B969" s="433">
        <v>2486</v>
      </c>
      <c r="C969" s="441" t="s">
        <v>4276</v>
      </c>
      <c r="D969" s="538"/>
      <c r="E969" s="421"/>
      <c r="F969" s="418"/>
      <c r="G969" s="418"/>
      <c r="H969" s="418"/>
      <c r="I969" s="67"/>
      <c r="J969" s="421"/>
      <c r="K969" s="418"/>
      <c r="L969" s="418"/>
      <c r="M969" s="418"/>
      <c r="N969" s="442"/>
      <c r="O969" s="637"/>
      <c r="P969" s="418"/>
      <c r="Q969" s="638"/>
      <c r="R969" s="442"/>
      <c r="S969" s="637"/>
      <c r="T969" s="418"/>
      <c r="U969" s="638"/>
      <c r="V969" s="423"/>
      <c r="W969" s="422"/>
      <c r="X969" s="424"/>
      <c r="Y969" s="424"/>
      <c r="Z969" s="621"/>
      <c r="AA969" s="621"/>
      <c r="AB969" s="424"/>
      <c r="AC969" s="422"/>
      <c r="AD969" s="519"/>
      <c r="AE969" s="422"/>
      <c r="AF969" s="422"/>
      <c r="AG969" s="422"/>
      <c r="AH969" s="422"/>
      <c r="AI969" s="422"/>
      <c r="AJ969" s="422"/>
      <c r="AK969" s="422"/>
      <c r="AL969" s="422"/>
      <c r="AM969" s="733" t="s">
        <v>4120</v>
      </c>
      <c r="AN969" s="694"/>
      <c r="AO969" s="695"/>
      <c r="AP969" s="459">
        <f>ROUND((F896-ROUND(F896*N957,0))+AN973,0)</f>
        <v>1106</v>
      </c>
      <c r="AQ969" s="429"/>
    </row>
    <row r="970" spans="1:43" ht="17.25" customHeight="1" x14ac:dyDescent="0.15">
      <c r="A970" s="436">
        <v>63</v>
      </c>
      <c r="B970" s="433">
        <v>2487</v>
      </c>
      <c r="C970" s="441" t="s">
        <v>4277</v>
      </c>
      <c r="D970" s="538"/>
      <c r="E970" s="421"/>
      <c r="F970" s="418"/>
      <c r="G970" s="418"/>
      <c r="H970" s="418"/>
      <c r="I970" s="67"/>
      <c r="J970" s="421"/>
      <c r="K970" s="418"/>
      <c r="L970" s="418"/>
      <c r="M970" s="418"/>
      <c r="N970" s="442"/>
      <c r="O970" s="637"/>
      <c r="P970" s="418"/>
      <c r="Q970" s="638"/>
      <c r="R970" s="442"/>
      <c r="S970" s="637"/>
      <c r="T970" s="418"/>
      <c r="U970" s="638"/>
      <c r="V970" s="423" t="s">
        <v>579</v>
      </c>
      <c r="W970" s="422"/>
      <c r="X970" s="621"/>
      <c r="Y970" s="621"/>
      <c r="Z970" s="621"/>
      <c r="AA970" s="621"/>
      <c r="AB970" s="701">
        <f>$AB$7</f>
        <v>0.25</v>
      </c>
      <c r="AC970" s="706"/>
      <c r="AD970" s="424" t="s">
        <v>1300</v>
      </c>
      <c r="AE970" s="422"/>
      <c r="AF970" s="422"/>
      <c r="AG970" s="422"/>
      <c r="AH970" s="422"/>
      <c r="AI970" s="422"/>
      <c r="AJ970" s="422"/>
      <c r="AK970" s="422"/>
      <c r="AL970" s="422"/>
      <c r="AM970" s="734"/>
      <c r="AN970" s="735"/>
      <c r="AO970" s="736"/>
      <c r="AP970" s="459">
        <f>ROUND(ROUND((F896-ROUND(F896*N957,0))*(1+AB970),0)+AN973,0)</f>
        <v>1308</v>
      </c>
      <c r="AQ970" s="429"/>
    </row>
    <row r="971" spans="1:43" ht="17.25" customHeight="1" x14ac:dyDescent="0.15">
      <c r="A971" s="436">
        <v>63</v>
      </c>
      <c r="B971" s="433">
        <v>2488</v>
      </c>
      <c r="C971" s="441" t="s">
        <v>4278</v>
      </c>
      <c r="D971" s="538"/>
      <c r="E971" s="421"/>
      <c r="F971" s="418"/>
      <c r="G971" s="418"/>
      <c r="H971" s="418"/>
      <c r="I971" s="67"/>
      <c r="J971" s="421"/>
      <c r="K971" s="418"/>
      <c r="L971" s="418"/>
      <c r="M971" s="418"/>
      <c r="N971" s="442"/>
      <c r="O971" s="637"/>
      <c r="P971" s="418"/>
      <c r="Q971" s="638"/>
      <c r="R971" s="442"/>
      <c r="S971" s="637"/>
      <c r="T971" s="418"/>
      <c r="U971" s="638"/>
      <c r="V971" s="423" t="s">
        <v>208</v>
      </c>
      <c r="W971" s="422"/>
      <c r="X971" s="621"/>
      <c r="Y971" s="621"/>
      <c r="Z971" s="621"/>
      <c r="AA971" s="621"/>
      <c r="AB971" s="701">
        <f>$AB$8</f>
        <v>0.5</v>
      </c>
      <c r="AC971" s="706"/>
      <c r="AD971" s="424" t="s">
        <v>1300</v>
      </c>
      <c r="AE971" s="422"/>
      <c r="AF971" s="422"/>
      <c r="AG971" s="422"/>
      <c r="AH971" s="422"/>
      <c r="AI971" s="422"/>
      <c r="AJ971" s="422"/>
      <c r="AK971" s="422"/>
      <c r="AL971" s="422"/>
      <c r="AM971" s="734"/>
      <c r="AN971" s="735"/>
      <c r="AO971" s="736"/>
      <c r="AP971" s="459">
        <f>ROUND(ROUND((F896-ROUND(F896*N957,0))*(1+AB971),0)+AN973,0)</f>
        <v>1509</v>
      </c>
      <c r="AQ971" s="429"/>
    </row>
    <row r="972" spans="1:43" ht="17.25" customHeight="1" x14ac:dyDescent="0.15">
      <c r="A972" s="436">
        <v>63</v>
      </c>
      <c r="B972" s="433">
        <v>2489</v>
      </c>
      <c r="C972" s="441" t="s">
        <v>4279</v>
      </c>
      <c r="D972" s="538"/>
      <c r="E972" s="421"/>
      <c r="F972" s="418"/>
      <c r="G972" s="418"/>
      <c r="H972" s="418"/>
      <c r="I972" s="67"/>
      <c r="J972" s="421"/>
      <c r="K972" s="418"/>
      <c r="L972" s="418"/>
      <c r="M972" s="418"/>
      <c r="N972" s="442"/>
      <c r="O972" s="637"/>
      <c r="P972" s="418"/>
      <c r="Q972" s="638"/>
      <c r="R972" s="442"/>
      <c r="S972" s="637"/>
      <c r="T972" s="418"/>
      <c r="U972" s="638"/>
      <c r="V972" s="423"/>
      <c r="W972" s="422"/>
      <c r="X972" s="621"/>
      <c r="Y972" s="621"/>
      <c r="Z972" s="621"/>
      <c r="AA972" s="621"/>
      <c r="AB972" s="529"/>
      <c r="AC972" s="530"/>
      <c r="AD972" s="424"/>
      <c r="AE972" s="621"/>
      <c r="AF972" s="703" t="s">
        <v>4070</v>
      </c>
      <c r="AG972" s="704"/>
      <c r="AH972" s="678" t="s">
        <v>828</v>
      </c>
      <c r="AI972" s="678"/>
      <c r="AJ972" s="678"/>
      <c r="AK972" s="678"/>
      <c r="AL972" s="679"/>
      <c r="AM972" s="734"/>
      <c r="AN972" s="735"/>
      <c r="AO972" s="736"/>
      <c r="AP972" s="459">
        <f>ROUND(ROUND((F896-ROUND(F896*N957,0))+AI974,0)+AN973,0)</f>
        <v>1360</v>
      </c>
      <c r="AQ972" s="429"/>
    </row>
    <row r="973" spans="1:43" ht="17.25" customHeight="1" x14ac:dyDescent="0.15">
      <c r="A973" s="436">
        <v>63</v>
      </c>
      <c r="B973" s="433">
        <v>2490</v>
      </c>
      <c r="C973" s="441" t="s">
        <v>4280</v>
      </c>
      <c r="D973" s="538"/>
      <c r="E973" s="421"/>
      <c r="F973" s="418"/>
      <c r="G973" s="418"/>
      <c r="H973" s="418"/>
      <c r="I973" s="67"/>
      <c r="J973" s="421"/>
      <c r="K973" s="418"/>
      <c r="L973" s="418"/>
      <c r="M973" s="418"/>
      <c r="N973" s="442"/>
      <c r="O973" s="637"/>
      <c r="P973" s="418"/>
      <c r="Q973" s="638"/>
      <c r="R973" s="442"/>
      <c r="S973" s="637"/>
      <c r="T973" s="418"/>
      <c r="U973" s="638"/>
      <c r="V973" s="423" t="s">
        <v>579</v>
      </c>
      <c r="W973" s="422"/>
      <c r="X973" s="621"/>
      <c r="Y973" s="621"/>
      <c r="Z973" s="621"/>
      <c r="AA973" s="621"/>
      <c r="AB973" s="701">
        <f>$AB$7</f>
        <v>0.25</v>
      </c>
      <c r="AC973" s="706"/>
      <c r="AD973" s="424" t="s">
        <v>1300</v>
      </c>
      <c r="AE973" s="621"/>
      <c r="AF973" s="703"/>
      <c r="AG973" s="704"/>
      <c r="AH973" s="681"/>
      <c r="AI973" s="681"/>
      <c r="AJ973" s="681"/>
      <c r="AK973" s="681"/>
      <c r="AL973" s="682"/>
      <c r="AM973" s="465" t="s">
        <v>33</v>
      </c>
      <c r="AN973" s="707">
        <f>$AN$289</f>
        <v>300</v>
      </c>
      <c r="AO973" s="708"/>
      <c r="AP973" s="459">
        <f>ROUND(ROUND(ROUND((F896-ROUND(F896*N957,0))*(1+AB973),0)+AI974,0)+AN973,0)</f>
        <v>1562</v>
      </c>
      <c r="AQ973" s="429"/>
    </row>
    <row r="974" spans="1:43" ht="17.25" customHeight="1" x14ac:dyDescent="0.15">
      <c r="A974" s="436">
        <v>63</v>
      </c>
      <c r="B974" s="433">
        <v>2491</v>
      </c>
      <c r="C974" s="441" t="s">
        <v>4281</v>
      </c>
      <c r="D974" s="538"/>
      <c r="E974" s="421"/>
      <c r="F974" s="418"/>
      <c r="G974" s="418"/>
      <c r="H974" s="418"/>
      <c r="I974" s="67"/>
      <c r="J974" s="421"/>
      <c r="K974" s="418"/>
      <c r="L974" s="418"/>
      <c r="M974" s="418"/>
      <c r="N974" s="442"/>
      <c r="O974" s="637"/>
      <c r="P974" s="418"/>
      <c r="Q974" s="638"/>
      <c r="R974" s="442"/>
      <c r="S974" s="637"/>
      <c r="T974" s="418"/>
      <c r="U974" s="638"/>
      <c r="V974" s="423" t="s">
        <v>208</v>
      </c>
      <c r="W974" s="422"/>
      <c r="X974" s="621"/>
      <c r="Y974" s="621"/>
      <c r="Z974" s="621"/>
      <c r="AA974" s="621"/>
      <c r="AB974" s="701">
        <f>$AB$8</f>
        <v>0.5</v>
      </c>
      <c r="AC974" s="706"/>
      <c r="AD974" s="424" t="s">
        <v>1300</v>
      </c>
      <c r="AE974" s="621"/>
      <c r="AF974" s="703"/>
      <c r="AG974" s="704"/>
      <c r="AH974" s="616" t="s">
        <v>33</v>
      </c>
      <c r="AI974" s="705">
        <f>$AJ$11</f>
        <v>254</v>
      </c>
      <c r="AJ974" s="705"/>
      <c r="AK974" s="245" t="s">
        <v>207</v>
      </c>
      <c r="AL974" s="426"/>
      <c r="AM974" s="448"/>
      <c r="AN974" s="449"/>
      <c r="AO974" s="467" t="s">
        <v>207</v>
      </c>
      <c r="AP974" s="459">
        <f>ROUND(ROUND(ROUND((F896-ROUND(F896*N957,0))*(1+AB974),0)+AI974,0)+AN973,0)</f>
        <v>1763</v>
      </c>
      <c r="AQ974" s="429"/>
    </row>
    <row r="975" spans="1:43" ht="17.25" customHeight="1" x14ac:dyDescent="0.15">
      <c r="A975" s="436">
        <v>63</v>
      </c>
      <c r="B975" s="433">
        <v>2492</v>
      </c>
      <c r="C975" s="441" t="s">
        <v>4282</v>
      </c>
      <c r="D975" s="538"/>
      <c r="E975" s="421"/>
      <c r="F975" s="418"/>
      <c r="G975" s="418"/>
      <c r="H975" s="418"/>
      <c r="I975" s="67"/>
      <c r="J975" s="421"/>
      <c r="K975" s="418"/>
      <c r="L975" s="418"/>
      <c r="M975" s="418"/>
      <c r="N975" s="442"/>
      <c r="O975" s="637"/>
      <c r="P975" s="418"/>
      <c r="Q975" s="638"/>
      <c r="R975" s="442"/>
      <c r="S975" s="637"/>
      <c r="T975" s="418"/>
      <c r="U975" s="638"/>
      <c r="V975" s="423"/>
      <c r="W975" s="422"/>
      <c r="X975" s="621"/>
      <c r="Y975" s="621"/>
      <c r="Z975" s="621"/>
      <c r="AA975" s="621"/>
      <c r="AB975" s="529"/>
      <c r="AC975" s="530"/>
      <c r="AD975" s="424"/>
      <c r="AE975" s="621"/>
      <c r="AF975" s="703"/>
      <c r="AG975" s="704"/>
      <c r="AH975" s="678" t="s">
        <v>1360</v>
      </c>
      <c r="AI975" s="678"/>
      <c r="AJ975" s="678"/>
      <c r="AK975" s="678"/>
      <c r="AL975" s="679"/>
      <c r="AM975" s="448"/>
      <c r="AN975" s="449"/>
      <c r="AO975" s="450"/>
      <c r="AP975" s="458">
        <f>ROUND(ROUND((F896-ROUND(F896*N957,0))+AI977,0)+AN973,0)</f>
        <v>1508</v>
      </c>
      <c r="AQ975" s="429"/>
    </row>
    <row r="976" spans="1:43" ht="17.25" customHeight="1" x14ac:dyDescent="0.15">
      <c r="A976" s="436">
        <v>63</v>
      </c>
      <c r="B976" s="433">
        <v>2493</v>
      </c>
      <c r="C976" s="441" t="s">
        <v>4283</v>
      </c>
      <c r="D976" s="538"/>
      <c r="E976" s="421"/>
      <c r="F976" s="418"/>
      <c r="G976" s="418"/>
      <c r="H976" s="418"/>
      <c r="I976" s="67"/>
      <c r="J976" s="421"/>
      <c r="K976" s="418"/>
      <c r="L976" s="418"/>
      <c r="M976" s="418"/>
      <c r="N976" s="442"/>
      <c r="O976" s="637"/>
      <c r="P976" s="418"/>
      <c r="Q976" s="638"/>
      <c r="R976" s="442"/>
      <c r="S976" s="637"/>
      <c r="T976" s="418"/>
      <c r="U976" s="638"/>
      <c r="V976" s="423" t="s">
        <v>579</v>
      </c>
      <c r="W976" s="422"/>
      <c r="X976" s="621"/>
      <c r="Y976" s="621"/>
      <c r="Z976" s="621"/>
      <c r="AA976" s="621"/>
      <c r="AB976" s="701">
        <f>$AB$7</f>
        <v>0.25</v>
      </c>
      <c r="AC976" s="706"/>
      <c r="AD976" s="424" t="s">
        <v>1300</v>
      </c>
      <c r="AE976" s="621"/>
      <c r="AF976" s="703"/>
      <c r="AG976" s="704"/>
      <c r="AH976" s="681"/>
      <c r="AI976" s="681"/>
      <c r="AJ976" s="681"/>
      <c r="AK976" s="681"/>
      <c r="AL976" s="682"/>
      <c r="AM976" s="442"/>
      <c r="AN976" s="637"/>
      <c r="AO976" s="638"/>
      <c r="AP976" s="459">
        <f>ROUND(ROUND(ROUND((F896-ROUND(F896*N957,0))*(1+AB976),0)+AI977,0)+AN973,0)</f>
        <v>1710</v>
      </c>
      <c r="AQ976" s="429"/>
    </row>
    <row r="977" spans="1:43" ht="17.25" customHeight="1" x14ac:dyDescent="0.15">
      <c r="A977" s="436">
        <v>63</v>
      </c>
      <c r="B977" s="433">
        <v>2494</v>
      </c>
      <c r="C977" s="441" t="s">
        <v>4284</v>
      </c>
      <c r="D977" s="538"/>
      <c r="E977" s="421"/>
      <c r="F977" s="418"/>
      <c r="G977" s="418"/>
      <c r="H977" s="418"/>
      <c r="I977" s="67"/>
      <c r="J977" s="421"/>
      <c r="K977" s="418"/>
      <c r="L977" s="418"/>
      <c r="M977" s="418"/>
      <c r="N977" s="442"/>
      <c r="O977" s="637"/>
      <c r="P977" s="418"/>
      <c r="Q977" s="638"/>
      <c r="R977" s="442"/>
      <c r="S977" s="637"/>
      <c r="T977" s="418"/>
      <c r="U977" s="638"/>
      <c r="V977" s="423" t="s">
        <v>208</v>
      </c>
      <c r="W977" s="422"/>
      <c r="X977" s="621"/>
      <c r="Y977" s="621"/>
      <c r="Z977" s="621"/>
      <c r="AA977" s="621"/>
      <c r="AB977" s="701">
        <f>$AB$8</f>
        <v>0.5</v>
      </c>
      <c r="AC977" s="706"/>
      <c r="AD977" s="424" t="s">
        <v>1300</v>
      </c>
      <c r="AE977" s="621"/>
      <c r="AF977" s="703"/>
      <c r="AG977" s="704"/>
      <c r="AH977" s="616" t="s">
        <v>33</v>
      </c>
      <c r="AI977" s="705">
        <f>$AJ$158</f>
        <v>402</v>
      </c>
      <c r="AJ977" s="705"/>
      <c r="AK977" s="245" t="s">
        <v>207</v>
      </c>
      <c r="AL977" s="417"/>
      <c r="AM977" s="442"/>
      <c r="AN977" s="637"/>
      <c r="AO977" s="638"/>
      <c r="AP977" s="459">
        <f>ROUND(ROUND(ROUND((F896-ROUND(F896*N957,0))*(1+AB977),0)+AI977,0)+AN973,0)</f>
        <v>1911</v>
      </c>
      <c r="AQ977" s="429"/>
    </row>
    <row r="978" spans="1:43" ht="17.25" customHeight="1" x14ac:dyDescent="0.15">
      <c r="A978" s="436">
        <v>63</v>
      </c>
      <c r="B978" s="433">
        <v>2495</v>
      </c>
      <c r="C978" s="441" t="s">
        <v>4285</v>
      </c>
      <c r="D978" s="538"/>
      <c r="E978" s="421"/>
      <c r="F978" s="418"/>
      <c r="G978" s="418"/>
      <c r="H978" s="418"/>
      <c r="I978" s="67"/>
      <c r="J978" s="421"/>
      <c r="K978" s="418"/>
      <c r="L978" s="418"/>
      <c r="M978" s="418"/>
      <c r="N978" s="442"/>
      <c r="O978" s="637"/>
      <c r="P978" s="418"/>
      <c r="Q978" s="638"/>
      <c r="R978" s="442"/>
      <c r="S978" s="637"/>
      <c r="T978" s="418"/>
      <c r="U978" s="638"/>
      <c r="V978" s="423"/>
      <c r="W978" s="422"/>
      <c r="X978" s="621"/>
      <c r="Y978" s="621"/>
      <c r="Z978" s="621"/>
      <c r="AA978" s="621"/>
      <c r="AB978" s="529"/>
      <c r="AC978" s="530"/>
      <c r="AD978" s="424"/>
      <c r="AE978" s="621"/>
      <c r="AF978" s="703" t="s">
        <v>1394</v>
      </c>
      <c r="AG978" s="704"/>
      <c r="AH978" s="678" t="s">
        <v>828</v>
      </c>
      <c r="AI978" s="678"/>
      <c r="AJ978" s="678"/>
      <c r="AK978" s="678"/>
      <c r="AL978" s="679"/>
      <c r="AM978" s="448"/>
      <c r="AN978" s="449"/>
      <c r="AO978" s="450"/>
      <c r="AP978" s="459">
        <f>ROUND(ROUND((F896-ROUND(F896*N957,0))+AI980,0)+AN973,0)</f>
        <v>1307</v>
      </c>
      <c r="AQ978" s="429"/>
    </row>
    <row r="979" spans="1:43" ht="17.25" customHeight="1" x14ac:dyDescent="0.15">
      <c r="A979" s="436">
        <v>63</v>
      </c>
      <c r="B979" s="433">
        <v>2496</v>
      </c>
      <c r="C979" s="441" t="s">
        <v>4286</v>
      </c>
      <c r="D979" s="538"/>
      <c r="E979" s="421"/>
      <c r="F979" s="418"/>
      <c r="G979" s="418"/>
      <c r="H979" s="418"/>
      <c r="I979" s="67"/>
      <c r="J979" s="421"/>
      <c r="K979" s="418"/>
      <c r="L979" s="418"/>
      <c r="M979" s="418"/>
      <c r="N979" s="442"/>
      <c r="O979" s="637"/>
      <c r="P979" s="418"/>
      <c r="Q979" s="638"/>
      <c r="R979" s="442"/>
      <c r="S979" s="637"/>
      <c r="T979" s="418"/>
      <c r="U979" s="638"/>
      <c r="V979" s="423" t="s">
        <v>579</v>
      </c>
      <c r="W979" s="422"/>
      <c r="X979" s="621"/>
      <c r="Y979" s="621"/>
      <c r="Z979" s="621"/>
      <c r="AA979" s="621"/>
      <c r="AB979" s="701">
        <f>$AB$7</f>
        <v>0.25</v>
      </c>
      <c r="AC979" s="706"/>
      <c r="AD979" s="424" t="s">
        <v>1300</v>
      </c>
      <c r="AE979" s="621"/>
      <c r="AF979" s="703"/>
      <c r="AG979" s="704"/>
      <c r="AH979" s="681"/>
      <c r="AI979" s="681"/>
      <c r="AJ979" s="681"/>
      <c r="AK979" s="681"/>
      <c r="AL979" s="682"/>
      <c r="AM979" s="448"/>
      <c r="AN979" s="449"/>
      <c r="AO979" s="450"/>
      <c r="AP979" s="459">
        <f>ROUND(ROUND(ROUND((F896-ROUND(F896*N957,0))*(1+AB979),0)+AI980,0)+AN973,0)</f>
        <v>1509</v>
      </c>
      <c r="AQ979" s="429"/>
    </row>
    <row r="980" spans="1:43" ht="17.25" customHeight="1" x14ac:dyDescent="0.15">
      <c r="A980" s="436">
        <v>63</v>
      </c>
      <c r="B980" s="433">
        <v>2497</v>
      </c>
      <c r="C980" s="441" t="s">
        <v>4287</v>
      </c>
      <c r="D980" s="538"/>
      <c r="E980" s="421"/>
      <c r="F980" s="418"/>
      <c r="G980" s="418"/>
      <c r="H980" s="418"/>
      <c r="I980" s="67"/>
      <c r="J980" s="421"/>
      <c r="K980" s="418"/>
      <c r="L980" s="418"/>
      <c r="M980" s="418"/>
      <c r="N980" s="442"/>
      <c r="O980" s="637"/>
      <c r="P980" s="418"/>
      <c r="Q980" s="638"/>
      <c r="R980" s="442"/>
      <c r="S980" s="637"/>
      <c r="T980" s="418"/>
      <c r="U980" s="638"/>
      <c r="V980" s="423" t="s">
        <v>208</v>
      </c>
      <c r="W980" s="422"/>
      <c r="X980" s="621"/>
      <c r="Y980" s="621"/>
      <c r="Z980" s="621"/>
      <c r="AA980" s="621"/>
      <c r="AB980" s="701">
        <f>$AB$8</f>
        <v>0.5</v>
      </c>
      <c r="AC980" s="706"/>
      <c r="AD980" s="424" t="s">
        <v>1300</v>
      </c>
      <c r="AE980" s="621"/>
      <c r="AF980" s="703"/>
      <c r="AG980" s="704"/>
      <c r="AH980" s="616" t="s">
        <v>33</v>
      </c>
      <c r="AI980" s="705">
        <f>$AJ$14</f>
        <v>201</v>
      </c>
      <c r="AJ980" s="705"/>
      <c r="AK980" s="245" t="s">
        <v>207</v>
      </c>
      <c r="AL980" s="323"/>
      <c r="AM980" s="448"/>
      <c r="AN980" s="449"/>
      <c r="AO980" s="450"/>
      <c r="AP980" s="459">
        <f>ROUND(ROUND(ROUND((F896-ROUND(F896*N957,0))*(1+AB980),0)+AI980,0)+AN973,0)</f>
        <v>1710</v>
      </c>
      <c r="AQ980" s="429"/>
    </row>
    <row r="981" spans="1:43" ht="17.25" customHeight="1" x14ac:dyDescent="0.15">
      <c r="A981" s="436">
        <v>63</v>
      </c>
      <c r="B981" s="433">
        <v>2498</v>
      </c>
      <c r="C981" s="441" t="s">
        <v>4288</v>
      </c>
      <c r="D981" s="538"/>
      <c r="E981" s="421"/>
      <c r="F981" s="418"/>
      <c r="G981" s="418"/>
      <c r="H981" s="418"/>
      <c r="I981" s="67"/>
      <c r="J981" s="421"/>
      <c r="K981" s="418"/>
      <c r="L981" s="418"/>
      <c r="M981" s="418"/>
      <c r="N981" s="442"/>
      <c r="O981" s="637"/>
      <c r="P981" s="418"/>
      <c r="Q981" s="638"/>
      <c r="R981" s="442"/>
      <c r="S981" s="637"/>
      <c r="T981" s="418"/>
      <c r="U981" s="638"/>
      <c r="V981" s="423"/>
      <c r="W981" s="422"/>
      <c r="X981" s="621"/>
      <c r="Y981" s="621"/>
      <c r="Z981" s="621"/>
      <c r="AA981" s="621"/>
      <c r="AB981" s="529"/>
      <c r="AC981" s="530"/>
      <c r="AD981" s="424"/>
      <c r="AE981" s="621"/>
      <c r="AF981" s="703"/>
      <c r="AG981" s="704"/>
      <c r="AH981" s="678" t="s">
        <v>1360</v>
      </c>
      <c r="AI981" s="678"/>
      <c r="AJ981" s="678"/>
      <c r="AK981" s="678"/>
      <c r="AL981" s="679"/>
      <c r="AM981" s="448"/>
      <c r="AN981" s="449"/>
      <c r="AO981" s="450"/>
      <c r="AP981" s="458">
        <f>ROUND(ROUND(ROUND((F896-ROUND(F896*N957,0))+AI983,0)+N957,0)+AN973,0)</f>
        <v>1423</v>
      </c>
      <c r="AQ981" s="429"/>
    </row>
    <row r="982" spans="1:43" ht="17.25" customHeight="1" x14ac:dyDescent="0.15">
      <c r="A982" s="436">
        <v>63</v>
      </c>
      <c r="B982" s="433">
        <v>2499</v>
      </c>
      <c r="C982" s="441" t="s">
        <v>4289</v>
      </c>
      <c r="D982" s="538"/>
      <c r="E982" s="421"/>
      <c r="F982" s="418"/>
      <c r="G982" s="418"/>
      <c r="H982" s="418"/>
      <c r="I982" s="67"/>
      <c r="J982" s="421"/>
      <c r="K982" s="418"/>
      <c r="L982" s="418"/>
      <c r="M982" s="418"/>
      <c r="N982" s="442"/>
      <c r="O982" s="637"/>
      <c r="P982" s="418"/>
      <c r="Q982" s="638"/>
      <c r="R982" s="442"/>
      <c r="S982" s="637"/>
      <c r="T982" s="418"/>
      <c r="U982" s="638"/>
      <c r="V982" s="423" t="s">
        <v>579</v>
      </c>
      <c r="W982" s="422"/>
      <c r="X982" s="621"/>
      <c r="Y982" s="621"/>
      <c r="Z982" s="621"/>
      <c r="AA982" s="621"/>
      <c r="AB982" s="701">
        <f>$AB$7</f>
        <v>0.25</v>
      </c>
      <c r="AC982" s="706"/>
      <c r="AD982" s="424" t="s">
        <v>1300</v>
      </c>
      <c r="AE982" s="621"/>
      <c r="AF982" s="703"/>
      <c r="AG982" s="704"/>
      <c r="AH982" s="681"/>
      <c r="AI982" s="681"/>
      <c r="AJ982" s="681"/>
      <c r="AK982" s="681"/>
      <c r="AL982" s="682"/>
      <c r="AM982" s="448"/>
      <c r="AN982" s="449"/>
      <c r="AO982" s="450"/>
      <c r="AP982" s="459">
        <f>ROUND(ROUND(ROUND((F896-ROUND(F896*N957,0))*(1+AB982),0)+AI983,0)+AN973,0)</f>
        <v>1625</v>
      </c>
      <c r="AQ982" s="429"/>
    </row>
    <row r="983" spans="1:43" ht="17.25" customHeight="1" x14ac:dyDescent="0.15">
      <c r="A983" s="436">
        <v>63</v>
      </c>
      <c r="B983" s="433">
        <v>2500</v>
      </c>
      <c r="C983" s="441" t="s">
        <v>4290</v>
      </c>
      <c r="D983" s="538"/>
      <c r="E983" s="421"/>
      <c r="F983" s="418"/>
      <c r="G983" s="418"/>
      <c r="H983" s="418"/>
      <c r="I983" s="67"/>
      <c r="J983" s="421"/>
      <c r="K983" s="418"/>
      <c r="L983" s="418"/>
      <c r="M983" s="418"/>
      <c r="N983" s="442"/>
      <c r="O983" s="637"/>
      <c r="P983" s="418"/>
      <c r="Q983" s="638"/>
      <c r="R983" s="446"/>
      <c r="S983" s="607"/>
      <c r="T983" s="417"/>
      <c r="U983" s="432"/>
      <c r="V983" s="423" t="s">
        <v>208</v>
      </c>
      <c r="W983" s="422"/>
      <c r="X983" s="621"/>
      <c r="Y983" s="621"/>
      <c r="Z983" s="621"/>
      <c r="AA983" s="621"/>
      <c r="AB983" s="701">
        <f>$AB$8</f>
        <v>0.5</v>
      </c>
      <c r="AC983" s="706"/>
      <c r="AD983" s="424" t="s">
        <v>1300</v>
      </c>
      <c r="AE983" s="621"/>
      <c r="AF983" s="703"/>
      <c r="AG983" s="704"/>
      <c r="AH983" s="524" t="s">
        <v>33</v>
      </c>
      <c r="AI983" s="699">
        <f>$AJ$164</f>
        <v>317</v>
      </c>
      <c r="AJ983" s="699"/>
      <c r="AK983" s="426" t="s">
        <v>207</v>
      </c>
      <c r="AL983" s="323"/>
      <c r="AM983" s="576"/>
      <c r="AN983" s="577"/>
      <c r="AO983" s="578"/>
      <c r="AP983" s="357">
        <f>ROUND(ROUND(ROUND((F896-ROUND(F896*N957,0))*(1+AB983),0)+AI983,0)+AN973,0)</f>
        <v>1826</v>
      </c>
      <c r="AQ983" s="429"/>
    </row>
    <row r="984" spans="1:43" ht="17.25" customHeight="1" x14ac:dyDescent="0.15">
      <c r="A984" s="436">
        <v>63</v>
      </c>
      <c r="B984" s="433" t="s">
        <v>5635</v>
      </c>
      <c r="C984" s="455" t="s">
        <v>4831</v>
      </c>
      <c r="D984" s="538"/>
      <c r="E984" s="442"/>
      <c r="F984" s="637"/>
      <c r="G984" s="637"/>
      <c r="H984" s="637"/>
      <c r="I984" s="638"/>
      <c r="J984" s="442"/>
      <c r="K984" s="637"/>
      <c r="L984" s="637"/>
      <c r="M984" s="638"/>
      <c r="N984" s="442"/>
      <c r="O984" s="637"/>
      <c r="P984" s="637"/>
      <c r="Q984" s="419"/>
      <c r="R984" s="677" t="s">
        <v>4346</v>
      </c>
      <c r="S984" s="678"/>
      <c r="T984" s="678"/>
      <c r="U984" s="679"/>
      <c r="V984" s="423"/>
      <c r="W984" s="621"/>
      <c r="X984" s="621"/>
      <c r="Y984" s="621"/>
      <c r="Z984" s="621"/>
      <c r="AA984" s="621"/>
      <c r="AB984" s="621"/>
      <c r="AC984" s="621"/>
      <c r="AD984" s="621"/>
      <c r="AE984" s="621"/>
      <c r="AF984" s="621"/>
      <c r="AG984" s="621"/>
      <c r="AH984" s="621"/>
      <c r="AI984" s="621"/>
      <c r="AJ984" s="621"/>
      <c r="AK984" s="621"/>
      <c r="AL984" s="621"/>
      <c r="AM984" s="621"/>
      <c r="AN984" s="621"/>
      <c r="AO984" s="622"/>
      <c r="AP984" s="456">
        <f>F956-ROUND(F956*N957,0)-ROUND(F956*R987,0)</f>
        <v>798</v>
      </c>
      <c r="AQ984" s="429"/>
    </row>
    <row r="985" spans="1:43" ht="17.25" customHeight="1" x14ac:dyDescent="0.15">
      <c r="A985" s="436">
        <v>63</v>
      </c>
      <c r="B985" s="433" t="s">
        <v>5636</v>
      </c>
      <c r="C985" s="457" t="s">
        <v>4832</v>
      </c>
      <c r="D985" s="649"/>
      <c r="E985" s="442"/>
      <c r="F985" s="637"/>
      <c r="G985" s="637"/>
      <c r="H985" s="637"/>
      <c r="I985" s="638"/>
      <c r="J985" s="442"/>
      <c r="K985" s="637"/>
      <c r="L985" s="637"/>
      <c r="M985" s="638"/>
      <c r="N985" s="442"/>
      <c r="O985" s="637"/>
      <c r="P985" s="637"/>
      <c r="Q985" s="419"/>
      <c r="R985" s="680"/>
      <c r="S985" s="681"/>
      <c r="T985" s="681"/>
      <c r="U985" s="682"/>
      <c r="V985" s="423" t="s">
        <v>579</v>
      </c>
      <c r="W985" s="422"/>
      <c r="X985" s="422"/>
      <c r="Y985" s="422"/>
      <c r="Z985" s="422"/>
      <c r="AA985" s="422"/>
      <c r="AB985" s="701">
        <v>0.25</v>
      </c>
      <c r="AC985" s="701"/>
      <c r="AD985" s="424" t="s">
        <v>1300</v>
      </c>
      <c r="AE985" s="621"/>
      <c r="AF985" s="621"/>
      <c r="AG985" s="621"/>
      <c r="AH985" s="621"/>
      <c r="AI985" s="621"/>
      <c r="AJ985" s="621"/>
      <c r="AK985" s="621"/>
      <c r="AL985" s="621"/>
      <c r="AM985" s="621"/>
      <c r="AN985" s="621"/>
      <c r="AO985" s="622"/>
      <c r="AP985" s="458">
        <f>ROUND((F956-ROUND(F956*N957,0)-ROUND(F956*R987,0))*(1+AB985),0)</f>
        <v>998</v>
      </c>
      <c r="AQ985" s="429"/>
    </row>
    <row r="986" spans="1:43" ht="17.25" customHeight="1" x14ac:dyDescent="0.15">
      <c r="A986" s="436">
        <v>63</v>
      </c>
      <c r="B986" s="433" t="s">
        <v>5637</v>
      </c>
      <c r="C986" s="457" t="s">
        <v>4833</v>
      </c>
      <c r="D986" s="649"/>
      <c r="E986" s="442"/>
      <c r="F986" s="637"/>
      <c r="G986" s="637"/>
      <c r="H986" s="637"/>
      <c r="I986" s="638"/>
      <c r="J986" s="442"/>
      <c r="K986" s="637"/>
      <c r="L986" s="637"/>
      <c r="M986" s="638"/>
      <c r="N986" s="442"/>
      <c r="O986" s="637"/>
      <c r="P986" s="637"/>
      <c r="Q986" s="419"/>
      <c r="R986" s="511"/>
      <c r="S986" s="511"/>
      <c r="T986" s="511"/>
      <c r="U986" s="513"/>
      <c r="V986" s="423" t="s">
        <v>208</v>
      </c>
      <c r="W986" s="422"/>
      <c r="X986" s="422"/>
      <c r="Y986" s="422"/>
      <c r="Z986" s="422"/>
      <c r="AA986" s="422"/>
      <c r="AB986" s="701">
        <v>0.5</v>
      </c>
      <c r="AC986" s="701"/>
      <c r="AD986" s="424" t="s">
        <v>1300</v>
      </c>
      <c r="AE986" s="621"/>
      <c r="AF986" s="621"/>
      <c r="AG986" s="621"/>
      <c r="AH986" s="621"/>
      <c r="AI986" s="621"/>
      <c r="AJ986" s="621"/>
      <c r="AK986" s="621"/>
      <c r="AL986" s="621"/>
      <c r="AM986" s="621"/>
      <c r="AN986" s="621"/>
      <c r="AO986" s="622"/>
      <c r="AP986" s="458">
        <f>ROUND((F956-ROUND(F956*N957,0)-ROUND(F956*R987,0))*(1+AB986),0)</f>
        <v>1197</v>
      </c>
      <c r="AQ986" s="429"/>
    </row>
    <row r="987" spans="1:43" ht="17.25" customHeight="1" x14ac:dyDescent="0.15">
      <c r="A987" s="436">
        <v>63</v>
      </c>
      <c r="B987" s="433" t="s">
        <v>5638</v>
      </c>
      <c r="C987" s="441" t="s">
        <v>4834</v>
      </c>
      <c r="D987" s="649"/>
      <c r="E987" s="442"/>
      <c r="F987" s="637"/>
      <c r="G987" s="637"/>
      <c r="H987" s="637"/>
      <c r="I987" s="638"/>
      <c r="J987" s="442"/>
      <c r="K987" s="637"/>
      <c r="L987" s="637"/>
      <c r="M987" s="638"/>
      <c r="N987" s="442"/>
      <c r="O987" s="637"/>
      <c r="P987" s="637"/>
      <c r="Q987" s="419"/>
      <c r="R987" s="709">
        <f>$R$18</f>
        <v>0.01</v>
      </c>
      <c r="S987" s="683"/>
      <c r="T987" s="45" t="s">
        <v>4036</v>
      </c>
      <c r="U987" s="419"/>
      <c r="V987" s="423"/>
      <c r="W987" s="422"/>
      <c r="X987" s="422"/>
      <c r="Y987" s="422"/>
      <c r="Z987" s="422"/>
      <c r="AA987" s="422"/>
      <c r="AB987" s="529"/>
      <c r="AC987" s="529"/>
      <c r="AD987" s="424"/>
      <c r="AE987" s="422"/>
      <c r="AF987" s="700" t="s">
        <v>4070</v>
      </c>
      <c r="AG987" s="700"/>
      <c r="AH987" s="678" t="s">
        <v>4030</v>
      </c>
      <c r="AI987" s="678"/>
      <c r="AJ987" s="678"/>
      <c r="AK987" s="678"/>
      <c r="AL987" s="678"/>
      <c r="AM987" s="678"/>
      <c r="AN987" s="678"/>
      <c r="AO987" s="679"/>
      <c r="AP987" s="459">
        <f>ROUND((F956-ROUND(F956*N957,0)-ROUND(F956*R987,0))+AJ989,0)</f>
        <v>1052</v>
      </c>
      <c r="AQ987" s="407"/>
    </row>
    <row r="988" spans="1:43" ht="17.25" customHeight="1" x14ac:dyDescent="0.15">
      <c r="A988" s="436">
        <v>63</v>
      </c>
      <c r="B988" s="433" t="s">
        <v>5639</v>
      </c>
      <c r="C988" s="441" t="s">
        <v>4835</v>
      </c>
      <c r="D988" s="649"/>
      <c r="E988" s="442"/>
      <c r="F988" s="637"/>
      <c r="G988" s="637"/>
      <c r="H988" s="637"/>
      <c r="I988" s="638"/>
      <c r="J988" s="442"/>
      <c r="K988" s="637"/>
      <c r="L988" s="637"/>
      <c r="M988" s="638"/>
      <c r="N988" s="442"/>
      <c r="O988" s="637"/>
      <c r="P988" s="637"/>
      <c r="Q988" s="419"/>
      <c r="R988" s="418"/>
      <c r="S988" s="418"/>
      <c r="T988" s="418"/>
      <c r="U988" s="419"/>
      <c r="V988" s="423" t="s">
        <v>579</v>
      </c>
      <c r="W988" s="422"/>
      <c r="X988" s="422"/>
      <c r="Y988" s="422"/>
      <c r="Z988" s="422"/>
      <c r="AA988" s="422"/>
      <c r="AB988" s="701">
        <f>$AB$7</f>
        <v>0.25</v>
      </c>
      <c r="AC988" s="701"/>
      <c r="AD988" s="424" t="s">
        <v>1300</v>
      </c>
      <c r="AE988" s="422"/>
      <c r="AF988" s="700"/>
      <c r="AG988" s="700"/>
      <c r="AH988" s="681"/>
      <c r="AI988" s="681"/>
      <c r="AJ988" s="681"/>
      <c r="AK988" s="681"/>
      <c r="AL988" s="681"/>
      <c r="AM988" s="681"/>
      <c r="AN988" s="681"/>
      <c r="AO988" s="682"/>
      <c r="AP988" s="459">
        <f>ROUND(ROUND((F956-ROUND(F956*N957,0)-ROUND(F956*R987,0))*(1+AB988),0)+AJ989,0)</f>
        <v>1252</v>
      </c>
      <c r="AQ988" s="429"/>
    </row>
    <row r="989" spans="1:43" ht="17.25" customHeight="1" x14ac:dyDescent="0.15">
      <c r="A989" s="436">
        <v>63</v>
      </c>
      <c r="B989" s="433" t="s">
        <v>5640</v>
      </c>
      <c r="C989" s="441" t="s">
        <v>4836</v>
      </c>
      <c r="D989" s="649"/>
      <c r="E989" s="510"/>
      <c r="F989" s="511"/>
      <c r="G989" s="511"/>
      <c r="H989" s="511"/>
      <c r="I989" s="513"/>
      <c r="J989" s="510"/>
      <c r="K989" s="511"/>
      <c r="L989" s="637"/>
      <c r="M989" s="638"/>
      <c r="N989" s="442"/>
      <c r="O989" s="637"/>
      <c r="P989" s="637"/>
      <c r="Q989" s="419"/>
      <c r="R989" s="418"/>
      <c r="S989" s="418"/>
      <c r="T989" s="418"/>
      <c r="U989" s="419"/>
      <c r="V989" s="423" t="s">
        <v>208</v>
      </c>
      <c r="W989" s="422"/>
      <c r="X989" s="422"/>
      <c r="Y989" s="422"/>
      <c r="Z989" s="422"/>
      <c r="AA989" s="422"/>
      <c r="AB989" s="701">
        <f>$AB$8</f>
        <v>0.5</v>
      </c>
      <c r="AC989" s="701"/>
      <c r="AD989" s="424" t="s">
        <v>1300</v>
      </c>
      <c r="AE989" s="422"/>
      <c r="AF989" s="700"/>
      <c r="AG989" s="700"/>
      <c r="AH989" s="245"/>
      <c r="AI989" s="616" t="s">
        <v>33</v>
      </c>
      <c r="AJ989" s="702">
        <f>$AJ$11</f>
        <v>254</v>
      </c>
      <c r="AK989" s="702"/>
      <c r="AL989" s="245" t="s">
        <v>207</v>
      </c>
      <c r="AM989" s="607"/>
      <c r="AN989" s="607"/>
      <c r="AO989" s="432"/>
      <c r="AP989" s="459">
        <f>ROUND(ROUND((F956-ROUND(F956*N957,0)-ROUND(F956*R987,0))*(1+AB989),0)+AJ989,0)</f>
        <v>1451</v>
      </c>
      <c r="AQ989" s="429"/>
    </row>
    <row r="990" spans="1:43" ht="17.25" customHeight="1" x14ac:dyDescent="0.15">
      <c r="A990" s="436">
        <v>63</v>
      </c>
      <c r="B990" s="433" t="s">
        <v>5641</v>
      </c>
      <c r="C990" s="441" t="s">
        <v>4837</v>
      </c>
      <c r="D990" s="649"/>
      <c r="E990" s="510"/>
      <c r="F990" s="511"/>
      <c r="G990" s="511"/>
      <c r="H990" s="511"/>
      <c r="I990" s="513"/>
      <c r="J990" s="510"/>
      <c r="K990" s="511"/>
      <c r="L990" s="637"/>
      <c r="M990" s="638"/>
      <c r="N990" s="442"/>
      <c r="O990" s="637"/>
      <c r="P990" s="637"/>
      <c r="Q990" s="638"/>
      <c r="R990" s="637"/>
      <c r="S990" s="637"/>
      <c r="T990" s="637"/>
      <c r="U990" s="638"/>
      <c r="V990" s="423"/>
      <c r="W990" s="422"/>
      <c r="X990" s="422"/>
      <c r="Y990" s="422"/>
      <c r="Z990" s="422"/>
      <c r="AA990" s="422"/>
      <c r="AB990" s="529"/>
      <c r="AC990" s="529"/>
      <c r="AD990" s="424"/>
      <c r="AE990" s="422"/>
      <c r="AF990" s="700"/>
      <c r="AG990" s="700"/>
      <c r="AH990" s="677" t="s">
        <v>4071</v>
      </c>
      <c r="AI990" s="678"/>
      <c r="AJ990" s="678"/>
      <c r="AK990" s="678"/>
      <c r="AL990" s="678"/>
      <c r="AM990" s="678"/>
      <c r="AN990" s="678"/>
      <c r="AO990" s="679"/>
      <c r="AP990" s="459">
        <f>ROUND((F956-ROUND(F956*N957,0)-ROUND(F956*R987,0))+AJ992,0)</f>
        <v>1200</v>
      </c>
      <c r="AQ990" s="407"/>
    </row>
    <row r="991" spans="1:43" ht="17.25" customHeight="1" x14ac:dyDescent="0.15">
      <c r="A991" s="436">
        <v>63</v>
      </c>
      <c r="B991" s="433" t="s">
        <v>5642</v>
      </c>
      <c r="C991" s="441" t="s">
        <v>4838</v>
      </c>
      <c r="D991" s="649"/>
      <c r="E991" s="510"/>
      <c r="F991" s="511"/>
      <c r="G991" s="511"/>
      <c r="H991" s="511"/>
      <c r="I991" s="513"/>
      <c r="J991" s="510"/>
      <c r="K991" s="511"/>
      <c r="L991" s="637"/>
      <c r="M991" s="638"/>
      <c r="N991" s="442"/>
      <c r="O991" s="637"/>
      <c r="P991" s="637"/>
      <c r="Q991" s="419"/>
      <c r="R991" s="418"/>
      <c r="S991" s="418"/>
      <c r="T991" s="418"/>
      <c r="U991" s="419"/>
      <c r="V991" s="423" t="s">
        <v>579</v>
      </c>
      <c r="W991" s="422"/>
      <c r="X991" s="422"/>
      <c r="Y991" s="422"/>
      <c r="Z991" s="422"/>
      <c r="AA991" s="422"/>
      <c r="AB991" s="701">
        <f>$AB$7</f>
        <v>0.25</v>
      </c>
      <c r="AC991" s="701"/>
      <c r="AD991" s="424" t="s">
        <v>1300</v>
      </c>
      <c r="AE991" s="422"/>
      <c r="AF991" s="700"/>
      <c r="AG991" s="700"/>
      <c r="AH991" s="680"/>
      <c r="AI991" s="681"/>
      <c r="AJ991" s="681"/>
      <c r="AK991" s="681"/>
      <c r="AL991" s="681"/>
      <c r="AM991" s="681"/>
      <c r="AN991" s="681"/>
      <c r="AO991" s="682"/>
      <c r="AP991" s="459">
        <f>ROUND(ROUND((F956-ROUND(F956*N957,0)-ROUND(F956*R987,0))*(1+AB991),0)+AJ992,0)</f>
        <v>1400</v>
      </c>
      <c r="AQ991" s="429"/>
    </row>
    <row r="992" spans="1:43" ht="17.25" customHeight="1" x14ac:dyDescent="0.15">
      <c r="A992" s="436">
        <v>63</v>
      </c>
      <c r="B992" s="433" t="s">
        <v>5643</v>
      </c>
      <c r="C992" s="441" t="s">
        <v>4839</v>
      </c>
      <c r="D992" s="649"/>
      <c r="E992" s="510"/>
      <c r="F992" s="511"/>
      <c r="G992" s="511"/>
      <c r="H992" s="511"/>
      <c r="I992" s="513"/>
      <c r="J992" s="510"/>
      <c r="K992" s="511"/>
      <c r="L992" s="637"/>
      <c r="M992" s="638"/>
      <c r="N992" s="442"/>
      <c r="O992" s="637"/>
      <c r="P992" s="637"/>
      <c r="Q992" s="419"/>
      <c r="R992" s="418"/>
      <c r="S992" s="418"/>
      <c r="T992" s="418"/>
      <c r="U992" s="419"/>
      <c r="V992" s="423" t="s">
        <v>208</v>
      </c>
      <c r="W992" s="422"/>
      <c r="X992" s="422"/>
      <c r="Y992" s="422"/>
      <c r="Z992" s="422"/>
      <c r="AA992" s="422"/>
      <c r="AB992" s="701">
        <f>$AB$8</f>
        <v>0.5</v>
      </c>
      <c r="AC992" s="701"/>
      <c r="AD992" s="424" t="s">
        <v>1300</v>
      </c>
      <c r="AE992" s="38"/>
      <c r="AF992" s="700"/>
      <c r="AG992" s="700"/>
      <c r="AH992" s="39"/>
      <c r="AI992" s="524" t="s">
        <v>33</v>
      </c>
      <c r="AJ992" s="699">
        <f>$AJ$158</f>
        <v>402</v>
      </c>
      <c r="AK992" s="699"/>
      <c r="AL992" s="426" t="s">
        <v>207</v>
      </c>
      <c r="AM992" s="417"/>
      <c r="AN992" s="417"/>
      <c r="AO992" s="584"/>
      <c r="AP992" s="459">
        <f>ROUND(ROUND((F956-ROUND(F956*N957,0)-ROUND(F956*R987,0))*(1+AB992),0)+AJ992,0)</f>
        <v>1599</v>
      </c>
      <c r="AQ992" s="429"/>
    </row>
    <row r="993" spans="1:43" ht="17.25" customHeight="1" x14ac:dyDescent="0.15">
      <c r="A993" s="436">
        <v>63</v>
      </c>
      <c r="B993" s="433" t="s">
        <v>5644</v>
      </c>
      <c r="C993" s="441" t="s">
        <v>4840</v>
      </c>
      <c r="D993" s="649"/>
      <c r="E993" s="510"/>
      <c r="F993" s="511"/>
      <c r="G993" s="511"/>
      <c r="H993" s="511"/>
      <c r="I993" s="513"/>
      <c r="J993" s="510"/>
      <c r="K993" s="511"/>
      <c r="L993" s="637"/>
      <c r="M993" s="638"/>
      <c r="N993" s="442"/>
      <c r="O993" s="637"/>
      <c r="P993" s="637"/>
      <c r="Q993" s="419"/>
      <c r="R993" s="637"/>
      <c r="S993" s="418"/>
      <c r="T993" s="637"/>
      <c r="U993" s="638"/>
      <c r="V993" s="423"/>
      <c r="W993" s="422"/>
      <c r="X993" s="422"/>
      <c r="Y993" s="422"/>
      <c r="Z993" s="422"/>
      <c r="AA993" s="422"/>
      <c r="AB993" s="529"/>
      <c r="AC993" s="529"/>
      <c r="AD993" s="424"/>
      <c r="AE993" s="422"/>
      <c r="AF993" s="720" t="s">
        <v>4072</v>
      </c>
      <c r="AG993" s="721"/>
      <c r="AH993" s="678" t="s">
        <v>4030</v>
      </c>
      <c r="AI993" s="678"/>
      <c r="AJ993" s="678"/>
      <c r="AK993" s="678"/>
      <c r="AL993" s="678"/>
      <c r="AM993" s="678"/>
      <c r="AN993" s="678"/>
      <c r="AO993" s="679"/>
      <c r="AP993" s="459">
        <f>ROUND((F956-ROUND(F956*N957,0)-ROUND(F956*R987,0))+AJ995,0)</f>
        <v>999</v>
      </c>
      <c r="AQ993" s="407"/>
    </row>
    <row r="994" spans="1:43" ht="17.25" customHeight="1" x14ac:dyDescent="0.15">
      <c r="A994" s="436">
        <v>63</v>
      </c>
      <c r="B994" s="433" t="s">
        <v>5645</v>
      </c>
      <c r="C994" s="441" t="s">
        <v>4841</v>
      </c>
      <c r="D994" s="649"/>
      <c r="E994" s="510"/>
      <c r="F994" s="511"/>
      <c r="G994" s="511"/>
      <c r="H994" s="511"/>
      <c r="I994" s="513"/>
      <c r="J994" s="510"/>
      <c r="K994" s="511"/>
      <c r="L994" s="418"/>
      <c r="M994" s="419"/>
      <c r="N994" s="421"/>
      <c r="O994" s="418"/>
      <c r="P994" s="418"/>
      <c r="Q994" s="419"/>
      <c r="R994" s="418"/>
      <c r="S994" s="418"/>
      <c r="T994" s="418"/>
      <c r="U994" s="419"/>
      <c r="V994" s="423" t="s">
        <v>579</v>
      </c>
      <c r="W994" s="422"/>
      <c r="X994" s="422"/>
      <c r="Y994" s="422"/>
      <c r="Z994" s="422"/>
      <c r="AA994" s="422"/>
      <c r="AB994" s="701">
        <f>$AB$7</f>
        <v>0.25</v>
      </c>
      <c r="AC994" s="701"/>
      <c r="AD994" s="424" t="s">
        <v>1300</v>
      </c>
      <c r="AE994" s="422"/>
      <c r="AF994" s="722"/>
      <c r="AG994" s="723"/>
      <c r="AH994" s="681"/>
      <c r="AI994" s="681"/>
      <c r="AJ994" s="681"/>
      <c r="AK994" s="681"/>
      <c r="AL994" s="681"/>
      <c r="AM994" s="681"/>
      <c r="AN994" s="681"/>
      <c r="AO994" s="682"/>
      <c r="AP994" s="459">
        <f>ROUND(ROUND((F956-ROUND(F956*N957,0)-ROUND(F956*R987,0))*(1+AB994),0)+AJ995,0)</f>
        <v>1199</v>
      </c>
      <c r="AQ994" s="429"/>
    </row>
    <row r="995" spans="1:43" ht="17.25" customHeight="1" x14ac:dyDescent="0.15">
      <c r="A995" s="436">
        <v>63</v>
      </c>
      <c r="B995" s="433" t="s">
        <v>5646</v>
      </c>
      <c r="C995" s="441" t="s">
        <v>4842</v>
      </c>
      <c r="D995" s="649"/>
      <c r="E995" s="510"/>
      <c r="F995" s="511"/>
      <c r="G995" s="511"/>
      <c r="H995" s="511"/>
      <c r="I995" s="513"/>
      <c r="J995" s="510"/>
      <c r="K995" s="511"/>
      <c r="L995" s="418"/>
      <c r="M995" s="419"/>
      <c r="N995" s="421"/>
      <c r="O995" s="418"/>
      <c r="P995" s="418"/>
      <c r="Q995" s="419"/>
      <c r="R995" s="418"/>
      <c r="S995" s="418"/>
      <c r="T995" s="418"/>
      <c r="U995" s="419"/>
      <c r="V995" s="423" t="s">
        <v>208</v>
      </c>
      <c r="W995" s="422"/>
      <c r="X995" s="422"/>
      <c r="Y995" s="422"/>
      <c r="Z995" s="422"/>
      <c r="AA995" s="422"/>
      <c r="AB995" s="701">
        <f>$AB$8</f>
        <v>0.5</v>
      </c>
      <c r="AC995" s="701"/>
      <c r="AD995" s="424" t="s">
        <v>1300</v>
      </c>
      <c r="AE995" s="422"/>
      <c r="AF995" s="722"/>
      <c r="AG995" s="723"/>
      <c r="AH995" s="576"/>
      <c r="AI995" s="524" t="s">
        <v>33</v>
      </c>
      <c r="AJ995" s="699">
        <f>$AJ$14</f>
        <v>201</v>
      </c>
      <c r="AK995" s="699"/>
      <c r="AL995" s="426" t="s">
        <v>207</v>
      </c>
      <c r="AM995" s="181"/>
      <c r="AN995" s="426"/>
      <c r="AO995" s="189"/>
      <c r="AP995" s="459">
        <f>ROUND(ROUND((F956-ROUND(F956*N957,0)-ROUND(F956*R987,0))*(1+AB995),0)+AJ995,0)</f>
        <v>1398</v>
      </c>
      <c r="AQ995" s="429"/>
    </row>
    <row r="996" spans="1:43" ht="17.25" customHeight="1" x14ac:dyDescent="0.15">
      <c r="A996" s="436">
        <v>63</v>
      </c>
      <c r="B996" s="433" t="s">
        <v>5647</v>
      </c>
      <c r="C996" s="441" t="s">
        <v>4843</v>
      </c>
      <c r="D996" s="538"/>
      <c r="E996" s="421"/>
      <c r="F996" s="418"/>
      <c r="G996" s="418"/>
      <c r="H996" s="418"/>
      <c r="I996" s="67"/>
      <c r="J996" s="66"/>
      <c r="K996" s="418"/>
      <c r="L996" s="418"/>
      <c r="M996" s="419"/>
      <c r="N996" s="421"/>
      <c r="O996" s="418"/>
      <c r="P996" s="418"/>
      <c r="Q996" s="638"/>
      <c r="R996" s="637"/>
      <c r="S996" s="637"/>
      <c r="T996" s="637"/>
      <c r="U996" s="638"/>
      <c r="V996" s="423"/>
      <c r="W996" s="422"/>
      <c r="X996" s="422"/>
      <c r="Y996" s="422"/>
      <c r="Z996" s="422"/>
      <c r="AA996" s="422"/>
      <c r="AB996" s="529"/>
      <c r="AC996" s="530"/>
      <c r="AD996" s="424"/>
      <c r="AE996" s="424"/>
      <c r="AF996" s="722"/>
      <c r="AG996" s="723"/>
      <c r="AH996" s="677" t="s">
        <v>4071</v>
      </c>
      <c r="AI996" s="678"/>
      <c r="AJ996" s="678"/>
      <c r="AK996" s="678"/>
      <c r="AL996" s="678"/>
      <c r="AM996" s="678"/>
      <c r="AN996" s="678"/>
      <c r="AO996" s="679"/>
      <c r="AP996" s="459">
        <f>ROUND((F956-ROUND(F956*N957,0)-ROUND(F956*R987,0))+AJ998,0)</f>
        <v>1115</v>
      </c>
      <c r="AQ996" s="429"/>
    </row>
    <row r="997" spans="1:43" ht="17.25" customHeight="1" x14ac:dyDescent="0.15">
      <c r="A997" s="436">
        <v>63</v>
      </c>
      <c r="B997" s="433" t="s">
        <v>5648</v>
      </c>
      <c r="C997" s="441" t="s">
        <v>4844</v>
      </c>
      <c r="D997" s="538"/>
      <c r="E997" s="421"/>
      <c r="F997" s="418"/>
      <c r="G997" s="418"/>
      <c r="H997" s="418"/>
      <c r="I997" s="67"/>
      <c r="J997" s="66"/>
      <c r="K997" s="418"/>
      <c r="L997" s="418"/>
      <c r="M997" s="419"/>
      <c r="N997" s="421"/>
      <c r="O997" s="418"/>
      <c r="P997" s="418"/>
      <c r="Q997" s="638"/>
      <c r="R997" s="418"/>
      <c r="S997" s="418"/>
      <c r="T997" s="418"/>
      <c r="U997" s="419"/>
      <c r="V997" s="423" t="s">
        <v>579</v>
      </c>
      <c r="W997" s="422"/>
      <c r="X997" s="422"/>
      <c r="Y997" s="422"/>
      <c r="Z997" s="422"/>
      <c r="AA997" s="422"/>
      <c r="AB997" s="701">
        <f>$AB$7</f>
        <v>0.25</v>
      </c>
      <c r="AC997" s="706"/>
      <c r="AD997" s="424" t="s">
        <v>1300</v>
      </c>
      <c r="AE997" s="424"/>
      <c r="AF997" s="722"/>
      <c r="AG997" s="723"/>
      <c r="AH997" s="680"/>
      <c r="AI997" s="681"/>
      <c r="AJ997" s="681"/>
      <c r="AK997" s="681"/>
      <c r="AL997" s="681"/>
      <c r="AM997" s="681"/>
      <c r="AN997" s="681"/>
      <c r="AO997" s="682"/>
      <c r="AP997" s="459">
        <f>ROUND(ROUND((F956-ROUND(F956*N957,0)-ROUND(F956*R987,0))*(1+AB997),0)+AJ998,0)</f>
        <v>1315</v>
      </c>
      <c r="AQ997" s="429"/>
    </row>
    <row r="998" spans="1:43" ht="17.25" customHeight="1" x14ac:dyDescent="0.15">
      <c r="A998" s="436">
        <v>63</v>
      </c>
      <c r="B998" s="433" t="s">
        <v>5649</v>
      </c>
      <c r="C998" s="441" t="s">
        <v>4845</v>
      </c>
      <c r="D998" s="538"/>
      <c r="E998" s="421"/>
      <c r="F998" s="418"/>
      <c r="G998" s="418"/>
      <c r="H998" s="418"/>
      <c r="I998" s="67"/>
      <c r="J998" s="66"/>
      <c r="K998" s="418"/>
      <c r="L998" s="418"/>
      <c r="M998" s="419"/>
      <c r="N998" s="421"/>
      <c r="O998" s="418"/>
      <c r="P998" s="418"/>
      <c r="Q998" s="638"/>
      <c r="R998" s="418"/>
      <c r="S998" s="418"/>
      <c r="T998" s="418"/>
      <c r="U998" s="419"/>
      <c r="V998" s="423" t="s">
        <v>208</v>
      </c>
      <c r="W998" s="422"/>
      <c r="X998" s="422"/>
      <c r="Y998" s="422"/>
      <c r="Z998" s="422"/>
      <c r="AA998" s="422"/>
      <c r="AB998" s="701">
        <f>$AB$8</f>
        <v>0.5</v>
      </c>
      <c r="AC998" s="706"/>
      <c r="AD998" s="424" t="s">
        <v>1300</v>
      </c>
      <c r="AE998" s="424"/>
      <c r="AF998" s="724"/>
      <c r="AG998" s="725"/>
      <c r="AH998" s="39"/>
      <c r="AI998" s="524" t="s">
        <v>33</v>
      </c>
      <c r="AJ998" s="699">
        <f>$AJ$164</f>
        <v>317</v>
      </c>
      <c r="AK998" s="699"/>
      <c r="AL998" s="426" t="s">
        <v>207</v>
      </c>
      <c r="AM998" s="607"/>
      <c r="AN998" s="607"/>
      <c r="AO998" s="432"/>
      <c r="AP998" s="459">
        <f>ROUND(ROUND((F956-ROUND(F956*N957,0)-ROUND(F956*R987,0))*(1+AB998),0)+AJ998,0)</f>
        <v>1514</v>
      </c>
      <c r="AQ998" s="429"/>
    </row>
    <row r="999" spans="1:43" ht="17.25" customHeight="1" x14ac:dyDescent="0.15">
      <c r="A999" s="436">
        <v>63</v>
      </c>
      <c r="B999" s="433" t="s">
        <v>5650</v>
      </c>
      <c r="C999" s="455" t="s">
        <v>4846</v>
      </c>
      <c r="D999" s="538"/>
      <c r="E999" s="442"/>
      <c r="F999" s="637"/>
      <c r="G999" s="637"/>
      <c r="H999" s="637"/>
      <c r="I999" s="638"/>
      <c r="J999" s="442"/>
      <c r="K999" s="637"/>
      <c r="L999" s="637"/>
      <c r="M999" s="638"/>
      <c r="N999" s="442"/>
      <c r="O999" s="637"/>
      <c r="P999" s="637"/>
      <c r="Q999" s="419"/>
      <c r="R999" s="418"/>
      <c r="S999" s="418"/>
      <c r="T999" s="418"/>
      <c r="U999" s="419"/>
      <c r="V999" s="423"/>
      <c r="W999" s="621"/>
      <c r="X999" s="621"/>
      <c r="Y999" s="621"/>
      <c r="Z999" s="621"/>
      <c r="AA999" s="621"/>
      <c r="AB999" s="621"/>
      <c r="AC999" s="621"/>
      <c r="AD999" s="621"/>
      <c r="AE999" s="621"/>
      <c r="AF999" s="621"/>
      <c r="AG999" s="621"/>
      <c r="AH999" s="621"/>
      <c r="AI999" s="621"/>
      <c r="AJ999" s="621"/>
      <c r="AK999" s="621"/>
      <c r="AL999" s="621"/>
      <c r="AM999" s="733" t="s">
        <v>4120</v>
      </c>
      <c r="AN999" s="694"/>
      <c r="AO999" s="695"/>
      <c r="AP999" s="456">
        <f>F956-ROUND(F956*N957,0)-ROUND(F956*R987,0)+AN1003</f>
        <v>1098</v>
      </c>
      <c r="AQ999" s="429"/>
    </row>
    <row r="1000" spans="1:43" ht="17.25" customHeight="1" x14ac:dyDescent="0.15">
      <c r="A1000" s="436">
        <v>63</v>
      </c>
      <c r="B1000" s="433" t="s">
        <v>5651</v>
      </c>
      <c r="C1000" s="457" t="s">
        <v>4847</v>
      </c>
      <c r="D1000" s="649"/>
      <c r="E1000" s="442"/>
      <c r="F1000" s="637"/>
      <c r="G1000" s="637"/>
      <c r="H1000" s="637"/>
      <c r="I1000" s="638"/>
      <c r="J1000" s="442"/>
      <c r="K1000" s="637"/>
      <c r="L1000" s="637"/>
      <c r="M1000" s="638"/>
      <c r="N1000" s="442"/>
      <c r="O1000" s="637"/>
      <c r="P1000" s="637"/>
      <c r="Q1000" s="419"/>
      <c r="R1000" s="418"/>
      <c r="S1000" s="418"/>
      <c r="T1000" s="418"/>
      <c r="U1000" s="419"/>
      <c r="V1000" s="423" t="s">
        <v>579</v>
      </c>
      <c r="W1000" s="422"/>
      <c r="X1000" s="422"/>
      <c r="Y1000" s="422"/>
      <c r="Z1000" s="422"/>
      <c r="AA1000" s="422"/>
      <c r="AB1000" s="701">
        <v>0.25</v>
      </c>
      <c r="AC1000" s="701"/>
      <c r="AD1000" s="424" t="s">
        <v>1300</v>
      </c>
      <c r="AE1000" s="621"/>
      <c r="AF1000" s="621"/>
      <c r="AG1000" s="621"/>
      <c r="AH1000" s="621"/>
      <c r="AI1000" s="621"/>
      <c r="AJ1000" s="621"/>
      <c r="AK1000" s="621"/>
      <c r="AL1000" s="621"/>
      <c r="AM1000" s="734"/>
      <c r="AN1000" s="735"/>
      <c r="AO1000" s="736"/>
      <c r="AP1000" s="458">
        <f>ROUND((F956-ROUND(F956*N957,0)-ROUND(F956*R987,0))*(1+AB1000),0)+AN1003</f>
        <v>1298</v>
      </c>
      <c r="AQ1000" s="429"/>
    </row>
    <row r="1001" spans="1:43" ht="17.25" customHeight="1" x14ac:dyDescent="0.15">
      <c r="A1001" s="436">
        <v>63</v>
      </c>
      <c r="B1001" s="433" t="s">
        <v>5652</v>
      </c>
      <c r="C1001" s="457" t="s">
        <v>4848</v>
      </c>
      <c r="D1001" s="649"/>
      <c r="E1001" s="442"/>
      <c r="F1001" s="637"/>
      <c r="G1001" s="637"/>
      <c r="H1001" s="637"/>
      <c r="I1001" s="638"/>
      <c r="J1001" s="442"/>
      <c r="K1001" s="637"/>
      <c r="L1001" s="637"/>
      <c r="M1001" s="638"/>
      <c r="N1001" s="442"/>
      <c r="O1001" s="637"/>
      <c r="P1001" s="637"/>
      <c r="Q1001" s="419"/>
      <c r="R1001" s="418"/>
      <c r="S1001" s="418"/>
      <c r="T1001" s="418"/>
      <c r="U1001" s="419"/>
      <c r="V1001" s="423" t="s">
        <v>208</v>
      </c>
      <c r="W1001" s="422"/>
      <c r="X1001" s="422"/>
      <c r="Y1001" s="422"/>
      <c r="Z1001" s="422"/>
      <c r="AA1001" s="422"/>
      <c r="AB1001" s="701">
        <v>0.5</v>
      </c>
      <c r="AC1001" s="701"/>
      <c r="AD1001" s="424" t="s">
        <v>1300</v>
      </c>
      <c r="AE1001" s="621"/>
      <c r="AF1001" s="621"/>
      <c r="AG1001" s="621"/>
      <c r="AH1001" s="621"/>
      <c r="AI1001" s="621"/>
      <c r="AJ1001" s="621"/>
      <c r="AK1001" s="621"/>
      <c r="AL1001" s="621"/>
      <c r="AM1001" s="734"/>
      <c r="AN1001" s="735"/>
      <c r="AO1001" s="736"/>
      <c r="AP1001" s="458">
        <f>ROUND((F956-ROUND(F956*N957,0)-ROUND(F956*R987,0))*(1+AB1001),0)+AN1003</f>
        <v>1497</v>
      </c>
      <c r="AQ1001" s="429"/>
    </row>
    <row r="1002" spans="1:43" ht="17.25" customHeight="1" x14ac:dyDescent="0.15">
      <c r="A1002" s="436">
        <v>63</v>
      </c>
      <c r="B1002" s="433" t="s">
        <v>5653</v>
      </c>
      <c r="C1002" s="441" t="s">
        <v>4849</v>
      </c>
      <c r="D1002" s="649"/>
      <c r="E1002" s="442"/>
      <c r="F1002" s="637"/>
      <c r="G1002" s="637"/>
      <c r="H1002" s="637"/>
      <c r="I1002" s="638"/>
      <c r="J1002" s="442"/>
      <c r="K1002" s="637"/>
      <c r="L1002" s="637"/>
      <c r="M1002" s="638"/>
      <c r="N1002" s="442"/>
      <c r="O1002" s="637"/>
      <c r="P1002" s="637"/>
      <c r="Q1002" s="419"/>
      <c r="R1002" s="418"/>
      <c r="S1002" s="418"/>
      <c r="T1002" s="418"/>
      <c r="U1002" s="419"/>
      <c r="V1002" s="423"/>
      <c r="W1002" s="422"/>
      <c r="X1002" s="422"/>
      <c r="Y1002" s="422"/>
      <c r="Z1002" s="422"/>
      <c r="AA1002" s="422"/>
      <c r="AB1002" s="529"/>
      <c r="AC1002" s="529"/>
      <c r="AD1002" s="424"/>
      <c r="AE1002" s="422"/>
      <c r="AF1002" s="703" t="s">
        <v>4070</v>
      </c>
      <c r="AG1002" s="704"/>
      <c r="AH1002" s="678" t="s">
        <v>828</v>
      </c>
      <c r="AI1002" s="678"/>
      <c r="AJ1002" s="678"/>
      <c r="AK1002" s="678"/>
      <c r="AL1002" s="679"/>
      <c r="AM1002" s="734"/>
      <c r="AN1002" s="735"/>
      <c r="AO1002" s="736"/>
      <c r="AP1002" s="459">
        <f>ROUND((F956-ROUND(F956*N957,0)-ROUND(F956*R987,0))+AI1004,0)+AN1003</f>
        <v>1352</v>
      </c>
      <c r="AQ1002" s="407"/>
    </row>
    <row r="1003" spans="1:43" ht="17.25" customHeight="1" x14ac:dyDescent="0.15">
      <c r="A1003" s="436">
        <v>63</v>
      </c>
      <c r="B1003" s="433" t="s">
        <v>5654</v>
      </c>
      <c r="C1003" s="441" t="s">
        <v>4850</v>
      </c>
      <c r="D1003" s="649"/>
      <c r="E1003" s="442"/>
      <c r="F1003" s="637"/>
      <c r="G1003" s="637"/>
      <c r="H1003" s="637"/>
      <c r="I1003" s="638"/>
      <c r="J1003" s="442"/>
      <c r="K1003" s="637"/>
      <c r="L1003" s="637"/>
      <c r="M1003" s="638"/>
      <c r="N1003" s="442"/>
      <c r="O1003" s="637"/>
      <c r="P1003" s="637"/>
      <c r="Q1003" s="419"/>
      <c r="R1003" s="418"/>
      <c r="S1003" s="418"/>
      <c r="T1003" s="418"/>
      <c r="U1003" s="419"/>
      <c r="V1003" s="423" t="s">
        <v>579</v>
      </c>
      <c r="W1003" s="422"/>
      <c r="X1003" s="422"/>
      <c r="Y1003" s="422"/>
      <c r="Z1003" s="422"/>
      <c r="AA1003" s="422"/>
      <c r="AB1003" s="701">
        <f>$AB$7</f>
        <v>0.25</v>
      </c>
      <c r="AC1003" s="701"/>
      <c r="AD1003" s="424" t="s">
        <v>1300</v>
      </c>
      <c r="AE1003" s="422"/>
      <c r="AF1003" s="703"/>
      <c r="AG1003" s="704"/>
      <c r="AH1003" s="681"/>
      <c r="AI1003" s="681"/>
      <c r="AJ1003" s="681"/>
      <c r="AK1003" s="681"/>
      <c r="AL1003" s="682"/>
      <c r="AM1003" s="488" t="s">
        <v>33</v>
      </c>
      <c r="AN1003" s="707">
        <f>$AN$289</f>
        <v>300</v>
      </c>
      <c r="AO1003" s="708"/>
      <c r="AP1003" s="459">
        <f>ROUND(ROUND((F956-ROUND(F956*N957,0)-ROUND(F956*R987,0))*(1+AB1003),0)+AI1004,0)+AN1003</f>
        <v>1552</v>
      </c>
      <c r="AQ1003" s="429"/>
    </row>
    <row r="1004" spans="1:43" ht="17.25" customHeight="1" x14ac:dyDescent="0.15">
      <c r="A1004" s="436">
        <v>63</v>
      </c>
      <c r="B1004" s="433" t="s">
        <v>5655</v>
      </c>
      <c r="C1004" s="441" t="s">
        <v>4851</v>
      </c>
      <c r="D1004" s="649"/>
      <c r="E1004" s="510"/>
      <c r="F1004" s="511"/>
      <c r="G1004" s="511"/>
      <c r="H1004" s="511"/>
      <c r="I1004" s="513"/>
      <c r="J1004" s="510"/>
      <c r="K1004" s="511"/>
      <c r="L1004" s="637"/>
      <c r="M1004" s="638"/>
      <c r="N1004" s="442"/>
      <c r="O1004" s="637"/>
      <c r="P1004" s="637"/>
      <c r="Q1004" s="419"/>
      <c r="R1004" s="418"/>
      <c r="S1004" s="418"/>
      <c r="T1004" s="418"/>
      <c r="U1004" s="419"/>
      <c r="V1004" s="423" t="s">
        <v>208</v>
      </c>
      <c r="W1004" s="422"/>
      <c r="X1004" s="422"/>
      <c r="Y1004" s="422"/>
      <c r="Z1004" s="422"/>
      <c r="AA1004" s="422"/>
      <c r="AB1004" s="701">
        <f>$AB$8</f>
        <v>0.5</v>
      </c>
      <c r="AC1004" s="701"/>
      <c r="AD1004" s="424" t="s">
        <v>1300</v>
      </c>
      <c r="AE1004" s="422"/>
      <c r="AF1004" s="703"/>
      <c r="AG1004" s="704"/>
      <c r="AH1004" s="616" t="s">
        <v>33</v>
      </c>
      <c r="AI1004" s="705">
        <f>$AJ$11</f>
        <v>254</v>
      </c>
      <c r="AJ1004" s="705"/>
      <c r="AK1004" s="245" t="s">
        <v>207</v>
      </c>
      <c r="AL1004" s="426"/>
      <c r="AM1004" s="612"/>
      <c r="AN1004" s="637"/>
      <c r="AO1004" s="467" t="s">
        <v>207</v>
      </c>
      <c r="AP1004" s="459">
        <f>ROUND(ROUND((F956-ROUND(F956*N957,0)-ROUND(F956*R987,0))*(1+AB1004),0)+AI1004,0)+AN1003</f>
        <v>1751</v>
      </c>
      <c r="AQ1004" s="429"/>
    </row>
    <row r="1005" spans="1:43" ht="17.25" customHeight="1" x14ac:dyDescent="0.15">
      <c r="A1005" s="436">
        <v>63</v>
      </c>
      <c r="B1005" s="433" t="s">
        <v>5656</v>
      </c>
      <c r="C1005" s="441" t="s">
        <v>4852</v>
      </c>
      <c r="D1005" s="649"/>
      <c r="E1005" s="510"/>
      <c r="F1005" s="511"/>
      <c r="G1005" s="511"/>
      <c r="H1005" s="511"/>
      <c r="I1005" s="513"/>
      <c r="J1005" s="510"/>
      <c r="K1005" s="511"/>
      <c r="L1005" s="637"/>
      <c r="M1005" s="638"/>
      <c r="N1005" s="442"/>
      <c r="O1005" s="637"/>
      <c r="P1005" s="637"/>
      <c r="Q1005" s="638"/>
      <c r="R1005" s="637"/>
      <c r="S1005" s="637"/>
      <c r="T1005" s="637"/>
      <c r="U1005" s="638"/>
      <c r="V1005" s="423"/>
      <c r="W1005" s="422"/>
      <c r="X1005" s="422"/>
      <c r="Y1005" s="422"/>
      <c r="Z1005" s="422"/>
      <c r="AA1005" s="422"/>
      <c r="AB1005" s="529"/>
      <c r="AC1005" s="529"/>
      <c r="AD1005" s="424"/>
      <c r="AE1005" s="422"/>
      <c r="AF1005" s="703"/>
      <c r="AG1005" s="704"/>
      <c r="AH1005" s="678" t="s">
        <v>1360</v>
      </c>
      <c r="AI1005" s="678"/>
      <c r="AJ1005" s="678"/>
      <c r="AK1005" s="678"/>
      <c r="AL1005" s="679"/>
      <c r="AM1005" s="442"/>
      <c r="AN1005" s="637"/>
      <c r="AO1005" s="638"/>
      <c r="AP1005" s="459">
        <f>ROUND((F956-ROUND(F956*N957,0)-ROUND(F956*R987,0))+AI1007,0)+AN1003</f>
        <v>1500</v>
      </c>
      <c r="AQ1005" s="407"/>
    </row>
    <row r="1006" spans="1:43" ht="17.25" customHeight="1" x14ac:dyDescent="0.15">
      <c r="A1006" s="436">
        <v>63</v>
      </c>
      <c r="B1006" s="433" t="s">
        <v>5657</v>
      </c>
      <c r="C1006" s="441" t="s">
        <v>4853</v>
      </c>
      <c r="D1006" s="649"/>
      <c r="E1006" s="510"/>
      <c r="F1006" s="511"/>
      <c r="G1006" s="511"/>
      <c r="H1006" s="511"/>
      <c r="I1006" s="513"/>
      <c r="J1006" s="510"/>
      <c r="K1006" s="511"/>
      <c r="L1006" s="637"/>
      <c r="M1006" s="638"/>
      <c r="N1006" s="442"/>
      <c r="O1006" s="637"/>
      <c r="P1006" s="637"/>
      <c r="Q1006" s="419"/>
      <c r="R1006" s="418"/>
      <c r="S1006" s="418"/>
      <c r="T1006" s="418"/>
      <c r="U1006" s="419"/>
      <c r="V1006" s="423" t="s">
        <v>579</v>
      </c>
      <c r="W1006" s="422"/>
      <c r="X1006" s="422"/>
      <c r="Y1006" s="422"/>
      <c r="Z1006" s="422"/>
      <c r="AA1006" s="422"/>
      <c r="AB1006" s="701">
        <f>$AB$7</f>
        <v>0.25</v>
      </c>
      <c r="AC1006" s="701"/>
      <c r="AD1006" s="424" t="s">
        <v>1300</v>
      </c>
      <c r="AE1006" s="422"/>
      <c r="AF1006" s="703"/>
      <c r="AG1006" s="704"/>
      <c r="AH1006" s="681"/>
      <c r="AI1006" s="681"/>
      <c r="AJ1006" s="681"/>
      <c r="AK1006" s="681"/>
      <c r="AL1006" s="682"/>
      <c r="AM1006" s="442"/>
      <c r="AN1006" s="637"/>
      <c r="AO1006" s="638"/>
      <c r="AP1006" s="459">
        <f>ROUND(ROUND((F956-ROUND(F956*N957,0)-ROUND(F956*R987,0))*(1+AB1006),0)+AI1007,0)+AN1003</f>
        <v>1700</v>
      </c>
      <c r="AQ1006" s="429"/>
    </row>
    <row r="1007" spans="1:43" ht="17.25" customHeight="1" x14ac:dyDescent="0.15">
      <c r="A1007" s="436">
        <v>63</v>
      </c>
      <c r="B1007" s="433" t="s">
        <v>5658</v>
      </c>
      <c r="C1007" s="441" t="s">
        <v>4854</v>
      </c>
      <c r="D1007" s="649"/>
      <c r="E1007" s="510"/>
      <c r="F1007" s="511"/>
      <c r="G1007" s="511"/>
      <c r="H1007" s="511"/>
      <c r="I1007" s="513"/>
      <c r="J1007" s="510"/>
      <c r="K1007" s="511"/>
      <c r="L1007" s="637"/>
      <c r="M1007" s="638"/>
      <c r="N1007" s="442"/>
      <c r="O1007" s="637"/>
      <c r="P1007" s="637"/>
      <c r="Q1007" s="419"/>
      <c r="R1007" s="418"/>
      <c r="S1007" s="418"/>
      <c r="T1007" s="418"/>
      <c r="U1007" s="419"/>
      <c r="V1007" s="423" t="s">
        <v>208</v>
      </c>
      <c r="W1007" s="422"/>
      <c r="X1007" s="422"/>
      <c r="Y1007" s="422"/>
      <c r="Z1007" s="422"/>
      <c r="AA1007" s="422"/>
      <c r="AB1007" s="701">
        <f>$AB$8</f>
        <v>0.5</v>
      </c>
      <c r="AC1007" s="701"/>
      <c r="AD1007" s="424" t="s">
        <v>1300</v>
      </c>
      <c r="AE1007" s="38"/>
      <c r="AF1007" s="703"/>
      <c r="AG1007" s="704"/>
      <c r="AH1007" s="616" t="s">
        <v>33</v>
      </c>
      <c r="AI1007" s="705">
        <f>$AJ$158</f>
        <v>402</v>
      </c>
      <c r="AJ1007" s="705"/>
      <c r="AK1007" s="245" t="s">
        <v>207</v>
      </c>
      <c r="AL1007" s="417"/>
      <c r="AM1007" s="442"/>
      <c r="AN1007" s="637"/>
      <c r="AO1007" s="638"/>
      <c r="AP1007" s="459">
        <f>ROUND(ROUND((F956-ROUND(F956*N957,0)-ROUND(F956*R987,0))*(1+AB1007),0)+AI1007,0)+AN1003</f>
        <v>1899</v>
      </c>
      <c r="AQ1007" s="429"/>
    </row>
    <row r="1008" spans="1:43" ht="17.25" customHeight="1" x14ac:dyDescent="0.15">
      <c r="A1008" s="436">
        <v>63</v>
      </c>
      <c r="B1008" s="433" t="s">
        <v>5659</v>
      </c>
      <c r="C1008" s="441" t="s">
        <v>4855</v>
      </c>
      <c r="D1008" s="649"/>
      <c r="E1008" s="510"/>
      <c r="F1008" s="511"/>
      <c r="G1008" s="511"/>
      <c r="H1008" s="511"/>
      <c r="I1008" s="513"/>
      <c r="J1008" s="510"/>
      <c r="K1008" s="511"/>
      <c r="L1008" s="637"/>
      <c r="M1008" s="638"/>
      <c r="N1008" s="442"/>
      <c r="O1008" s="637"/>
      <c r="P1008" s="637"/>
      <c r="Q1008" s="419"/>
      <c r="R1008" s="637"/>
      <c r="S1008" s="418"/>
      <c r="T1008" s="637"/>
      <c r="U1008" s="638"/>
      <c r="V1008" s="423"/>
      <c r="W1008" s="422"/>
      <c r="X1008" s="422"/>
      <c r="Y1008" s="422"/>
      <c r="Z1008" s="422"/>
      <c r="AA1008" s="422"/>
      <c r="AB1008" s="529"/>
      <c r="AC1008" s="529"/>
      <c r="AD1008" s="424"/>
      <c r="AE1008" s="422"/>
      <c r="AF1008" s="703" t="s">
        <v>1394</v>
      </c>
      <c r="AG1008" s="704"/>
      <c r="AH1008" s="678" t="s">
        <v>828</v>
      </c>
      <c r="AI1008" s="678"/>
      <c r="AJ1008" s="678"/>
      <c r="AK1008" s="678"/>
      <c r="AL1008" s="679"/>
      <c r="AM1008" s="448"/>
      <c r="AN1008" s="626"/>
      <c r="AO1008" s="627"/>
      <c r="AP1008" s="459">
        <f>ROUND((F956-ROUND(F956*N957,0)-ROUND(F956*R987,0))+AI1010,0)+AN1003</f>
        <v>1299</v>
      </c>
      <c r="AQ1008" s="407"/>
    </row>
    <row r="1009" spans="1:45" ht="17.25" customHeight="1" x14ac:dyDescent="0.15">
      <c r="A1009" s="436">
        <v>63</v>
      </c>
      <c r="B1009" s="433" t="s">
        <v>5660</v>
      </c>
      <c r="C1009" s="441" t="s">
        <v>4856</v>
      </c>
      <c r="D1009" s="649"/>
      <c r="E1009" s="510"/>
      <c r="F1009" s="511"/>
      <c r="G1009" s="511"/>
      <c r="H1009" s="511"/>
      <c r="I1009" s="513"/>
      <c r="J1009" s="510"/>
      <c r="K1009" s="511"/>
      <c r="L1009" s="418"/>
      <c r="M1009" s="419"/>
      <c r="N1009" s="421"/>
      <c r="O1009" s="418"/>
      <c r="P1009" s="418"/>
      <c r="Q1009" s="419"/>
      <c r="R1009" s="418"/>
      <c r="S1009" s="418"/>
      <c r="T1009" s="418"/>
      <c r="U1009" s="419"/>
      <c r="V1009" s="423" t="s">
        <v>579</v>
      </c>
      <c r="W1009" s="422"/>
      <c r="X1009" s="422"/>
      <c r="Y1009" s="422"/>
      <c r="Z1009" s="422"/>
      <c r="AA1009" s="422"/>
      <c r="AB1009" s="701">
        <f>$AB$7</f>
        <v>0.25</v>
      </c>
      <c r="AC1009" s="701"/>
      <c r="AD1009" s="424" t="s">
        <v>1300</v>
      </c>
      <c r="AE1009" s="422"/>
      <c r="AF1009" s="703"/>
      <c r="AG1009" s="704"/>
      <c r="AH1009" s="681"/>
      <c r="AI1009" s="681"/>
      <c r="AJ1009" s="681"/>
      <c r="AK1009" s="681"/>
      <c r="AL1009" s="682"/>
      <c r="AM1009" s="448"/>
      <c r="AN1009" s="626"/>
      <c r="AO1009" s="627"/>
      <c r="AP1009" s="459">
        <f>ROUND(ROUND((F956-ROUND(F956*N957,0)-ROUND(F956*R987,0))*(1+AB1009),0)+AI1010,0)+AN1003</f>
        <v>1499</v>
      </c>
      <c r="AQ1009" s="429"/>
    </row>
    <row r="1010" spans="1:45" ht="17.25" customHeight="1" x14ac:dyDescent="0.15">
      <c r="A1010" s="436">
        <v>63</v>
      </c>
      <c r="B1010" s="433" t="s">
        <v>5661</v>
      </c>
      <c r="C1010" s="441" t="s">
        <v>4857</v>
      </c>
      <c r="D1010" s="649"/>
      <c r="E1010" s="510"/>
      <c r="F1010" s="511"/>
      <c r="G1010" s="511"/>
      <c r="H1010" s="511"/>
      <c r="I1010" s="513"/>
      <c r="J1010" s="510"/>
      <c r="K1010" s="511"/>
      <c r="L1010" s="418"/>
      <c r="M1010" s="419"/>
      <c r="N1010" s="421"/>
      <c r="O1010" s="418"/>
      <c r="P1010" s="418"/>
      <c r="Q1010" s="419"/>
      <c r="R1010" s="418"/>
      <c r="S1010" s="418"/>
      <c r="T1010" s="418"/>
      <c r="U1010" s="419"/>
      <c r="V1010" s="423" t="s">
        <v>208</v>
      </c>
      <c r="W1010" s="422"/>
      <c r="X1010" s="422"/>
      <c r="Y1010" s="422"/>
      <c r="Z1010" s="422"/>
      <c r="AA1010" s="422"/>
      <c r="AB1010" s="701">
        <f>$AB$8</f>
        <v>0.5</v>
      </c>
      <c r="AC1010" s="701"/>
      <c r="AD1010" s="424" t="s">
        <v>1300</v>
      </c>
      <c r="AE1010" s="422"/>
      <c r="AF1010" s="703"/>
      <c r="AG1010" s="704"/>
      <c r="AH1010" s="616" t="s">
        <v>33</v>
      </c>
      <c r="AI1010" s="705">
        <f>$AJ$14</f>
        <v>201</v>
      </c>
      <c r="AJ1010" s="705"/>
      <c r="AK1010" s="245" t="s">
        <v>207</v>
      </c>
      <c r="AL1010" s="323"/>
      <c r="AM1010" s="442"/>
      <c r="AN1010" s="626"/>
      <c r="AO1010" s="627"/>
      <c r="AP1010" s="459">
        <f>ROUND(ROUND((F956-ROUND(F956*N957,0)-ROUND(F956*R987,0))*(1+AB1010),0)+AI1010,0)+AN1003</f>
        <v>1698</v>
      </c>
      <c r="AQ1010" s="429"/>
    </row>
    <row r="1011" spans="1:45" ht="17.25" customHeight="1" x14ac:dyDescent="0.15">
      <c r="A1011" s="436">
        <v>63</v>
      </c>
      <c r="B1011" s="433" t="s">
        <v>5662</v>
      </c>
      <c r="C1011" s="441" t="s">
        <v>4858</v>
      </c>
      <c r="D1011" s="538"/>
      <c r="E1011" s="421"/>
      <c r="F1011" s="418"/>
      <c r="G1011" s="418"/>
      <c r="H1011" s="418"/>
      <c r="I1011" s="67"/>
      <c r="J1011" s="66"/>
      <c r="K1011" s="418"/>
      <c r="L1011" s="418"/>
      <c r="M1011" s="419"/>
      <c r="N1011" s="421"/>
      <c r="O1011" s="418"/>
      <c r="P1011" s="418"/>
      <c r="Q1011" s="638"/>
      <c r="R1011" s="637"/>
      <c r="S1011" s="637"/>
      <c r="T1011" s="637"/>
      <c r="U1011" s="638"/>
      <c r="V1011" s="423"/>
      <c r="W1011" s="422"/>
      <c r="X1011" s="422"/>
      <c r="Y1011" s="422"/>
      <c r="Z1011" s="422"/>
      <c r="AA1011" s="422"/>
      <c r="AB1011" s="529"/>
      <c r="AC1011" s="530"/>
      <c r="AD1011" s="424"/>
      <c r="AE1011" s="424"/>
      <c r="AF1011" s="703"/>
      <c r="AG1011" s="704"/>
      <c r="AH1011" s="678" t="s">
        <v>1360</v>
      </c>
      <c r="AI1011" s="678"/>
      <c r="AJ1011" s="678"/>
      <c r="AK1011" s="678"/>
      <c r="AL1011" s="679"/>
      <c r="AM1011" s="448"/>
      <c r="AN1011" s="616"/>
      <c r="AO1011" s="617"/>
      <c r="AP1011" s="459">
        <f>ROUND((F956-ROUND(F956*N957,0)-ROUND(F956*R987,0))+AI1013,0)+AN1003</f>
        <v>1415</v>
      </c>
      <c r="AQ1011" s="429"/>
    </row>
    <row r="1012" spans="1:45" ht="17.25" customHeight="1" x14ac:dyDescent="0.15">
      <c r="A1012" s="436">
        <v>63</v>
      </c>
      <c r="B1012" s="433" t="s">
        <v>5663</v>
      </c>
      <c r="C1012" s="441" t="s">
        <v>4859</v>
      </c>
      <c r="D1012" s="538"/>
      <c r="E1012" s="421"/>
      <c r="F1012" s="418"/>
      <c r="G1012" s="418"/>
      <c r="H1012" s="418"/>
      <c r="I1012" s="67"/>
      <c r="J1012" s="66"/>
      <c r="K1012" s="418"/>
      <c r="L1012" s="418"/>
      <c r="M1012" s="419"/>
      <c r="N1012" s="421"/>
      <c r="O1012" s="418"/>
      <c r="P1012" s="418"/>
      <c r="Q1012" s="638"/>
      <c r="R1012" s="637"/>
      <c r="S1012" s="637"/>
      <c r="T1012" s="637"/>
      <c r="U1012" s="638"/>
      <c r="V1012" s="423" t="s">
        <v>579</v>
      </c>
      <c r="W1012" s="422"/>
      <c r="X1012" s="422"/>
      <c r="Y1012" s="422"/>
      <c r="Z1012" s="422"/>
      <c r="AA1012" s="422"/>
      <c r="AB1012" s="701">
        <f>$AB$7</f>
        <v>0.25</v>
      </c>
      <c r="AC1012" s="706"/>
      <c r="AD1012" s="424" t="s">
        <v>1300</v>
      </c>
      <c r="AE1012" s="424"/>
      <c r="AF1012" s="703"/>
      <c r="AG1012" s="704"/>
      <c r="AH1012" s="681"/>
      <c r="AI1012" s="681"/>
      <c r="AJ1012" s="681"/>
      <c r="AK1012" s="681"/>
      <c r="AL1012" s="682"/>
      <c r="AM1012" s="448"/>
      <c r="AN1012" s="637"/>
      <c r="AO1012" s="638"/>
      <c r="AP1012" s="459">
        <f>ROUND(ROUND((F956-ROUND(F956*N957,0)-ROUND(F956*R987,0))*(1+AB1012),0)+AI1013,0)+AN1003</f>
        <v>1615</v>
      </c>
      <c r="AQ1012" s="429"/>
    </row>
    <row r="1013" spans="1:45" ht="17.25" customHeight="1" x14ac:dyDescent="0.15">
      <c r="A1013" s="436">
        <v>63</v>
      </c>
      <c r="B1013" s="433" t="s">
        <v>5664</v>
      </c>
      <c r="C1013" s="441" t="s">
        <v>4860</v>
      </c>
      <c r="D1013" s="585"/>
      <c r="E1013" s="39"/>
      <c r="F1013" s="417"/>
      <c r="G1013" s="417"/>
      <c r="H1013" s="417"/>
      <c r="I1013" s="43"/>
      <c r="J1013" s="78"/>
      <c r="K1013" s="417"/>
      <c r="L1013" s="417"/>
      <c r="M1013" s="420"/>
      <c r="N1013" s="39"/>
      <c r="O1013" s="417"/>
      <c r="P1013" s="417"/>
      <c r="Q1013" s="432"/>
      <c r="R1013" s="607"/>
      <c r="S1013" s="607"/>
      <c r="T1013" s="607"/>
      <c r="U1013" s="432"/>
      <c r="V1013" s="423" t="s">
        <v>208</v>
      </c>
      <c r="W1013" s="422"/>
      <c r="X1013" s="422"/>
      <c r="Y1013" s="422"/>
      <c r="Z1013" s="422"/>
      <c r="AA1013" s="422"/>
      <c r="AB1013" s="701">
        <f>$AB$8</f>
        <v>0.5</v>
      </c>
      <c r="AC1013" s="706"/>
      <c r="AD1013" s="424" t="s">
        <v>1300</v>
      </c>
      <c r="AE1013" s="424"/>
      <c r="AF1013" s="703"/>
      <c r="AG1013" s="704"/>
      <c r="AH1013" s="524" t="s">
        <v>33</v>
      </c>
      <c r="AI1013" s="699">
        <f>$AJ$164</f>
        <v>317</v>
      </c>
      <c r="AJ1013" s="699"/>
      <c r="AK1013" s="426" t="s">
        <v>207</v>
      </c>
      <c r="AL1013" s="323"/>
      <c r="AM1013" s="446"/>
      <c r="AN1013" s="426"/>
      <c r="AO1013" s="58"/>
      <c r="AP1013" s="458">
        <f>ROUND(ROUND((F956-ROUND(F956*N957,0)-ROUND(F956*R987,0))*(1+AB1013),0)+AI1013,0)+AN1003</f>
        <v>1814</v>
      </c>
      <c r="AQ1013" s="188"/>
    </row>
    <row r="1014" spans="1:45" ht="17.25" customHeight="1" x14ac:dyDescent="0.15">
      <c r="A1014" s="436">
        <v>63</v>
      </c>
      <c r="B1014" s="436">
        <v>2321</v>
      </c>
      <c r="C1014" s="158" t="s">
        <v>851</v>
      </c>
      <c r="D1014" s="710" t="s">
        <v>202</v>
      </c>
      <c r="E1014" s="726" t="s">
        <v>4488</v>
      </c>
      <c r="F1014" s="727"/>
      <c r="G1014" s="727"/>
      <c r="H1014" s="727"/>
      <c r="I1014" s="728"/>
      <c r="J1014" s="712" t="s">
        <v>212</v>
      </c>
      <c r="K1014" s="713"/>
      <c r="L1014" s="713"/>
      <c r="M1014" s="714"/>
      <c r="N1014" s="415"/>
      <c r="O1014" s="633"/>
      <c r="P1014" s="592"/>
      <c r="Q1014" s="634"/>
      <c r="R1014" s="415"/>
      <c r="S1014" s="633"/>
      <c r="T1014" s="592"/>
      <c r="U1014" s="634"/>
      <c r="V1014" s="423"/>
      <c r="W1014" s="422"/>
      <c r="X1014" s="422"/>
      <c r="Y1014" s="425"/>
      <c r="Z1014" s="621"/>
      <c r="AA1014" s="621"/>
      <c r="AB1014" s="425"/>
      <c r="AC1014" s="422"/>
      <c r="AD1014" s="422"/>
      <c r="AE1014" s="422"/>
      <c r="AF1014" s="422"/>
      <c r="AG1014" s="422"/>
      <c r="AH1014" s="422"/>
      <c r="AI1014" s="422"/>
      <c r="AJ1014" s="422"/>
      <c r="AK1014" s="422"/>
      <c r="AL1014" s="422"/>
      <c r="AM1014" s="422"/>
      <c r="AN1014" s="422"/>
      <c r="AO1014" s="38"/>
      <c r="AP1014" s="13">
        <f>ROUND($F$1016*$L$1016,0)</f>
        <v>733</v>
      </c>
      <c r="AQ1014" s="435" t="s">
        <v>1357</v>
      </c>
    </row>
    <row r="1015" spans="1:45" ht="17.25" customHeight="1" x14ac:dyDescent="0.15">
      <c r="A1015" s="436">
        <v>63</v>
      </c>
      <c r="B1015" s="436">
        <v>2322</v>
      </c>
      <c r="C1015" s="158" t="s">
        <v>852</v>
      </c>
      <c r="D1015" s="711"/>
      <c r="E1015" s="729"/>
      <c r="F1015" s="730"/>
      <c r="G1015" s="730"/>
      <c r="H1015" s="730"/>
      <c r="I1015" s="731"/>
      <c r="J1015" s="715"/>
      <c r="K1015" s="716"/>
      <c r="L1015" s="716"/>
      <c r="M1015" s="717"/>
      <c r="N1015" s="442"/>
      <c r="O1015" s="637"/>
      <c r="P1015" s="418"/>
      <c r="Q1015" s="638"/>
      <c r="R1015" s="442"/>
      <c r="S1015" s="637"/>
      <c r="T1015" s="418"/>
      <c r="U1015" s="638"/>
      <c r="V1015" s="423" t="s">
        <v>579</v>
      </c>
      <c r="W1015" s="422"/>
      <c r="X1015" s="422"/>
      <c r="Y1015" s="621"/>
      <c r="Z1015" s="621"/>
      <c r="AA1015" s="621"/>
      <c r="AB1015" s="701">
        <f>$AB$7</f>
        <v>0.25</v>
      </c>
      <c r="AC1015" s="706"/>
      <c r="AD1015" s="424" t="s">
        <v>1300</v>
      </c>
      <c r="AE1015" s="422"/>
      <c r="AF1015" s="422"/>
      <c r="AG1015" s="422"/>
      <c r="AH1015" s="422"/>
      <c r="AI1015" s="422"/>
      <c r="AJ1015" s="422"/>
      <c r="AK1015" s="422"/>
      <c r="AL1015" s="422"/>
      <c r="AM1015" s="422"/>
      <c r="AN1015" s="422"/>
      <c r="AO1015" s="38"/>
      <c r="AP1015" s="401">
        <f>ROUND(ROUND($F$1016*$L$1016,0)*(1+AB1015),0)</f>
        <v>916</v>
      </c>
      <c r="AQ1015" s="429"/>
    </row>
    <row r="1016" spans="1:45" ht="17.25" customHeight="1" x14ac:dyDescent="0.15">
      <c r="A1016" s="436">
        <v>63</v>
      </c>
      <c r="B1016" s="436">
        <v>2323</v>
      </c>
      <c r="C1016" s="158" t="s">
        <v>853</v>
      </c>
      <c r="D1016" s="711"/>
      <c r="E1016" s="421"/>
      <c r="F1016" s="688">
        <f>$F$896</f>
        <v>814</v>
      </c>
      <c r="G1016" s="688"/>
      <c r="H1016" s="418" t="s">
        <v>578</v>
      </c>
      <c r="I1016" s="638"/>
      <c r="J1016" s="421"/>
      <c r="K1016" s="521" t="s">
        <v>27</v>
      </c>
      <c r="L1016" s="718">
        <f>$L$116</f>
        <v>0.9</v>
      </c>
      <c r="M1016" s="719"/>
      <c r="N1016" s="442"/>
      <c r="O1016" s="637"/>
      <c r="P1016" s="418"/>
      <c r="Q1016" s="638"/>
      <c r="R1016" s="442"/>
      <c r="S1016" s="637"/>
      <c r="T1016" s="418"/>
      <c r="U1016" s="638"/>
      <c r="V1016" s="423" t="s">
        <v>208</v>
      </c>
      <c r="W1016" s="422"/>
      <c r="X1016" s="422"/>
      <c r="Y1016" s="621"/>
      <c r="Z1016" s="621"/>
      <c r="AA1016" s="621"/>
      <c r="AB1016" s="701">
        <f>$AB$8</f>
        <v>0.5</v>
      </c>
      <c r="AC1016" s="706"/>
      <c r="AD1016" s="424" t="s">
        <v>1300</v>
      </c>
      <c r="AE1016" s="422"/>
      <c r="AF1016" s="422"/>
      <c r="AG1016" s="422"/>
      <c r="AH1016" s="422"/>
      <c r="AI1016" s="422"/>
      <c r="AJ1016" s="422"/>
      <c r="AK1016" s="422"/>
      <c r="AL1016" s="422"/>
      <c r="AM1016" s="422"/>
      <c r="AN1016" s="422"/>
      <c r="AO1016" s="38"/>
      <c r="AP1016" s="321">
        <f>ROUND(ROUND($F$1016*$L$1016,0)*(1+AB1016),0)</f>
        <v>1100</v>
      </c>
      <c r="AQ1016" s="429"/>
      <c r="AS1016" s="318"/>
    </row>
    <row r="1017" spans="1:45" ht="17.25" customHeight="1" x14ac:dyDescent="0.15">
      <c r="A1017" s="436">
        <v>63</v>
      </c>
      <c r="B1017" s="436">
        <v>2327</v>
      </c>
      <c r="C1017" s="158" t="s">
        <v>1718</v>
      </c>
      <c r="D1017" s="711"/>
      <c r="E1017" s="421"/>
      <c r="F1017" s="637"/>
      <c r="G1017" s="637"/>
      <c r="H1017" s="637"/>
      <c r="I1017" s="419"/>
      <c r="J1017" s="421"/>
      <c r="K1017" s="637"/>
      <c r="L1017" s="637"/>
      <c r="M1017" s="638"/>
      <c r="N1017" s="442"/>
      <c r="O1017" s="418"/>
      <c r="P1017" s="418"/>
      <c r="Q1017" s="638"/>
      <c r="R1017" s="442"/>
      <c r="S1017" s="418"/>
      <c r="T1017" s="418"/>
      <c r="U1017" s="638"/>
      <c r="V1017" s="423"/>
      <c r="W1017" s="422"/>
      <c r="X1017" s="422"/>
      <c r="Y1017" s="621"/>
      <c r="Z1017" s="621"/>
      <c r="AA1017" s="621"/>
      <c r="AB1017" s="529"/>
      <c r="AC1017" s="530"/>
      <c r="AD1017" s="424"/>
      <c r="AE1017" s="621"/>
      <c r="AF1017" s="700" t="s">
        <v>4070</v>
      </c>
      <c r="AG1017" s="700"/>
      <c r="AH1017" s="677" t="s">
        <v>4030</v>
      </c>
      <c r="AI1017" s="678"/>
      <c r="AJ1017" s="678"/>
      <c r="AK1017" s="678"/>
      <c r="AL1017" s="678"/>
      <c r="AM1017" s="678"/>
      <c r="AN1017" s="678"/>
      <c r="AO1017" s="679"/>
      <c r="AP1017" s="319">
        <f>ROUND(ROUND($F$1016*$L$1016,0)+AJ1019,0)</f>
        <v>987</v>
      </c>
      <c r="AQ1017" s="429"/>
    </row>
    <row r="1018" spans="1:45" ht="17.25" customHeight="1" x14ac:dyDescent="0.15">
      <c r="A1018" s="436">
        <v>63</v>
      </c>
      <c r="B1018" s="436">
        <v>2328</v>
      </c>
      <c r="C1018" s="158" t="s">
        <v>1719</v>
      </c>
      <c r="D1018" s="711"/>
      <c r="E1018" s="421"/>
      <c r="F1018" s="418"/>
      <c r="G1018" s="418"/>
      <c r="H1018" s="418"/>
      <c r="I1018" s="419"/>
      <c r="J1018" s="421"/>
      <c r="K1018" s="637"/>
      <c r="L1018" s="637"/>
      <c r="M1018" s="638"/>
      <c r="N1018" s="442"/>
      <c r="O1018" s="418"/>
      <c r="P1018" s="418"/>
      <c r="Q1018" s="638"/>
      <c r="R1018" s="442"/>
      <c r="S1018" s="418"/>
      <c r="T1018" s="418"/>
      <c r="U1018" s="638"/>
      <c r="V1018" s="423" t="s">
        <v>579</v>
      </c>
      <c r="W1018" s="422"/>
      <c r="X1018" s="422"/>
      <c r="Y1018" s="621"/>
      <c r="Z1018" s="621"/>
      <c r="AA1018" s="621"/>
      <c r="AB1018" s="701">
        <f>$AB$7</f>
        <v>0.25</v>
      </c>
      <c r="AC1018" s="706"/>
      <c r="AD1018" s="424" t="s">
        <v>1300</v>
      </c>
      <c r="AE1018" s="621"/>
      <c r="AF1018" s="700"/>
      <c r="AG1018" s="700"/>
      <c r="AH1018" s="680"/>
      <c r="AI1018" s="681"/>
      <c r="AJ1018" s="681"/>
      <c r="AK1018" s="681"/>
      <c r="AL1018" s="681"/>
      <c r="AM1018" s="681"/>
      <c r="AN1018" s="681"/>
      <c r="AO1018" s="682"/>
      <c r="AP1018" s="319">
        <f>ROUND(ROUND(ROUND($F$1016*$L$1016,0)*(1+AB1018),0)+AJ1019,0)</f>
        <v>1170</v>
      </c>
      <c r="AQ1018" s="429"/>
      <c r="AS1018" s="318"/>
    </row>
    <row r="1019" spans="1:45" ht="17.25" customHeight="1" x14ac:dyDescent="0.15">
      <c r="A1019" s="436">
        <v>63</v>
      </c>
      <c r="B1019" s="436">
        <v>2329</v>
      </c>
      <c r="C1019" s="158" t="s">
        <v>1720</v>
      </c>
      <c r="D1019" s="711"/>
      <c r="E1019" s="421"/>
      <c r="F1019" s="418"/>
      <c r="G1019" s="418"/>
      <c r="H1019" s="418"/>
      <c r="I1019" s="419"/>
      <c r="J1019" s="421"/>
      <c r="K1019" s="637"/>
      <c r="L1019" s="637"/>
      <c r="M1019" s="638"/>
      <c r="N1019" s="442"/>
      <c r="O1019" s="418"/>
      <c r="P1019" s="418"/>
      <c r="Q1019" s="638"/>
      <c r="R1019" s="442"/>
      <c r="S1019" s="418"/>
      <c r="T1019" s="418"/>
      <c r="U1019" s="638"/>
      <c r="V1019" s="423" t="s">
        <v>208</v>
      </c>
      <c r="W1019" s="422"/>
      <c r="X1019" s="422"/>
      <c r="Y1019" s="621"/>
      <c r="Z1019" s="621"/>
      <c r="AA1019" s="621"/>
      <c r="AB1019" s="701">
        <f>$AB$8</f>
        <v>0.5</v>
      </c>
      <c r="AC1019" s="706"/>
      <c r="AD1019" s="424" t="s">
        <v>1300</v>
      </c>
      <c r="AE1019" s="621"/>
      <c r="AF1019" s="700"/>
      <c r="AG1019" s="700"/>
      <c r="AH1019" s="57"/>
      <c r="AI1019" s="524" t="s">
        <v>33</v>
      </c>
      <c r="AJ1019" s="699">
        <f>$AJ$11</f>
        <v>254</v>
      </c>
      <c r="AK1019" s="699"/>
      <c r="AL1019" s="426" t="s">
        <v>207</v>
      </c>
      <c r="AM1019" s="607"/>
      <c r="AN1019" s="607"/>
      <c r="AO1019" s="432"/>
      <c r="AP1019" s="319">
        <f>ROUND(ROUND(ROUND($F$1016*$L$1016,0)*(1+AB1019),0)+AJ1019,0)</f>
        <v>1354</v>
      </c>
      <c r="AQ1019" s="429"/>
      <c r="AS1019" s="318"/>
    </row>
    <row r="1020" spans="1:45" ht="17.25" customHeight="1" x14ac:dyDescent="0.15">
      <c r="A1020" s="436">
        <v>63</v>
      </c>
      <c r="B1020" s="436">
        <v>2324</v>
      </c>
      <c r="C1020" s="158" t="s">
        <v>1760</v>
      </c>
      <c r="D1020" s="711"/>
      <c r="E1020" s="421"/>
      <c r="F1020" s="418"/>
      <c r="G1020" s="418"/>
      <c r="H1020" s="418"/>
      <c r="I1020" s="419"/>
      <c r="J1020" s="421"/>
      <c r="K1020" s="418"/>
      <c r="L1020" s="418"/>
      <c r="M1020" s="419"/>
      <c r="N1020" s="421"/>
      <c r="O1020" s="418"/>
      <c r="P1020" s="418"/>
      <c r="Q1020" s="638"/>
      <c r="R1020" s="421"/>
      <c r="S1020" s="418"/>
      <c r="T1020" s="418"/>
      <c r="U1020" s="638"/>
      <c r="V1020" s="423"/>
      <c r="W1020" s="422"/>
      <c r="X1020" s="422"/>
      <c r="Y1020" s="621"/>
      <c r="Z1020" s="621"/>
      <c r="AA1020" s="621"/>
      <c r="AB1020" s="529"/>
      <c r="AC1020" s="530"/>
      <c r="AD1020" s="424"/>
      <c r="AE1020" s="621"/>
      <c r="AF1020" s="700"/>
      <c r="AG1020" s="700"/>
      <c r="AH1020" s="677" t="s">
        <v>4071</v>
      </c>
      <c r="AI1020" s="678"/>
      <c r="AJ1020" s="678"/>
      <c r="AK1020" s="678"/>
      <c r="AL1020" s="678"/>
      <c r="AM1020" s="678"/>
      <c r="AN1020" s="678"/>
      <c r="AO1020" s="679"/>
      <c r="AP1020" s="319">
        <f>ROUND(ROUND($F$1016*$L$1016,0)+AJ1022,0)</f>
        <v>1135</v>
      </c>
      <c r="AQ1020" s="429"/>
      <c r="AS1020" s="318"/>
    </row>
    <row r="1021" spans="1:45" ht="17.25" customHeight="1" x14ac:dyDescent="0.15">
      <c r="A1021" s="436">
        <v>63</v>
      </c>
      <c r="B1021" s="436">
        <v>2325</v>
      </c>
      <c r="C1021" s="158" t="s">
        <v>1761</v>
      </c>
      <c r="D1021" s="711"/>
      <c r="E1021" s="421"/>
      <c r="F1021" s="418"/>
      <c r="G1021" s="418"/>
      <c r="H1021" s="418"/>
      <c r="I1021" s="419"/>
      <c r="J1021" s="421"/>
      <c r="K1021" s="418"/>
      <c r="L1021" s="418"/>
      <c r="M1021" s="419"/>
      <c r="N1021" s="421"/>
      <c r="O1021" s="418"/>
      <c r="P1021" s="418"/>
      <c r="Q1021" s="638"/>
      <c r="R1021" s="421"/>
      <c r="S1021" s="418"/>
      <c r="T1021" s="418"/>
      <c r="U1021" s="638"/>
      <c r="V1021" s="423" t="s">
        <v>579</v>
      </c>
      <c r="W1021" s="422"/>
      <c r="X1021" s="422"/>
      <c r="Y1021" s="621"/>
      <c r="Z1021" s="621"/>
      <c r="AA1021" s="621"/>
      <c r="AB1021" s="701">
        <f>$AB$7</f>
        <v>0.25</v>
      </c>
      <c r="AC1021" s="706"/>
      <c r="AD1021" s="424" t="s">
        <v>1300</v>
      </c>
      <c r="AE1021" s="621"/>
      <c r="AF1021" s="700"/>
      <c r="AG1021" s="700"/>
      <c r="AH1021" s="680"/>
      <c r="AI1021" s="681"/>
      <c r="AJ1021" s="681"/>
      <c r="AK1021" s="681"/>
      <c r="AL1021" s="681"/>
      <c r="AM1021" s="681"/>
      <c r="AN1021" s="681"/>
      <c r="AO1021" s="682"/>
      <c r="AP1021" s="319">
        <f>ROUND(ROUND(ROUND($F$1016*$L$1016,0)*(1+AB1021),0)+AJ1022,0)</f>
        <v>1318</v>
      </c>
      <c r="AQ1021" s="429"/>
      <c r="AS1021" s="318"/>
    </row>
    <row r="1022" spans="1:45" ht="17.25" customHeight="1" x14ac:dyDescent="0.15">
      <c r="A1022" s="436">
        <v>63</v>
      </c>
      <c r="B1022" s="436">
        <v>2326</v>
      </c>
      <c r="C1022" s="158" t="s">
        <v>1762</v>
      </c>
      <c r="D1022" s="711"/>
      <c r="E1022" s="421"/>
      <c r="F1022" s="418"/>
      <c r="G1022" s="418"/>
      <c r="H1022" s="418"/>
      <c r="I1022" s="419"/>
      <c r="J1022" s="421"/>
      <c r="K1022" s="418"/>
      <c r="L1022" s="418"/>
      <c r="M1022" s="419"/>
      <c r="N1022" s="421"/>
      <c r="O1022" s="418"/>
      <c r="P1022" s="418"/>
      <c r="Q1022" s="638"/>
      <c r="R1022" s="421"/>
      <c r="S1022" s="418"/>
      <c r="T1022" s="418"/>
      <c r="U1022" s="638"/>
      <c r="V1022" s="423" t="s">
        <v>208</v>
      </c>
      <c r="W1022" s="422"/>
      <c r="X1022" s="422"/>
      <c r="Y1022" s="621"/>
      <c r="Z1022" s="621"/>
      <c r="AA1022" s="621"/>
      <c r="AB1022" s="701">
        <f>$AB$8</f>
        <v>0.5</v>
      </c>
      <c r="AC1022" s="706"/>
      <c r="AD1022" s="424" t="s">
        <v>1300</v>
      </c>
      <c r="AE1022" s="621"/>
      <c r="AF1022" s="700"/>
      <c r="AG1022" s="700"/>
      <c r="AH1022" s="39"/>
      <c r="AI1022" s="524" t="s">
        <v>33</v>
      </c>
      <c r="AJ1022" s="699">
        <f>$AJ$158</f>
        <v>402</v>
      </c>
      <c r="AK1022" s="699"/>
      <c r="AL1022" s="426" t="s">
        <v>207</v>
      </c>
      <c r="AM1022" s="417"/>
      <c r="AN1022" s="417"/>
      <c r="AO1022" s="584"/>
      <c r="AP1022" s="319">
        <f>ROUND(ROUND(ROUND($F$1016*$L$1016,0)*(1+AB1022),0)+AJ1022,0)</f>
        <v>1502</v>
      </c>
      <c r="AQ1022" s="429"/>
      <c r="AS1022" s="318"/>
    </row>
    <row r="1023" spans="1:45" ht="17.25" customHeight="1" x14ac:dyDescent="0.15">
      <c r="A1023" s="436">
        <v>63</v>
      </c>
      <c r="B1023" s="436">
        <v>2450</v>
      </c>
      <c r="C1023" s="158" t="s">
        <v>1948</v>
      </c>
      <c r="D1023" s="649"/>
      <c r="E1023" s="421"/>
      <c r="F1023" s="418"/>
      <c r="G1023" s="418"/>
      <c r="H1023" s="418"/>
      <c r="I1023" s="419"/>
      <c r="J1023" s="421"/>
      <c r="K1023" s="418"/>
      <c r="L1023" s="418"/>
      <c r="M1023" s="419"/>
      <c r="N1023" s="421"/>
      <c r="O1023" s="418"/>
      <c r="P1023" s="418"/>
      <c r="Q1023" s="638"/>
      <c r="R1023" s="421"/>
      <c r="S1023" s="418"/>
      <c r="T1023" s="418"/>
      <c r="U1023" s="638"/>
      <c r="V1023" s="423"/>
      <c r="W1023" s="422"/>
      <c r="X1023" s="422"/>
      <c r="Y1023" s="621"/>
      <c r="Z1023" s="621"/>
      <c r="AA1023" s="621"/>
      <c r="AB1023" s="529"/>
      <c r="AC1023" s="530"/>
      <c r="AD1023" s="424"/>
      <c r="AE1023" s="621"/>
      <c r="AF1023" s="720" t="s">
        <v>4072</v>
      </c>
      <c r="AG1023" s="721"/>
      <c r="AH1023" s="677" t="s">
        <v>4030</v>
      </c>
      <c r="AI1023" s="678"/>
      <c r="AJ1023" s="678"/>
      <c r="AK1023" s="678"/>
      <c r="AL1023" s="678"/>
      <c r="AM1023" s="678"/>
      <c r="AN1023" s="678"/>
      <c r="AO1023" s="679"/>
      <c r="AP1023" s="319">
        <f>ROUND(ROUND($F$1016*$L$1016,0)+AJ1025,0)</f>
        <v>934</v>
      </c>
      <c r="AQ1023" s="429"/>
    </row>
    <row r="1024" spans="1:45" ht="17.25" customHeight="1" x14ac:dyDescent="0.15">
      <c r="A1024" s="436">
        <v>63</v>
      </c>
      <c r="B1024" s="436">
        <v>2451</v>
      </c>
      <c r="C1024" s="158" t="s">
        <v>1949</v>
      </c>
      <c r="D1024" s="649"/>
      <c r="E1024" s="421"/>
      <c r="F1024" s="418"/>
      <c r="G1024" s="418"/>
      <c r="H1024" s="418"/>
      <c r="I1024" s="419"/>
      <c r="J1024" s="421"/>
      <c r="K1024" s="418"/>
      <c r="L1024" s="418"/>
      <c r="M1024" s="419"/>
      <c r="N1024" s="421"/>
      <c r="O1024" s="418"/>
      <c r="P1024" s="418"/>
      <c r="Q1024" s="638"/>
      <c r="R1024" s="421"/>
      <c r="S1024" s="418"/>
      <c r="T1024" s="418"/>
      <c r="U1024" s="638"/>
      <c r="V1024" s="423" t="s">
        <v>579</v>
      </c>
      <c r="W1024" s="422"/>
      <c r="X1024" s="422"/>
      <c r="Y1024" s="621"/>
      <c r="Z1024" s="621"/>
      <c r="AA1024" s="621"/>
      <c r="AB1024" s="701">
        <f>$AB$7</f>
        <v>0.25</v>
      </c>
      <c r="AC1024" s="706"/>
      <c r="AD1024" s="424" t="s">
        <v>1300</v>
      </c>
      <c r="AE1024" s="621"/>
      <c r="AF1024" s="722"/>
      <c r="AG1024" s="723"/>
      <c r="AH1024" s="680"/>
      <c r="AI1024" s="681"/>
      <c r="AJ1024" s="681"/>
      <c r="AK1024" s="681"/>
      <c r="AL1024" s="681"/>
      <c r="AM1024" s="681"/>
      <c r="AN1024" s="681"/>
      <c r="AO1024" s="682"/>
      <c r="AP1024" s="319">
        <f>ROUND(ROUND(ROUND($F$1016*$L$1016,0)*(1+AB1024),0)+AJ1025,0)</f>
        <v>1117</v>
      </c>
      <c r="AQ1024" s="429"/>
      <c r="AS1024" s="318"/>
    </row>
    <row r="1025" spans="1:45" ht="17.25" customHeight="1" x14ac:dyDescent="0.15">
      <c r="A1025" s="436">
        <v>63</v>
      </c>
      <c r="B1025" s="436">
        <v>2452</v>
      </c>
      <c r="C1025" s="158" t="s">
        <v>1950</v>
      </c>
      <c r="D1025" s="649"/>
      <c r="E1025" s="421"/>
      <c r="F1025" s="418"/>
      <c r="G1025" s="418"/>
      <c r="H1025" s="418"/>
      <c r="I1025" s="419"/>
      <c r="J1025" s="421"/>
      <c r="K1025" s="418"/>
      <c r="L1025" s="418"/>
      <c r="M1025" s="419"/>
      <c r="N1025" s="421"/>
      <c r="O1025" s="418"/>
      <c r="P1025" s="418"/>
      <c r="Q1025" s="638"/>
      <c r="R1025" s="421"/>
      <c r="S1025" s="418"/>
      <c r="T1025" s="418"/>
      <c r="U1025" s="638"/>
      <c r="V1025" s="423" t="s">
        <v>208</v>
      </c>
      <c r="W1025" s="422"/>
      <c r="X1025" s="422"/>
      <c r="Y1025" s="621"/>
      <c r="Z1025" s="621"/>
      <c r="AA1025" s="621"/>
      <c r="AB1025" s="701">
        <f>$AB$8</f>
        <v>0.5</v>
      </c>
      <c r="AC1025" s="706"/>
      <c r="AD1025" s="424" t="s">
        <v>1300</v>
      </c>
      <c r="AE1025" s="621"/>
      <c r="AF1025" s="722"/>
      <c r="AG1025" s="723"/>
      <c r="AH1025" s="39"/>
      <c r="AI1025" s="524" t="s">
        <v>33</v>
      </c>
      <c r="AJ1025" s="699">
        <f>$AJ$14</f>
        <v>201</v>
      </c>
      <c r="AK1025" s="699"/>
      <c r="AL1025" s="426" t="s">
        <v>207</v>
      </c>
      <c r="AM1025" s="607"/>
      <c r="AN1025" s="607"/>
      <c r="AO1025" s="432"/>
      <c r="AP1025" s="319">
        <f>ROUND(ROUND(ROUND($F$1016*$L$1016,0)*(1+AB1025),0)+AJ1025,0)</f>
        <v>1301</v>
      </c>
      <c r="AQ1025" s="429"/>
      <c r="AS1025" s="318"/>
    </row>
    <row r="1026" spans="1:45" ht="17.25" customHeight="1" x14ac:dyDescent="0.15">
      <c r="A1026" s="436">
        <v>63</v>
      </c>
      <c r="B1026" s="436">
        <v>2453</v>
      </c>
      <c r="C1026" s="158" t="s">
        <v>1965</v>
      </c>
      <c r="D1026" s="649"/>
      <c r="E1026" s="421"/>
      <c r="F1026" s="418"/>
      <c r="G1026" s="418"/>
      <c r="H1026" s="418"/>
      <c r="I1026" s="419"/>
      <c r="J1026" s="421"/>
      <c r="K1026" s="418"/>
      <c r="L1026" s="418"/>
      <c r="M1026" s="419"/>
      <c r="N1026" s="421"/>
      <c r="O1026" s="418"/>
      <c r="P1026" s="418"/>
      <c r="Q1026" s="638"/>
      <c r="R1026" s="421"/>
      <c r="S1026" s="418"/>
      <c r="T1026" s="418"/>
      <c r="U1026" s="638"/>
      <c r="V1026" s="423"/>
      <c r="W1026" s="422"/>
      <c r="X1026" s="422"/>
      <c r="Y1026" s="621"/>
      <c r="Z1026" s="621"/>
      <c r="AA1026" s="621"/>
      <c r="AB1026" s="529"/>
      <c r="AC1026" s="530"/>
      <c r="AD1026" s="424"/>
      <c r="AE1026" s="621"/>
      <c r="AF1026" s="722"/>
      <c r="AG1026" s="723"/>
      <c r="AH1026" s="678" t="s">
        <v>4071</v>
      </c>
      <c r="AI1026" s="678"/>
      <c r="AJ1026" s="678"/>
      <c r="AK1026" s="678"/>
      <c r="AL1026" s="678"/>
      <c r="AM1026" s="678"/>
      <c r="AN1026" s="678"/>
      <c r="AO1026" s="679"/>
      <c r="AP1026" s="319">
        <f>ROUND(ROUND($F$1016*$L$1016,0)+AJ1028,0)</f>
        <v>1050</v>
      </c>
      <c r="AQ1026" s="429"/>
      <c r="AS1026" s="318"/>
    </row>
    <row r="1027" spans="1:45" ht="17.25" customHeight="1" x14ac:dyDescent="0.15">
      <c r="A1027" s="436">
        <v>63</v>
      </c>
      <c r="B1027" s="436">
        <v>2454</v>
      </c>
      <c r="C1027" s="158" t="s">
        <v>1966</v>
      </c>
      <c r="D1027" s="649"/>
      <c r="E1027" s="421"/>
      <c r="F1027" s="418"/>
      <c r="G1027" s="418"/>
      <c r="H1027" s="418"/>
      <c r="I1027" s="419"/>
      <c r="J1027" s="421"/>
      <c r="K1027" s="418"/>
      <c r="L1027" s="418"/>
      <c r="M1027" s="419"/>
      <c r="N1027" s="421"/>
      <c r="O1027" s="418"/>
      <c r="P1027" s="418"/>
      <c r="Q1027" s="638"/>
      <c r="R1027" s="421"/>
      <c r="S1027" s="418"/>
      <c r="T1027" s="418"/>
      <c r="U1027" s="638"/>
      <c r="V1027" s="423" t="s">
        <v>579</v>
      </c>
      <c r="W1027" s="422"/>
      <c r="X1027" s="422"/>
      <c r="Y1027" s="621"/>
      <c r="Z1027" s="621"/>
      <c r="AA1027" s="621"/>
      <c r="AB1027" s="701">
        <f>$AB$7</f>
        <v>0.25</v>
      </c>
      <c r="AC1027" s="706"/>
      <c r="AD1027" s="424" t="s">
        <v>1300</v>
      </c>
      <c r="AE1027" s="621"/>
      <c r="AF1027" s="722"/>
      <c r="AG1027" s="723"/>
      <c r="AH1027" s="681"/>
      <c r="AI1027" s="681"/>
      <c r="AJ1027" s="681"/>
      <c r="AK1027" s="681"/>
      <c r="AL1027" s="681"/>
      <c r="AM1027" s="681"/>
      <c r="AN1027" s="681"/>
      <c r="AO1027" s="682"/>
      <c r="AP1027" s="319">
        <f>ROUND(ROUND(ROUND($F$1016*$L$1016,0)*(1+AB1027),0)+AJ1028,0)</f>
        <v>1233</v>
      </c>
      <c r="AQ1027" s="429"/>
      <c r="AS1027" s="318"/>
    </row>
    <row r="1028" spans="1:45" ht="17.25" customHeight="1" x14ac:dyDescent="0.15">
      <c r="A1028" s="436">
        <v>63</v>
      </c>
      <c r="B1028" s="436">
        <v>2455</v>
      </c>
      <c r="C1028" s="158" t="s">
        <v>1967</v>
      </c>
      <c r="D1028" s="649"/>
      <c r="E1028" s="421"/>
      <c r="F1028" s="418"/>
      <c r="G1028" s="418"/>
      <c r="H1028" s="418"/>
      <c r="I1028" s="419"/>
      <c r="J1028" s="421"/>
      <c r="K1028" s="418"/>
      <c r="L1028" s="418"/>
      <c r="M1028" s="419"/>
      <c r="N1028" s="421"/>
      <c r="O1028" s="418"/>
      <c r="P1028" s="418"/>
      <c r="Q1028" s="638"/>
      <c r="R1028" s="421"/>
      <c r="S1028" s="418"/>
      <c r="T1028" s="418"/>
      <c r="U1028" s="638"/>
      <c r="V1028" s="423" t="s">
        <v>208</v>
      </c>
      <c r="W1028" s="422"/>
      <c r="X1028" s="422"/>
      <c r="Y1028" s="621"/>
      <c r="Z1028" s="621"/>
      <c r="AA1028" s="621"/>
      <c r="AB1028" s="701">
        <f>$AB$8</f>
        <v>0.5</v>
      </c>
      <c r="AC1028" s="706"/>
      <c r="AD1028" s="424" t="s">
        <v>1300</v>
      </c>
      <c r="AE1028" s="621"/>
      <c r="AF1028" s="724"/>
      <c r="AG1028" s="725"/>
      <c r="AH1028" s="417"/>
      <c r="AI1028" s="524" t="s">
        <v>33</v>
      </c>
      <c r="AJ1028" s="699">
        <f>$AJ$164</f>
        <v>317</v>
      </c>
      <c r="AK1028" s="699"/>
      <c r="AL1028" s="426" t="s">
        <v>207</v>
      </c>
      <c r="AM1028" s="607"/>
      <c r="AN1028" s="607"/>
      <c r="AO1028" s="432"/>
      <c r="AP1028" s="319">
        <f>ROUND(ROUND(ROUND($F$1016*$L$1016,0)*(1+AB1028),0)+AJ1028,0)</f>
        <v>1417</v>
      </c>
      <c r="AQ1028" s="429"/>
      <c r="AS1028" s="318"/>
    </row>
    <row r="1029" spans="1:45" ht="17.25" customHeight="1" x14ac:dyDescent="0.15">
      <c r="A1029" s="436">
        <v>63</v>
      </c>
      <c r="B1029" s="436">
        <v>2341</v>
      </c>
      <c r="C1029" s="158" t="s">
        <v>854</v>
      </c>
      <c r="D1029" s="649"/>
      <c r="E1029" s="421"/>
      <c r="F1029" s="418"/>
      <c r="G1029" s="418"/>
      <c r="H1029" s="418"/>
      <c r="I1029" s="419"/>
      <c r="J1029" s="421"/>
      <c r="K1029" s="418"/>
      <c r="L1029" s="418"/>
      <c r="M1029" s="419"/>
      <c r="N1029" s="421"/>
      <c r="O1029" s="418"/>
      <c r="P1029" s="418"/>
      <c r="Q1029" s="638"/>
      <c r="R1029" s="421"/>
      <c r="S1029" s="418"/>
      <c r="T1029" s="418"/>
      <c r="U1029" s="638"/>
      <c r="V1029" s="423"/>
      <c r="W1029" s="422"/>
      <c r="X1029" s="422"/>
      <c r="Y1029" s="621"/>
      <c r="Z1029" s="621"/>
      <c r="AA1029" s="621"/>
      <c r="AB1029" s="529"/>
      <c r="AC1029" s="530"/>
      <c r="AD1029" s="424"/>
      <c r="AE1029" s="422"/>
      <c r="AF1029" s="422"/>
      <c r="AG1029" s="422"/>
      <c r="AH1029" s="422"/>
      <c r="AI1029" s="422"/>
      <c r="AJ1029" s="422"/>
      <c r="AK1029" s="422"/>
      <c r="AL1029" s="422"/>
      <c r="AM1029" s="733" t="s">
        <v>4120</v>
      </c>
      <c r="AN1029" s="694"/>
      <c r="AO1029" s="695"/>
      <c r="AP1029" s="319">
        <f>ROUND(ROUND($F$1016*$L$1016,0)+$AN$1033,0)</f>
        <v>1033</v>
      </c>
      <c r="AQ1029" s="429"/>
      <c r="AS1029" s="318"/>
    </row>
    <row r="1030" spans="1:45" ht="17.25" customHeight="1" x14ac:dyDescent="0.15">
      <c r="A1030" s="436">
        <v>63</v>
      </c>
      <c r="B1030" s="436">
        <v>2342</v>
      </c>
      <c r="C1030" s="158" t="s">
        <v>855</v>
      </c>
      <c r="D1030" s="649"/>
      <c r="E1030" s="421"/>
      <c r="F1030" s="418"/>
      <c r="G1030" s="418"/>
      <c r="H1030" s="418"/>
      <c r="I1030" s="419"/>
      <c r="J1030" s="421"/>
      <c r="K1030" s="418"/>
      <c r="L1030" s="418"/>
      <c r="M1030" s="419"/>
      <c r="N1030" s="421"/>
      <c r="O1030" s="418"/>
      <c r="P1030" s="418"/>
      <c r="Q1030" s="638"/>
      <c r="R1030" s="421"/>
      <c r="S1030" s="418"/>
      <c r="T1030" s="418"/>
      <c r="U1030" s="638"/>
      <c r="V1030" s="423" t="s">
        <v>579</v>
      </c>
      <c r="W1030" s="422"/>
      <c r="X1030" s="422"/>
      <c r="Y1030" s="621"/>
      <c r="Z1030" s="621"/>
      <c r="AA1030" s="621"/>
      <c r="AB1030" s="701">
        <f>$AB$7</f>
        <v>0.25</v>
      </c>
      <c r="AC1030" s="706"/>
      <c r="AD1030" s="424" t="s">
        <v>1300</v>
      </c>
      <c r="AE1030" s="422"/>
      <c r="AF1030" s="422"/>
      <c r="AG1030" s="422"/>
      <c r="AH1030" s="422"/>
      <c r="AI1030" s="422"/>
      <c r="AJ1030" s="422"/>
      <c r="AK1030" s="422"/>
      <c r="AL1030" s="422"/>
      <c r="AM1030" s="734"/>
      <c r="AN1030" s="735"/>
      <c r="AO1030" s="736"/>
      <c r="AP1030" s="319">
        <f>ROUND(ROUND(ROUND($F$1016*$L$1016,0)*(1+AB1030),0)+$AN$1033,0)</f>
        <v>1216</v>
      </c>
      <c r="AQ1030" s="429"/>
      <c r="AS1030" s="318"/>
    </row>
    <row r="1031" spans="1:45" ht="17.25" customHeight="1" x14ac:dyDescent="0.15">
      <c r="A1031" s="436">
        <v>63</v>
      </c>
      <c r="B1031" s="436">
        <v>2343</v>
      </c>
      <c r="C1031" s="158" t="s">
        <v>856</v>
      </c>
      <c r="D1031" s="649"/>
      <c r="E1031" s="421"/>
      <c r="F1031" s="418"/>
      <c r="G1031" s="418"/>
      <c r="H1031" s="418"/>
      <c r="I1031" s="419"/>
      <c r="J1031" s="421"/>
      <c r="K1031" s="418"/>
      <c r="L1031" s="418"/>
      <c r="M1031" s="419"/>
      <c r="N1031" s="421"/>
      <c r="O1031" s="418"/>
      <c r="P1031" s="418"/>
      <c r="Q1031" s="638"/>
      <c r="R1031" s="421"/>
      <c r="S1031" s="418"/>
      <c r="T1031" s="418"/>
      <c r="U1031" s="638"/>
      <c r="V1031" s="423" t="s">
        <v>208</v>
      </c>
      <c r="W1031" s="422"/>
      <c r="X1031" s="422"/>
      <c r="Y1031" s="621"/>
      <c r="Z1031" s="621"/>
      <c r="AA1031" s="621"/>
      <c r="AB1031" s="701">
        <f>$AB$8</f>
        <v>0.5</v>
      </c>
      <c r="AC1031" s="706"/>
      <c r="AD1031" s="424" t="s">
        <v>1300</v>
      </c>
      <c r="AE1031" s="422"/>
      <c r="AF1031" s="422"/>
      <c r="AG1031" s="422"/>
      <c r="AH1031" s="422"/>
      <c r="AI1031" s="422"/>
      <c r="AJ1031" s="422"/>
      <c r="AK1031" s="422"/>
      <c r="AL1031" s="422"/>
      <c r="AM1031" s="734"/>
      <c r="AN1031" s="735"/>
      <c r="AO1031" s="736"/>
      <c r="AP1031" s="319">
        <f>ROUND(ROUND(ROUND($F$1016*$L$1016,0)*(1+AB1031),0)+$AN$1033,0)</f>
        <v>1400</v>
      </c>
      <c r="AQ1031" s="429"/>
      <c r="AS1031" s="318"/>
    </row>
    <row r="1032" spans="1:45" ht="17.25" customHeight="1" x14ac:dyDescent="0.15">
      <c r="A1032" s="436">
        <v>63</v>
      </c>
      <c r="B1032" s="436">
        <v>2347</v>
      </c>
      <c r="C1032" s="158" t="s">
        <v>1721</v>
      </c>
      <c r="D1032" s="649"/>
      <c r="E1032" s="421"/>
      <c r="F1032" s="418"/>
      <c r="G1032" s="418"/>
      <c r="H1032" s="418"/>
      <c r="I1032" s="419"/>
      <c r="J1032" s="421"/>
      <c r="K1032" s="418"/>
      <c r="L1032" s="418"/>
      <c r="M1032" s="419"/>
      <c r="N1032" s="421"/>
      <c r="O1032" s="418"/>
      <c r="P1032" s="418"/>
      <c r="Q1032" s="638"/>
      <c r="R1032" s="421"/>
      <c r="S1032" s="418"/>
      <c r="T1032" s="418"/>
      <c r="U1032" s="638"/>
      <c r="V1032" s="423"/>
      <c r="W1032" s="422"/>
      <c r="X1032" s="422"/>
      <c r="Y1032" s="621"/>
      <c r="Z1032" s="621"/>
      <c r="AA1032" s="621"/>
      <c r="AB1032" s="529"/>
      <c r="AC1032" s="530"/>
      <c r="AD1032" s="424"/>
      <c r="AE1032" s="621"/>
      <c r="AF1032" s="703" t="s">
        <v>4070</v>
      </c>
      <c r="AG1032" s="704"/>
      <c r="AH1032" s="677" t="s">
        <v>828</v>
      </c>
      <c r="AI1032" s="678"/>
      <c r="AJ1032" s="678"/>
      <c r="AK1032" s="678"/>
      <c r="AL1032" s="679"/>
      <c r="AM1032" s="734"/>
      <c r="AN1032" s="735"/>
      <c r="AO1032" s="736"/>
      <c r="AP1032" s="319">
        <f>ROUND(ROUND(ROUND($F$1016*$L$1016,0)+AI1034,0)+$AN$1033,0)</f>
        <v>1287</v>
      </c>
      <c r="AQ1032" s="429"/>
      <c r="AS1032" s="318"/>
    </row>
    <row r="1033" spans="1:45" ht="17.25" customHeight="1" x14ac:dyDescent="0.15">
      <c r="A1033" s="436">
        <v>63</v>
      </c>
      <c r="B1033" s="436">
        <v>2348</v>
      </c>
      <c r="C1033" s="158" t="s">
        <v>1722</v>
      </c>
      <c r="D1033" s="649"/>
      <c r="E1033" s="421"/>
      <c r="F1033" s="418"/>
      <c r="G1033" s="418"/>
      <c r="H1033" s="418"/>
      <c r="I1033" s="419"/>
      <c r="J1033" s="421"/>
      <c r="K1033" s="418"/>
      <c r="L1033" s="418"/>
      <c r="M1033" s="419"/>
      <c r="N1033" s="421"/>
      <c r="O1033" s="418"/>
      <c r="P1033" s="418"/>
      <c r="Q1033" s="638"/>
      <c r="R1033" s="421"/>
      <c r="S1033" s="418"/>
      <c r="T1033" s="418"/>
      <c r="U1033" s="638"/>
      <c r="V1033" s="423" t="s">
        <v>579</v>
      </c>
      <c r="W1033" s="422"/>
      <c r="X1033" s="422"/>
      <c r="Y1033" s="621"/>
      <c r="Z1033" s="621"/>
      <c r="AA1033" s="621"/>
      <c r="AB1033" s="701">
        <f>$AB$7</f>
        <v>0.25</v>
      </c>
      <c r="AC1033" s="706"/>
      <c r="AD1033" s="424" t="s">
        <v>1300</v>
      </c>
      <c r="AE1033" s="621"/>
      <c r="AF1033" s="703"/>
      <c r="AG1033" s="704"/>
      <c r="AH1033" s="680"/>
      <c r="AI1033" s="681"/>
      <c r="AJ1033" s="681"/>
      <c r="AK1033" s="681"/>
      <c r="AL1033" s="682"/>
      <c r="AM1033" s="465" t="s">
        <v>33</v>
      </c>
      <c r="AN1033" s="707">
        <f>$AN$289</f>
        <v>300</v>
      </c>
      <c r="AO1033" s="708"/>
      <c r="AP1033" s="319">
        <f>ROUND(ROUND(ROUND(ROUND($F$1016*$L$1016,0)*(1+AB1033),0)+AI1034,0)+$AN$1033,0)</f>
        <v>1470</v>
      </c>
      <c r="AQ1033" s="429"/>
    </row>
    <row r="1034" spans="1:45" ht="17.25" customHeight="1" x14ac:dyDescent="0.15">
      <c r="A1034" s="436">
        <v>63</v>
      </c>
      <c r="B1034" s="436">
        <v>2349</v>
      </c>
      <c r="C1034" s="158" t="s">
        <v>1723</v>
      </c>
      <c r="D1034" s="649"/>
      <c r="E1034" s="421"/>
      <c r="F1034" s="418"/>
      <c r="G1034" s="418"/>
      <c r="H1034" s="418"/>
      <c r="I1034" s="419"/>
      <c r="J1034" s="421"/>
      <c r="K1034" s="418"/>
      <c r="L1034" s="418"/>
      <c r="M1034" s="419"/>
      <c r="N1034" s="421"/>
      <c r="O1034" s="418"/>
      <c r="P1034" s="418"/>
      <c r="Q1034" s="638"/>
      <c r="R1034" s="421"/>
      <c r="S1034" s="418"/>
      <c r="T1034" s="418"/>
      <c r="U1034" s="638"/>
      <c r="V1034" s="423" t="s">
        <v>208</v>
      </c>
      <c r="W1034" s="422"/>
      <c r="X1034" s="422"/>
      <c r="Y1034" s="621"/>
      <c r="Z1034" s="621"/>
      <c r="AA1034" s="621"/>
      <c r="AB1034" s="701">
        <f>$AB$8</f>
        <v>0.5</v>
      </c>
      <c r="AC1034" s="706"/>
      <c r="AD1034" s="424" t="s">
        <v>1300</v>
      </c>
      <c r="AE1034" s="621"/>
      <c r="AF1034" s="703"/>
      <c r="AG1034" s="704"/>
      <c r="AH1034" s="465" t="s">
        <v>33</v>
      </c>
      <c r="AI1034" s="705">
        <f>$AJ$11</f>
        <v>254</v>
      </c>
      <c r="AJ1034" s="705"/>
      <c r="AK1034" s="245" t="s">
        <v>207</v>
      </c>
      <c r="AL1034" s="58"/>
      <c r="AM1034" s="448"/>
      <c r="AN1034" s="449"/>
      <c r="AO1034" s="467" t="s">
        <v>207</v>
      </c>
      <c r="AP1034" s="320">
        <f>ROUND(ROUND(ROUND(ROUND($F$1016*$L$1016,0)*(1+AB1034),0)+AI1034,0)+$AN$1033,0)</f>
        <v>1654</v>
      </c>
      <c r="AQ1034" s="429"/>
    </row>
    <row r="1035" spans="1:45" ht="17.25" customHeight="1" x14ac:dyDescent="0.15">
      <c r="A1035" s="436">
        <v>63</v>
      </c>
      <c r="B1035" s="436">
        <v>2344</v>
      </c>
      <c r="C1035" s="158" t="s">
        <v>1763</v>
      </c>
      <c r="D1035" s="649"/>
      <c r="E1035" s="421"/>
      <c r="F1035" s="418"/>
      <c r="G1035" s="418"/>
      <c r="H1035" s="418"/>
      <c r="I1035" s="419"/>
      <c r="J1035" s="421"/>
      <c r="K1035" s="418"/>
      <c r="L1035" s="418"/>
      <c r="M1035" s="419"/>
      <c r="N1035" s="421"/>
      <c r="O1035" s="418"/>
      <c r="P1035" s="418"/>
      <c r="Q1035" s="638"/>
      <c r="R1035" s="421"/>
      <c r="S1035" s="418"/>
      <c r="T1035" s="418"/>
      <c r="U1035" s="638"/>
      <c r="V1035" s="423"/>
      <c r="W1035" s="422"/>
      <c r="X1035" s="422"/>
      <c r="Y1035" s="621"/>
      <c r="Z1035" s="621"/>
      <c r="AA1035" s="621"/>
      <c r="AB1035" s="529"/>
      <c r="AC1035" s="530"/>
      <c r="AD1035" s="424"/>
      <c r="AE1035" s="621"/>
      <c r="AF1035" s="703"/>
      <c r="AG1035" s="704"/>
      <c r="AH1035" s="677" t="s">
        <v>1360</v>
      </c>
      <c r="AI1035" s="678"/>
      <c r="AJ1035" s="678"/>
      <c r="AK1035" s="678"/>
      <c r="AL1035" s="679"/>
      <c r="AM1035" s="448"/>
      <c r="AN1035" s="449"/>
      <c r="AO1035" s="450"/>
      <c r="AP1035" s="320">
        <f>ROUND(ROUND(ROUND($F$1016*$L$1016,0)+AI1037,0)+$AN$1033,0)</f>
        <v>1435</v>
      </c>
      <c r="AQ1035" s="429"/>
    </row>
    <row r="1036" spans="1:45" ht="17.25" customHeight="1" x14ac:dyDescent="0.15">
      <c r="A1036" s="436">
        <v>63</v>
      </c>
      <c r="B1036" s="436">
        <v>2345</v>
      </c>
      <c r="C1036" s="158" t="s">
        <v>1764</v>
      </c>
      <c r="D1036" s="649"/>
      <c r="E1036" s="421"/>
      <c r="F1036" s="418"/>
      <c r="G1036" s="418"/>
      <c r="H1036" s="418"/>
      <c r="I1036" s="419"/>
      <c r="J1036" s="421"/>
      <c r="K1036" s="418"/>
      <c r="L1036" s="418"/>
      <c r="M1036" s="419"/>
      <c r="N1036" s="421"/>
      <c r="O1036" s="418"/>
      <c r="P1036" s="418"/>
      <c r="Q1036" s="638"/>
      <c r="R1036" s="421"/>
      <c r="S1036" s="418"/>
      <c r="T1036" s="418"/>
      <c r="U1036" s="638"/>
      <c r="V1036" s="423" t="s">
        <v>579</v>
      </c>
      <c r="W1036" s="422"/>
      <c r="X1036" s="422"/>
      <c r="Y1036" s="621"/>
      <c r="Z1036" s="621"/>
      <c r="AA1036" s="621"/>
      <c r="AB1036" s="701">
        <f>$AB$7</f>
        <v>0.25</v>
      </c>
      <c r="AC1036" s="706"/>
      <c r="AD1036" s="424" t="s">
        <v>1300</v>
      </c>
      <c r="AE1036" s="621"/>
      <c r="AF1036" s="703"/>
      <c r="AG1036" s="704"/>
      <c r="AH1036" s="680"/>
      <c r="AI1036" s="681"/>
      <c r="AJ1036" s="681"/>
      <c r="AK1036" s="681"/>
      <c r="AL1036" s="682"/>
      <c r="AM1036" s="442"/>
      <c r="AN1036" s="637"/>
      <c r="AO1036" s="638"/>
      <c r="AP1036" s="319">
        <f>ROUND(ROUND(ROUND(ROUND($F$1016*$L$1016,0)*(1+AB1036),0)+AI1037,0)+$AN$1033,0)</f>
        <v>1618</v>
      </c>
      <c r="AQ1036" s="429"/>
    </row>
    <row r="1037" spans="1:45" ht="17.25" customHeight="1" x14ac:dyDescent="0.15">
      <c r="A1037" s="436">
        <v>63</v>
      </c>
      <c r="B1037" s="436">
        <v>2346</v>
      </c>
      <c r="C1037" s="158" t="s">
        <v>1765</v>
      </c>
      <c r="D1037" s="649"/>
      <c r="E1037" s="421"/>
      <c r="F1037" s="418"/>
      <c r="G1037" s="418"/>
      <c r="H1037" s="418"/>
      <c r="I1037" s="419"/>
      <c r="J1037" s="421"/>
      <c r="K1037" s="418"/>
      <c r="L1037" s="418"/>
      <c r="M1037" s="419"/>
      <c r="N1037" s="421"/>
      <c r="O1037" s="418"/>
      <c r="P1037" s="418"/>
      <c r="Q1037" s="638"/>
      <c r="R1037" s="421"/>
      <c r="S1037" s="418"/>
      <c r="T1037" s="418"/>
      <c r="U1037" s="638"/>
      <c r="V1037" s="423" t="s">
        <v>208</v>
      </c>
      <c r="W1037" s="422"/>
      <c r="X1037" s="422"/>
      <c r="Y1037" s="621"/>
      <c r="Z1037" s="621"/>
      <c r="AA1037" s="621"/>
      <c r="AB1037" s="701">
        <f>$AB$8</f>
        <v>0.5</v>
      </c>
      <c r="AC1037" s="706"/>
      <c r="AD1037" s="424" t="s">
        <v>1300</v>
      </c>
      <c r="AE1037" s="621"/>
      <c r="AF1037" s="703"/>
      <c r="AG1037" s="704"/>
      <c r="AH1037" s="465" t="s">
        <v>33</v>
      </c>
      <c r="AI1037" s="705">
        <f>$AJ$158</f>
        <v>402</v>
      </c>
      <c r="AJ1037" s="705"/>
      <c r="AK1037" s="245" t="s">
        <v>207</v>
      </c>
      <c r="AL1037" s="420"/>
      <c r="AM1037" s="442"/>
      <c r="AN1037" s="637"/>
      <c r="AO1037" s="638"/>
      <c r="AP1037" s="320">
        <f>ROUND(ROUND(ROUND(ROUND($F$1016*$L$1016,0)*(1+AB1037),0)+AI1037,0)+$AN$1033,0)</f>
        <v>1802</v>
      </c>
      <c r="AQ1037" s="429"/>
    </row>
    <row r="1038" spans="1:45" ht="17.25" customHeight="1" x14ac:dyDescent="0.15">
      <c r="A1038" s="436">
        <v>63</v>
      </c>
      <c r="B1038" s="436">
        <v>2460</v>
      </c>
      <c r="C1038" s="158" t="s">
        <v>1951</v>
      </c>
      <c r="D1038" s="649"/>
      <c r="E1038" s="421"/>
      <c r="F1038" s="418"/>
      <c r="G1038" s="418"/>
      <c r="H1038" s="418"/>
      <c r="I1038" s="419"/>
      <c r="J1038" s="421"/>
      <c r="K1038" s="418"/>
      <c r="L1038" s="418"/>
      <c r="M1038" s="419"/>
      <c r="N1038" s="421"/>
      <c r="O1038" s="418"/>
      <c r="P1038" s="418"/>
      <c r="Q1038" s="638"/>
      <c r="R1038" s="421"/>
      <c r="S1038" s="418"/>
      <c r="T1038" s="418"/>
      <c r="U1038" s="638"/>
      <c r="V1038" s="423"/>
      <c r="W1038" s="422"/>
      <c r="X1038" s="422"/>
      <c r="Y1038" s="621"/>
      <c r="Z1038" s="621"/>
      <c r="AA1038" s="621"/>
      <c r="AB1038" s="529"/>
      <c r="AC1038" s="530"/>
      <c r="AD1038" s="424"/>
      <c r="AE1038" s="621"/>
      <c r="AF1038" s="703" t="s">
        <v>1394</v>
      </c>
      <c r="AG1038" s="704"/>
      <c r="AH1038" s="677" t="s">
        <v>828</v>
      </c>
      <c r="AI1038" s="678"/>
      <c r="AJ1038" s="678"/>
      <c r="AK1038" s="678"/>
      <c r="AL1038" s="679"/>
      <c r="AM1038" s="448"/>
      <c r="AN1038" s="449"/>
      <c r="AO1038" s="450"/>
      <c r="AP1038" s="401">
        <f>ROUND(ROUND(ROUND($F$1016*$L$1016,0)+AI1040,0)+$AN$1033,0)</f>
        <v>1234</v>
      </c>
      <c r="AQ1038" s="429"/>
    </row>
    <row r="1039" spans="1:45" ht="17.25" customHeight="1" x14ac:dyDescent="0.15">
      <c r="A1039" s="436">
        <v>63</v>
      </c>
      <c r="B1039" s="436">
        <v>2461</v>
      </c>
      <c r="C1039" s="158" t="s">
        <v>1952</v>
      </c>
      <c r="D1039" s="649"/>
      <c r="E1039" s="421"/>
      <c r="F1039" s="418"/>
      <c r="G1039" s="418"/>
      <c r="H1039" s="418"/>
      <c r="I1039" s="419"/>
      <c r="J1039" s="421"/>
      <c r="K1039" s="418"/>
      <c r="L1039" s="418"/>
      <c r="M1039" s="419"/>
      <c r="N1039" s="421"/>
      <c r="O1039" s="418"/>
      <c r="P1039" s="418"/>
      <c r="Q1039" s="638"/>
      <c r="R1039" s="421"/>
      <c r="S1039" s="418"/>
      <c r="T1039" s="418"/>
      <c r="U1039" s="638"/>
      <c r="V1039" s="423" t="s">
        <v>579</v>
      </c>
      <c r="W1039" s="422"/>
      <c r="X1039" s="422"/>
      <c r="Y1039" s="621"/>
      <c r="Z1039" s="621"/>
      <c r="AA1039" s="621"/>
      <c r="AB1039" s="701">
        <f>$AB$7</f>
        <v>0.25</v>
      </c>
      <c r="AC1039" s="706"/>
      <c r="AD1039" s="424" t="s">
        <v>1300</v>
      </c>
      <c r="AE1039" s="621"/>
      <c r="AF1039" s="703"/>
      <c r="AG1039" s="704"/>
      <c r="AH1039" s="680"/>
      <c r="AI1039" s="681"/>
      <c r="AJ1039" s="681"/>
      <c r="AK1039" s="681"/>
      <c r="AL1039" s="682"/>
      <c r="AM1039" s="448"/>
      <c r="AN1039" s="449"/>
      <c r="AO1039" s="450"/>
      <c r="AP1039" s="401">
        <f>ROUND(ROUND(ROUND(ROUND($F$1016*$L$1016,0)*(1+AB1039),0)+AI1040,0)+$AN$1033,0)</f>
        <v>1417</v>
      </c>
      <c r="AQ1039" s="429"/>
    </row>
    <row r="1040" spans="1:45" ht="17.25" customHeight="1" x14ac:dyDescent="0.15">
      <c r="A1040" s="436">
        <v>63</v>
      </c>
      <c r="B1040" s="436">
        <v>2462</v>
      </c>
      <c r="C1040" s="158" t="s">
        <v>1953</v>
      </c>
      <c r="D1040" s="649"/>
      <c r="E1040" s="421"/>
      <c r="F1040" s="418"/>
      <c r="G1040" s="418"/>
      <c r="H1040" s="418"/>
      <c r="I1040" s="419"/>
      <c r="J1040" s="421"/>
      <c r="K1040" s="418"/>
      <c r="L1040" s="418"/>
      <c r="M1040" s="419"/>
      <c r="N1040" s="421"/>
      <c r="O1040" s="418"/>
      <c r="P1040" s="418"/>
      <c r="Q1040" s="638"/>
      <c r="R1040" s="421"/>
      <c r="S1040" s="418"/>
      <c r="T1040" s="418"/>
      <c r="U1040" s="638"/>
      <c r="V1040" s="423" t="s">
        <v>208</v>
      </c>
      <c r="W1040" s="422"/>
      <c r="X1040" s="422"/>
      <c r="Y1040" s="621"/>
      <c r="Z1040" s="621"/>
      <c r="AA1040" s="621"/>
      <c r="AB1040" s="701">
        <f>$AB$8</f>
        <v>0.5</v>
      </c>
      <c r="AC1040" s="706"/>
      <c r="AD1040" s="424" t="s">
        <v>1300</v>
      </c>
      <c r="AE1040" s="621"/>
      <c r="AF1040" s="703"/>
      <c r="AG1040" s="704"/>
      <c r="AH1040" s="465" t="s">
        <v>33</v>
      </c>
      <c r="AI1040" s="705">
        <f>$AJ$14</f>
        <v>201</v>
      </c>
      <c r="AJ1040" s="705"/>
      <c r="AK1040" s="245" t="s">
        <v>207</v>
      </c>
      <c r="AL1040" s="324"/>
      <c r="AM1040" s="448"/>
      <c r="AN1040" s="449"/>
      <c r="AO1040" s="450"/>
      <c r="AP1040" s="401">
        <f>ROUND(ROUND(ROUND(ROUND($F$1016*$L$1016,0)*(1+AB1040),0)+AI1040,0)+$AN$1033,0)</f>
        <v>1601</v>
      </c>
      <c r="AQ1040" s="429"/>
    </row>
    <row r="1041" spans="1:43" ht="17.25" customHeight="1" x14ac:dyDescent="0.15">
      <c r="A1041" s="436">
        <v>63</v>
      </c>
      <c r="B1041" s="436">
        <v>2463</v>
      </c>
      <c r="C1041" s="158" t="s">
        <v>1968</v>
      </c>
      <c r="D1041" s="649"/>
      <c r="E1041" s="421"/>
      <c r="F1041" s="418"/>
      <c r="G1041" s="418"/>
      <c r="H1041" s="418"/>
      <c r="I1041" s="419"/>
      <c r="J1041" s="421"/>
      <c r="K1041" s="418"/>
      <c r="L1041" s="418"/>
      <c r="M1041" s="419"/>
      <c r="N1041" s="421"/>
      <c r="O1041" s="418"/>
      <c r="P1041" s="418"/>
      <c r="Q1041" s="638"/>
      <c r="R1041" s="421"/>
      <c r="S1041" s="418"/>
      <c r="T1041" s="418"/>
      <c r="U1041" s="638"/>
      <c r="V1041" s="423"/>
      <c r="W1041" s="422"/>
      <c r="X1041" s="422"/>
      <c r="Y1041" s="621"/>
      <c r="Z1041" s="621"/>
      <c r="AA1041" s="621"/>
      <c r="AB1041" s="529"/>
      <c r="AC1041" s="530"/>
      <c r="AD1041" s="424"/>
      <c r="AE1041" s="621"/>
      <c r="AF1041" s="703"/>
      <c r="AG1041" s="704"/>
      <c r="AH1041" s="677" t="s">
        <v>1360</v>
      </c>
      <c r="AI1041" s="678"/>
      <c r="AJ1041" s="678"/>
      <c r="AK1041" s="678"/>
      <c r="AL1041" s="679"/>
      <c r="AM1041" s="448"/>
      <c r="AN1041" s="449"/>
      <c r="AO1041" s="450"/>
      <c r="AP1041" s="401">
        <f>ROUND(ROUND(ROUND($F$1016*$L$1016,0)+AI1043,0)+$AN$1033,0)</f>
        <v>1350</v>
      </c>
      <c r="AQ1041" s="429"/>
    </row>
    <row r="1042" spans="1:43" ht="17.25" customHeight="1" x14ac:dyDescent="0.15">
      <c r="A1042" s="436">
        <v>63</v>
      </c>
      <c r="B1042" s="436">
        <v>2464</v>
      </c>
      <c r="C1042" s="158" t="s">
        <v>1969</v>
      </c>
      <c r="D1042" s="649"/>
      <c r="E1042" s="421"/>
      <c r="F1042" s="418"/>
      <c r="G1042" s="418"/>
      <c r="H1042" s="418"/>
      <c r="I1042" s="419"/>
      <c r="J1042" s="421"/>
      <c r="K1042" s="418"/>
      <c r="L1042" s="418"/>
      <c r="M1042" s="419"/>
      <c r="N1042" s="421"/>
      <c r="O1042" s="418"/>
      <c r="P1042" s="418"/>
      <c r="Q1042" s="638"/>
      <c r="R1042" s="421"/>
      <c r="S1042" s="418"/>
      <c r="T1042" s="418"/>
      <c r="U1042" s="638"/>
      <c r="V1042" s="423" t="s">
        <v>579</v>
      </c>
      <c r="W1042" s="422"/>
      <c r="X1042" s="422"/>
      <c r="Y1042" s="621"/>
      <c r="Z1042" s="621"/>
      <c r="AA1042" s="621"/>
      <c r="AB1042" s="701">
        <f>$AB$7</f>
        <v>0.25</v>
      </c>
      <c r="AC1042" s="706"/>
      <c r="AD1042" s="424" t="s">
        <v>1300</v>
      </c>
      <c r="AE1042" s="621"/>
      <c r="AF1042" s="703"/>
      <c r="AG1042" s="704"/>
      <c r="AH1042" s="680"/>
      <c r="AI1042" s="681"/>
      <c r="AJ1042" s="681"/>
      <c r="AK1042" s="681"/>
      <c r="AL1042" s="682"/>
      <c r="AM1042" s="448"/>
      <c r="AN1042" s="449"/>
      <c r="AO1042" s="450"/>
      <c r="AP1042" s="401">
        <f>ROUND(ROUND(ROUND(ROUND($F$1016*$L$1016,0)*(1+AB1042),0)+AI1043,0)+$AN$1033,0)</f>
        <v>1533</v>
      </c>
      <c r="AQ1042" s="429"/>
    </row>
    <row r="1043" spans="1:43" ht="17.25" customHeight="1" x14ac:dyDescent="0.15">
      <c r="A1043" s="436">
        <v>63</v>
      </c>
      <c r="B1043" s="436">
        <v>2465</v>
      </c>
      <c r="C1043" s="158" t="s">
        <v>1970</v>
      </c>
      <c r="D1043" s="649"/>
      <c r="E1043" s="421"/>
      <c r="F1043" s="418"/>
      <c r="G1043" s="418"/>
      <c r="H1043" s="418"/>
      <c r="I1043" s="419"/>
      <c r="J1043" s="421"/>
      <c r="K1043" s="418"/>
      <c r="L1043" s="418"/>
      <c r="M1043" s="419"/>
      <c r="N1043" s="421"/>
      <c r="O1043" s="418"/>
      <c r="P1043" s="418"/>
      <c r="Q1043" s="638"/>
      <c r="R1043" s="39"/>
      <c r="S1043" s="417"/>
      <c r="T1043" s="417"/>
      <c r="U1043" s="432"/>
      <c r="V1043" s="423" t="s">
        <v>208</v>
      </c>
      <c r="W1043" s="422"/>
      <c r="X1043" s="422"/>
      <c r="Y1043" s="621"/>
      <c r="Z1043" s="621"/>
      <c r="AA1043" s="621"/>
      <c r="AB1043" s="701">
        <f>$AB$8</f>
        <v>0.5</v>
      </c>
      <c r="AC1043" s="706"/>
      <c r="AD1043" s="424" t="s">
        <v>1300</v>
      </c>
      <c r="AE1043" s="621"/>
      <c r="AF1043" s="703"/>
      <c r="AG1043" s="704"/>
      <c r="AH1043" s="582" t="s">
        <v>33</v>
      </c>
      <c r="AI1043" s="699">
        <f>$AJ$164</f>
        <v>317</v>
      </c>
      <c r="AJ1043" s="699"/>
      <c r="AK1043" s="426" t="s">
        <v>207</v>
      </c>
      <c r="AL1043" s="324"/>
      <c r="AM1043" s="576"/>
      <c r="AN1043" s="577"/>
      <c r="AO1043" s="578"/>
      <c r="AP1043" s="401">
        <f>ROUND(ROUND(ROUND(ROUND($F$1016*$L$1016,0)*(1+AB1043),0)+AI1043,0)+$AN$1033,0)</f>
        <v>1717</v>
      </c>
      <c r="AQ1043" s="429"/>
    </row>
    <row r="1044" spans="1:43" ht="17.25" customHeight="1" x14ac:dyDescent="0.15">
      <c r="A1044" s="436">
        <v>63</v>
      </c>
      <c r="B1044" s="433" t="s">
        <v>5665</v>
      </c>
      <c r="C1044" s="455" t="s">
        <v>4861</v>
      </c>
      <c r="D1044" s="538"/>
      <c r="E1044" s="442"/>
      <c r="F1044" s="637"/>
      <c r="G1044" s="637"/>
      <c r="H1044" s="637"/>
      <c r="I1044" s="638"/>
      <c r="J1044" s="442"/>
      <c r="K1044" s="637"/>
      <c r="L1044" s="637"/>
      <c r="M1044" s="638"/>
      <c r="N1044" s="442"/>
      <c r="O1044" s="637"/>
      <c r="P1044" s="637"/>
      <c r="Q1044" s="419"/>
      <c r="R1044" s="677" t="s">
        <v>4346</v>
      </c>
      <c r="S1044" s="678"/>
      <c r="T1044" s="678"/>
      <c r="U1044" s="679"/>
      <c r="V1044" s="423"/>
      <c r="W1044" s="621"/>
      <c r="X1044" s="621"/>
      <c r="Y1044" s="621"/>
      <c r="Z1044" s="621"/>
      <c r="AA1044" s="621"/>
      <c r="AB1044" s="621"/>
      <c r="AC1044" s="621"/>
      <c r="AD1044" s="621"/>
      <c r="AE1044" s="621"/>
      <c r="AF1044" s="621"/>
      <c r="AG1044" s="621"/>
      <c r="AH1044" s="621"/>
      <c r="AI1044" s="621"/>
      <c r="AJ1044" s="621"/>
      <c r="AK1044" s="621"/>
      <c r="AL1044" s="621"/>
      <c r="AM1044" s="621"/>
      <c r="AN1044" s="621"/>
      <c r="AO1044" s="622"/>
      <c r="AP1044" s="456">
        <f>ROUND(F1016*L1016,0)-ROUND(F1016*R1047,0)</f>
        <v>725</v>
      </c>
      <c r="AQ1044" s="429"/>
    </row>
    <row r="1045" spans="1:43" ht="17.25" customHeight="1" x14ac:dyDescent="0.15">
      <c r="A1045" s="436">
        <v>63</v>
      </c>
      <c r="B1045" s="433" t="s">
        <v>5666</v>
      </c>
      <c r="C1045" s="457" t="s">
        <v>4862</v>
      </c>
      <c r="D1045" s="649"/>
      <c r="E1045" s="442"/>
      <c r="F1045" s="637"/>
      <c r="G1045" s="637"/>
      <c r="H1045" s="637"/>
      <c r="I1045" s="638"/>
      <c r="J1045" s="442"/>
      <c r="K1045" s="637"/>
      <c r="L1045" s="637"/>
      <c r="M1045" s="638"/>
      <c r="N1045" s="442"/>
      <c r="O1045" s="637"/>
      <c r="P1045" s="637"/>
      <c r="Q1045" s="419"/>
      <c r="R1045" s="680"/>
      <c r="S1045" s="681"/>
      <c r="T1045" s="681"/>
      <c r="U1045" s="682"/>
      <c r="V1045" s="423" t="s">
        <v>579</v>
      </c>
      <c r="W1045" s="422"/>
      <c r="X1045" s="422"/>
      <c r="Y1045" s="422"/>
      <c r="Z1045" s="422"/>
      <c r="AA1045" s="422"/>
      <c r="AB1045" s="701">
        <v>0.25</v>
      </c>
      <c r="AC1045" s="701"/>
      <c r="AD1045" s="424" t="s">
        <v>1300</v>
      </c>
      <c r="AE1045" s="621"/>
      <c r="AF1045" s="621"/>
      <c r="AG1045" s="621"/>
      <c r="AH1045" s="621"/>
      <c r="AI1045" s="621"/>
      <c r="AJ1045" s="621"/>
      <c r="AK1045" s="621"/>
      <c r="AL1045" s="621"/>
      <c r="AM1045" s="621"/>
      <c r="AN1045" s="621"/>
      <c r="AO1045" s="622"/>
      <c r="AP1045" s="458">
        <f>ROUND((ROUND(F1016*L1016,0)-ROUND(F1016*R1047,0))*(1+AB1045),0)</f>
        <v>906</v>
      </c>
      <c r="AQ1045" s="429"/>
    </row>
    <row r="1046" spans="1:43" ht="17.25" customHeight="1" x14ac:dyDescent="0.15">
      <c r="A1046" s="436">
        <v>63</v>
      </c>
      <c r="B1046" s="433" t="s">
        <v>5667</v>
      </c>
      <c r="C1046" s="457" t="s">
        <v>4863</v>
      </c>
      <c r="D1046" s="649"/>
      <c r="E1046" s="442"/>
      <c r="F1046" s="637"/>
      <c r="G1046" s="637"/>
      <c r="H1046" s="637"/>
      <c r="I1046" s="638"/>
      <c r="J1046" s="442"/>
      <c r="K1046" s="637"/>
      <c r="L1046" s="637"/>
      <c r="M1046" s="638"/>
      <c r="N1046" s="442"/>
      <c r="O1046" s="637"/>
      <c r="P1046" s="637"/>
      <c r="Q1046" s="419"/>
      <c r="R1046" s="511"/>
      <c r="S1046" s="511"/>
      <c r="T1046" s="511"/>
      <c r="U1046" s="513"/>
      <c r="V1046" s="423" t="s">
        <v>208</v>
      </c>
      <c r="W1046" s="422"/>
      <c r="X1046" s="422"/>
      <c r="Y1046" s="422"/>
      <c r="Z1046" s="422"/>
      <c r="AA1046" s="422"/>
      <c r="AB1046" s="701">
        <v>0.5</v>
      </c>
      <c r="AC1046" s="701"/>
      <c r="AD1046" s="424" t="s">
        <v>1300</v>
      </c>
      <c r="AE1046" s="621"/>
      <c r="AF1046" s="621"/>
      <c r="AG1046" s="621"/>
      <c r="AH1046" s="621"/>
      <c r="AI1046" s="621"/>
      <c r="AJ1046" s="621"/>
      <c r="AK1046" s="621"/>
      <c r="AL1046" s="621"/>
      <c r="AM1046" s="621"/>
      <c r="AN1046" s="621"/>
      <c r="AO1046" s="622"/>
      <c r="AP1046" s="458">
        <f>ROUND((ROUND(F1016*L1016,0)-ROUND(F1016*R1047,0))*(1+AB1046),0)</f>
        <v>1088</v>
      </c>
      <c r="AQ1046" s="429"/>
    </row>
    <row r="1047" spans="1:43" ht="17.25" customHeight="1" x14ac:dyDescent="0.15">
      <c r="A1047" s="436">
        <v>63</v>
      </c>
      <c r="B1047" s="433" t="s">
        <v>5668</v>
      </c>
      <c r="C1047" s="441" t="s">
        <v>4864</v>
      </c>
      <c r="D1047" s="649"/>
      <c r="E1047" s="442"/>
      <c r="F1047" s="637"/>
      <c r="G1047" s="637"/>
      <c r="H1047" s="637"/>
      <c r="I1047" s="638"/>
      <c r="J1047" s="442"/>
      <c r="K1047" s="637"/>
      <c r="L1047" s="637"/>
      <c r="M1047" s="638"/>
      <c r="N1047" s="442"/>
      <c r="O1047" s="637"/>
      <c r="P1047" s="637"/>
      <c r="Q1047" s="419"/>
      <c r="R1047" s="709">
        <f>$R$18</f>
        <v>0.01</v>
      </c>
      <c r="S1047" s="683"/>
      <c r="T1047" s="45" t="s">
        <v>4036</v>
      </c>
      <c r="U1047" s="419"/>
      <c r="V1047" s="423"/>
      <c r="W1047" s="422"/>
      <c r="X1047" s="422"/>
      <c r="Y1047" s="422"/>
      <c r="Z1047" s="422"/>
      <c r="AA1047" s="422"/>
      <c r="AB1047" s="529"/>
      <c r="AC1047" s="529"/>
      <c r="AD1047" s="424"/>
      <c r="AE1047" s="422"/>
      <c r="AF1047" s="700" t="s">
        <v>4070</v>
      </c>
      <c r="AG1047" s="700"/>
      <c r="AH1047" s="678" t="s">
        <v>4030</v>
      </c>
      <c r="AI1047" s="678"/>
      <c r="AJ1047" s="678"/>
      <c r="AK1047" s="678"/>
      <c r="AL1047" s="678"/>
      <c r="AM1047" s="678"/>
      <c r="AN1047" s="678"/>
      <c r="AO1047" s="679"/>
      <c r="AP1047" s="459">
        <f>ROUND((ROUND(F1016*L1016,0)-ROUND(F1016*R1047,0))+AJ1049,0)</f>
        <v>979</v>
      </c>
      <c r="AQ1047" s="407"/>
    </row>
    <row r="1048" spans="1:43" ht="17.25" customHeight="1" x14ac:dyDescent="0.15">
      <c r="A1048" s="436">
        <v>63</v>
      </c>
      <c r="B1048" s="433" t="s">
        <v>5669</v>
      </c>
      <c r="C1048" s="441" t="s">
        <v>4865</v>
      </c>
      <c r="D1048" s="649"/>
      <c r="E1048" s="442"/>
      <c r="F1048" s="637"/>
      <c r="G1048" s="637"/>
      <c r="H1048" s="637"/>
      <c r="I1048" s="638"/>
      <c r="J1048" s="442"/>
      <c r="K1048" s="637"/>
      <c r="L1048" s="637"/>
      <c r="M1048" s="638"/>
      <c r="N1048" s="442"/>
      <c r="O1048" s="637"/>
      <c r="P1048" s="637"/>
      <c r="Q1048" s="419"/>
      <c r="R1048" s="418"/>
      <c r="S1048" s="418"/>
      <c r="T1048" s="418"/>
      <c r="U1048" s="419"/>
      <c r="V1048" s="423" t="s">
        <v>579</v>
      </c>
      <c r="W1048" s="422"/>
      <c r="X1048" s="422"/>
      <c r="Y1048" s="422"/>
      <c r="Z1048" s="422"/>
      <c r="AA1048" s="422"/>
      <c r="AB1048" s="701">
        <f>$AB$7</f>
        <v>0.25</v>
      </c>
      <c r="AC1048" s="701"/>
      <c r="AD1048" s="424" t="s">
        <v>1300</v>
      </c>
      <c r="AE1048" s="422"/>
      <c r="AF1048" s="700"/>
      <c r="AG1048" s="700"/>
      <c r="AH1048" s="681"/>
      <c r="AI1048" s="681"/>
      <c r="AJ1048" s="681"/>
      <c r="AK1048" s="681"/>
      <c r="AL1048" s="681"/>
      <c r="AM1048" s="681"/>
      <c r="AN1048" s="681"/>
      <c r="AO1048" s="682"/>
      <c r="AP1048" s="459">
        <f>ROUND(ROUND((ROUND(F1016*L1016,0)-ROUND(F1016*R1047,0))*(1+AB1048),0)+AJ1049,0)</f>
        <v>1160</v>
      </c>
      <c r="AQ1048" s="429"/>
    </row>
    <row r="1049" spans="1:43" ht="17.25" customHeight="1" x14ac:dyDescent="0.15">
      <c r="A1049" s="436">
        <v>63</v>
      </c>
      <c r="B1049" s="433" t="s">
        <v>5670</v>
      </c>
      <c r="C1049" s="441" t="s">
        <v>4866</v>
      </c>
      <c r="D1049" s="649"/>
      <c r="E1049" s="510"/>
      <c r="F1049" s="511"/>
      <c r="G1049" s="511"/>
      <c r="H1049" s="511"/>
      <c r="I1049" s="513"/>
      <c r="J1049" s="510"/>
      <c r="K1049" s="511"/>
      <c r="L1049" s="637"/>
      <c r="M1049" s="638"/>
      <c r="N1049" s="442"/>
      <c r="O1049" s="637"/>
      <c r="P1049" s="637"/>
      <c r="Q1049" s="419"/>
      <c r="R1049" s="418"/>
      <c r="S1049" s="418"/>
      <c r="T1049" s="418"/>
      <c r="U1049" s="419"/>
      <c r="V1049" s="423" t="s">
        <v>208</v>
      </c>
      <c r="W1049" s="422"/>
      <c r="X1049" s="422"/>
      <c r="Y1049" s="422"/>
      <c r="Z1049" s="422"/>
      <c r="AA1049" s="422"/>
      <c r="AB1049" s="701">
        <f>$AB$8</f>
        <v>0.5</v>
      </c>
      <c r="AC1049" s="701"/>
      <c r="AD1049" s="424" t="s">
        <v>1300</v>
      </c>
      <c r="AE1049" s="422"/>
      <c r="AF1049" s="700"/>
      <c r="AG1049" s="700"/>
      <c r="AH1049" s="245"/>
      <c r="AI1049" s="616" t="s">
        <v>33</v>
      </c>
      <c r="AJ1049" s="702">
        <f>$AJ$11</f>
        <v>254</v>
      </c>
      <c r="AK1049" s="702"/>
      <c r="AL1049" s="245" t="s">
        <v>207</v>
      </c>
      <c r="AM1049" s="607"/>
      <c r="AN1049" s="607"/>
      <c r="AO1049" s="432"/>
      <c r="AP1049" s="459">
        <f>ROUND(ROUND((ROUND(F1016*L1016,0)-ROUND(F1016*R1047,0))*(1+AB1049),0)+AJ1049,0)</f>
        <v>1342</v>
      </c>
      <c r="AQ1049" s="429"/>
    </row>
    <row r="1050" spans="1:43" ht="17.25" customHeight="1" x14ac:dyDescent="0.15">
      <c r="A1050" s="436">
        <v>63</v>
      </c>
      <c r="B1050" s="433" t="s">
        <v>5671</v>
      </c>
      <c r="C1050" s="441" t="s">
        <v>4867</v>
      </c>
      <c r="D1050" s="649"/>
      <c r="E1050" s="510"/>
      <c r="F1050" s="511"/>
      <c r="G1050" s="511"/>
      <c r="H1050" s="511"/>
      <c r="I1050" s="513"/>
      <c r="J1050" s="510"/>
      <c r="K1050" s="511"/>
      <c r="L1050" s="637"/>
      <c r="M1050" s="638"/>
      <c r="N1050" s="442"/>
      <c r="O1050" s="637"/>
      <c r="P1050" s="637"/>
      <c r="Q1050" s="638"/>
      <c r="R1050" s="637"/>
      <c r="S1050" s="637"/>
      <c r="T1050" s="637"/>
      <c r="U1050" s="638"/>
      <c r="V1050" s="423"/>
      <c r="W1050" s="422"/>
      <c r="X1050" s="422"/>
      <c r="Y1050" s="422"/>
      <c r="Z1050" s="422"/>
      <c r="AA1050" s="422"/>
      <c r="AB1050" s="529"/>
      <c r="AC1050" s="529"/>
      <c r="AD1050" s="424"/>
      <c r="AE1050" s="422"/>
      <c r="AF1050" s="700"/>
      <c r="AG1050" s="700"/>
      <c r="AH1050" s="677" t="s">
        <v>4071</v>
      </c>
      <c r="AI1050" s="678"/>
      <c r="AJ1050" s="678"/>
      <c r="AK1050" s="678"/>
      <c r="AL1050" s="678"/>
      <c r="AM1050" s="678"/>
      <c r="AN1050" s="678"/>
      <c r="AO1050" s="679"/>
      <c r="AP1050" s="459">
        <f>ROUND((ROUND(F1016*L1016,0)-ROUND(F1016*R1047,0))+AJ1052,0)</f>
        <v>1127</v>
      </c>
      <c r="AQ1050" s="407"/>
    </row>
    <row r="1051" spans="1:43" ht="17.25" customHeight="1" x14ac:dyDescent="0.15">
      <c r="A1051" s="436">
        <v>63</v>
      </c>
      <c r="B1051" s="433" t="s">
        <v>5672</v>
      </c>
      <c r="C1051" s="441" t="s">
        <v>4868</v>
      </c>
      <c r="D1051" s="649"/>
      <c r="E1051" s="510"/>
      <c r="F1051" s="511"/>
      <c r="G1051" s="511"/>
      <c r="H1051" s="511"/>
      <c r="I1051" s="513"/>
      <c r="J1051" s="510"/>
      <c r="K1051" s="511"/>
      <c r="L1051" s="637"/>
      <c r="M1051" s="638"/>
      <c r="N1051" s="442"/>
      <c r="O1051" s="637"/>
      <c r="P1051" s="637"/>
      <c r="Q1051" s="419"/>
      <c r="R1051" s="418"/>
      <c r="S1051" s="418"/>
      <c r="T1051" s="418"/>
      <c r="U1051" s="419"/>
      <c r="V1051" s="423" t="s">
        <v>579</v>
      </c>
      <c r="W1051" s="422"/>
      <c r="X1051" s="422"/>
      <c r="Y1051" s="422"/>
      <c r="Z1051" s="422"/>
      <c r="AA1051" s="422"/>
      <c r="AB1051" s="701">
        <f>$AB$7</f>
        <v>0.25</v>
      </c>
      <c r="AC1051" s="701"/>
      <c r="AD1051" s="424" t="s">
        <v>1300</v>
      </c>
      <c r="AE1051" s="422"/>
      <c r="AF1051" s="700"/>
      <c r="AG1051" s="700"/>
      <c r="AH1051" s="680"/>
      <c r="AI1051" s="681"/>
      <c r="AJ1051" s="681"/>
      <c r="AK1051" s="681"/>
      <c r="AL1051" s="681"/>
      <c r="AM1051" s="681"/>
      <c r="AN1051" s="681"/>
      <c r="AO1051" s="682"/>
      <c r="AP1051" s="459">
        <f>ROUND(ROUND((ROUND(F1016*L1016,0)-ROUND(F1016*R1047,0))*(1+AB1051),0)+AJ1052,0)</f>
        <v>1308</v>
      </c>
      <c r="AQ1051" s="429"/>
    </row>
    <row r="1052" spans="1:43" ht="17.25" customHeight="1" x14ac:dyDescent="0.15">
      <c r="A1052" s="436">
        <v>63</v>
      </c>
      <c r="B1052" s="433" t="s">
        <v>5673</v>
      </c>
      <c r="C1052" s="441" t="s">
        <v>4869</v>
      </c>
      <c r="D1052" s="649"/>
      <c r="E1052" s="510"/>
      <c r="F1052" s="511"/>
      <c r="G1052" s="511"/>
      <c r="H1052" s="511"/>
      <c r="I1052" s="513"/>
      <c r="J1052" s="510"/>
      <c r="K1052" s="511"/>
      <c r="L1052" s="637"/>
      <c r="M1052" s="638"/>
      <c r="N1052" s="442"/>
      <c r="O1052" s="637"/>
      <c r="P1052" s="637"/>
      <c r="Q1052" s="419"/>
      <c r="R1052" s="418"/>
      <c r="S1052" s="418"/>
      <c r="T1052" s="418"/>
      <c r="U1052" s="419"/>
      <c r="V1052" s="423" t="s">
        <v>208</v>
      </c>
      <c r="W1052" s="422"/>
      <c r="X1052" s="422"/>
      <c r="Y1052" s="422"/>
      <c r="Z1052" s="422"/>
      <c r="AA1052" s="422"/>
      <c r="AB1052" s="701">
        <f>$AB$8</f>
        <v>0.5</v>
      </c>
      <c r="AC1052" s="701"/>
      <c r="AD1052" s="424" t="s">
        <v>1300</v>
      </c>
      <c r="AE1052" s="38"/>
      <c r="AF1052" s="700"/>
      <c r="AG1052" s="700"/>
      <c r="AH1052" s="39"/>
      <c r="AI1052" s="524" t="s">
        <v>33</v>
      </c>
      <c r="AJ1052" s="699">
        <f>$AJ$158</f>
        <v>402</v>
      </c>
      <c r="AK1052" s="699"/>
      <c r="AL1052" s="426" t="s">
        <v>207</v>
      </c>
      <c r="AM1052" s="417"/>
      <c r="AN1052" s="417"/>
      <c r="AO1052" s="584"/>
      <c r="AP1052" s="459">
        <f>ROUND(ROUND((ROUND(F1016*L1016,0)-ROUND(F1016*R1047,0))*(1+AB1052),0)+AJ1052,0)</f>
        <v>1490</v>
      </c>
      <c r="AQ1052" s="429"/>
    </row>
    <row r="1053" spans="1:43" ht="17.25" customHeight="1" x14ac:dyDescent="0.15">
      <c r="A1053" s="436">
        <v>63</v>
      </c>
      <c r="B1053" s="433" t="s">
        <v>5674</v>
      </c>
      <c r="C1053" s="441" t="s">
        <v>4870</v>
      </c>
      <c r="D1053" s="649"/>
      <c r="E1053" s="510"/>
      <c r="F1053" s="511"/>
      <c r="G1053" s="511"/>
      <c r="H1053" s="511"/>
      <c r="I1053" s="513"/>
      <c r="J1053" s="510"/>
      <c r="K1053" s="511"/>
      <c r="L1053" s="637"/>
      <c r="M1053" s="638"/>
      <c r="N1053" s="442"/>
      <c r="O1053" s="637"/>
      <c r="P1053" s="637"/>
      <c r="Q1053" s="419"/>
      <c r="R1053" s="637"/>
      <c r="S1053" s="418"/>
      <c r="T1053" s="637"/>
      <c r="U1053" s="638"/>
      <c r="V1053" s="423"/>
      <c r="W1053" s="422"/>
      <c r="X1053" s="422"/>
      <c r="Y1053" s="422"/>
      <c r="Z1053" s="422"/>
      <c r="AA1053" s="422"/>
      <c r="AB1053" s="529"/>
      <c r="AC1053" s="529"/>
      <c r="AD1053" s="424"/>
      <c r="AE1053" s="422"/>
      <c r="AF1053" s="720" t="s">
        <v>4072</v>
      </c>
      <c r="AG1053" s="721"/>
      <c r="AH1053" s="678" t="s">
        <v>4030</v>
      </c>
      <c r="AI1053" s="678"/>
      <c r="AJ1053" s="678"/>
      <c r="AK1053" s="678"/>
      <c r="AL1053" s="678"/>
      <c r="AM1053" s="678"/>
      <c r="AN1053" s="678"/>
      <c r="AO1053" s="679"/>
      <c r="AP1053" s="459">
        <f>ROUND((ROUND(F1016*L1016,0)-ROUND(F1016*R1047,0))+AJ1055,0)</f>
        <v>926</v>
      </c>
      <c r="AQ1053" s="407"/>
    </row>
    <row r="1054" spans="1:43" ht="17.25" customHeight="1" x14ac:dyDescent="0.15">
      <c r="A1054" s="436">
        <v>63</v>
      </c>
      <c r="B1054" s="433" t="s">
        <v>5675</v>
      </c>
      <c r="C1054" s="441" t="s">
        <v>4871</v>
      </c>
      <c r="D1054" s="649"/>
      <c r="E1054" s="510"/>
      <c r="F1054" s="511"/>
      <c r="G1054" s="511"/>
      <c r="H1054" s="511"/>
      <c r="I1054" s="513"/>
      <c r="J1054" s="510"/>
      <c r="K1054" s="511"/>
      <c r="L1054" s="418"/>
      <c r="M1054" s="419"/>
      <c r="N1054" s="421"/>
      <c r="O1054" s="418"/>
      <c r="P1054" s="418"/>
      <c r="Q1054" s="419"/>
      <c r="R1054" s="418"/>
      <c r="S1054" s="418"/>
      <c r="T1054" s="418"/>
      <c r="U1054" s="419"/>
      <c r="V1054" s="423" t="s">
        <v>579</v>
      </c>
      <c r="W1054" s="422"/>
      <c r="X1054" s="422"/>
      <c r="Y1054" s="422"/>
      <c r="Z1054" s="422"/>
      <c r="AA1054" s="422"/>
      <c r="AB1054" s="701">
        <f>$AB$7</f>
        <v>0.25</v>
      </c>
      <c r="AC1054" s="701"/>
      <c r="AD1054" s="424" t="s">
        <v>1300</v>
      </c>
      <c r="AE1054" s="422"/>
      <c r="AF1054" s="722"/>
      <c r="AG1054" s="723"/>
      <c r="AH1054" s="681"/>
      <c r="AI1054" s="681"/>
      <c r="AJ1054" s="681"/>
      <c r="AK1054" s="681"/>
      <c r="AL1054" s="681"/>
      <c r="AM1054" s="681"/>
      <c r="AN1054" s="681"/>
      <c r="AO1054" s="682"/>
      <c r="AP1054" s="459">
        <f>ROUND(ROUND((ROUND(F1016*L1016,0)-ROUND(F1016*R1047,0))*(1+AB1054),0)+AJ1055,0)</f>
        <v>1107</v>
      </c>
      <c r="AQ1054" s="429"/>
    </row>
    <row r="1055" spans="1:43" ht="17.25" customHeight="1" x14ac:dyDescent="0.15">
      <c r="A1055" s="436">
        <v>63</v>
      </c>
      <c r="B1055" s="433" t="s">
        <v>5676</v>
      </c>
      <c r="C1055" s="441" t="s">
        <v>4872</v>
      </c>
      <c r="D1055" s="649"/>
      <c r="E1055" s="510"/>
      <c r="F1055" s="511"/>
      <c r="G1055" s="511"/>
      <c r="H1055" s="511"/>
      <c r="I1055" s="513"/>
      <c r="J1055" s="510"/>
      <c r="K1055" s="511"/>
      <c r="L1055" s="418"/>
      <c r="M1055" s="419"/>
      <c r="N1055" s="421"/>
      <c r="O1055" s="418"/>
      <c r="P1055" s="418"/>
      <c r="Q1055" s="419"/>
      <c r="R1055" s="418"/>
      <c r="S1055" s="418"/>
      <c r="T1055" s="418"/>
      <c r="U1055" s="419"/>
      <c r="V1055" s="423" t="s">
        <v>208</v>
      </c>
      <c r="W1055" s="422"/>
      <c r="X1055" s="422"/>
      <c r="Y1055" s="422"/>
      <c r="Z1055" s="422"/>
      <c r="AA1055" s="422"/>
      <c r="AB1055" s="701">
        <f>$AB$8</f>
        <v>0.5</v>
      </c>
      <c r="AC1055" s="701"/>
      <c r="AD1055" s="424" t="s">
        <v>1300</v>
      </c>
      <c r="AE1055" s="422"/>
      <c r="AF1055" s="722"/>
      <c r="AG1055" s="723"/>
      <c r="AH1055" s="576"/>
      <c r="AI1055" s="524" t="s">
        <v>33</v>
      </c>
      <c r="AJ1055" s="699">
        <f>$AJ$14</f>
        <v>201</v>
      </c>
      <c r="AK1055" s="699"/>
      <c r="AL1055" s="426" t="s">
        <v>207</v>
      </c>
      <c r="AM1055" s="181"/>
      <c r="AN1055" s="426"/>
      <c r="AO1055" s="189"/>
      <c r="AP1055" s="459">
        <f>ROUND(ROUND((ROUND(F1016*L1016,0)-ROUND(F1016*R1047,0))*(1+AB1055),0)+AJ1055,0)</f>
        <v>1289</v>
      </c>
      <c r="AQ1055" s="429"/>
    </row>
    <row r="1056" spans="1:43" ht="17.25" customHeight="1" x14ac:dyDescent="0.15">
      <c r="A1056" s="436">
        <v>63</v>
      </c>
      <c r="B1056" s="433" t="s">
        <v>5677</v>
      </c>
      <c r="C1056" s="441" t="s">
        <v>4873</v>
      </c>
      <c r="D1056" s="538"/>
      <c r="E1056" s="421"/>
      <c r="F1056" s="418"/>
      <c r="G1056" s="418"/>
      <c r="H1056" s="418"/>
      <c r="I1056" s="67"/>
      <c r="J1056" s="66"/>
      <c r="K1056" s="418"/>
      <c r="L1056" s="418"/>
      <c r="M1056" s="419"/>
      <c r="N1056" s="421"/>
      <c r="O1056" s="418"/>
      <c r="P1056" s="418"/>
      <c r="Q1056" s="638"/>
      <c r="R1056" s="637"/>
      <c r="S1056" s="637"/>
      <c r="T1056" s="637"/>
      <c r="U1056" s="638"/>
      <c r="V1056" s="423"/>
      <c r="W1056" s="422"/>
      <c r="X1056" s="422"/>
      <c r="Y1056" s="422"/>
      <c r="Z1056" s="422"/>
      <c r="AA1056" s="422"/>
      <c r="AB1056" s="529"/>
      <c r="AC1056" s="530"/>
      <c r="AD1056" s="424"/>
      <c r="AE1056" s="424"/>
      <c r="AF1056" s="722"/>
      <c r="AG1056" s="723"/>
      <c r="AH1056" s="677" t="s">
        <v>4071</v>
      </c>
      <c r="AI1056" s="678"/>
      <c r="AJ1056" s="678"/>
      <c r="AK1056" s="678"/>
      <c r="AL1056" s="678"/>
      <c r="AM1056" s="678"/>
      <c r="AN1056" s="678"/>
      <c r="AO1056" s="679"/>
      <c r="AP1056" s="459">
        <f>ROUND((ROUND(F1016*L1016,0)-ROUND(F1016*R1047,0))+AJ1058,0)</f>
        <v>1042</v>
      </c>
      <c r="AQ1056" s="429"/>
    </row>
    <row r="1057" spans="1:43" ht="17.25" customHeight="1" x14ac:dyDescent="0.15">
      <c r="A1057" s="436">
        <v>63</v>
      </c>
      <c r="B1057" s="433" t="s">
        <v>5678</v>
      </c>
      <c r="C1057" s="441" t="s">
        <v>4874</v>
      </c>
      <c r="D1057" s="538"/>
      <c r="E1057" s="421"/>
      <c r="F1057" s="418"/>
      <c r="G1057" s="418"/>
      <c r="H1057" s="418"/>
      <c r="I1057" s="67"/>
      <c r="J1057" s="66"/>
      <c r="K1057" s="418"/>
      <c r="L1057" s="418"/>
      <c r="M1057" s="419"/>
      <c r="N1057" s="421"/>
      <c r="O1057" s="418"/>
      <c r="P1057" s="418"/>
      <c r="Q1057" s="638"/>
      <c r="R1057" s="418"/>
      <c r="S1057" s="418"/>
      <c r="T1057" s="418"/>
      <c r="U1057" s="419"/>
      <c r="V1057" s="423" t="s">
        <v>579</v>
      </c>
      <c r="W1057" s="422"/>
      <c r="X1057" s="422"/>
      <c r="Y1057" s="422"/>
      <c r="Z1057" s="422"/>
      <c r="AA1057" s="422"/>
      <c r="AB1057" s="701">
        <f>$AB$7</f>
        <v>0.25</v>
      </c>
      <c r="AC1057" s="706"/>
      <c r="AD1057" s="424" t="s">
        <v>1300</v>
      </c>
      <c r="AE1057" s="424"/>
      <c r="AF1057" s="722"/>
      <c r="AG1057" s="723"/>
      <c r="AH1057" s="680"/>
      <c r="AI1057" s="681"/>
      <c r="AJ1057" s="681"/>
      <c r="AK1057" s="681"/>
      <c r="AL1057" s="681"/>
      <c r="AM1057" s="681"/>
      <c r="AN1057" s="681"/>
      <c r="AO1057" s="682"/>
      <c r="AP1057" s="459">
        <f>ROUND(ROUND((ROUND(F1016*L1016,0)-ROUND(F1016*R1047,0))*(1+AB1057),0)+AJ1058,0)</f>
        <v>1223</v>
      </c>
      <c r="AQ1057" s="429"/>
    </row>
    <row r="1058" spans="1:43" ht="17.25" customHeight="1" x14ac:dyDescent="0.15">
      <c r="A1058" s="436">
        <v>63</v>
      </c>
      <c r="B1058" s="433" t="s">
        <v>5679</v>
      </c>
      <c r="C1058" s="441" t="s">
        <v>4875</v>
      </c>
      <c r="D1058" s="538"/>
      <c r="E1058" s="421"/>
      <c r="F1058" s="418"/>
      <c r="G1058" s="418"/>
      <c r="H1058" s="418"/>
      <c r="I1058" s="67"/>
      <c r="J1058" s="66"/>
      <c r="K1058" s="418"/>
      <c r="L1058" s="418"/>
      <c r="M1058" s="419"/>
      <c r="N1058" s="421"/>
      <c r="O1058" s="418"/>
      <c r="P1058" s="418"/>
      <c r="Q1058" s="638"/>
      <c r="R1058" s="418"/>
      <c r="S1058" s="418"/>
      <c r="T1058" s="418"/>
      <c r="U1058" s="419"/>
      <c r="V1058" s="423" t="s">
        <v>208</v>
      </c>
      <c r="W1058" s="422"/>
      <c r="X1058" s="422"/>
      <c r="Y1058" s="422"/>
      <c r="Z1058" s="422"/>
      <c r="AA1058" s="422"/>
      <c r="AB1058" s="701">
        <f>$AB$8</f>
        <v>0.5</v>
      </c>
      <c r="AC1058" s="706"/>
      <c r="AD1058" s="424" t="s">
        <v>1300</v>
      </c>
      <c r="AE1058" s="424"/>
      <c r="AF1058" s="724"/>
      <c r="AG1058" s="725"/>
      <c r="AH1058" s="39"/>
      <c r="AI1058" s="524" t="s">
        <v>33</v>
      </c>
      <c r="AJ1058" s="699">
        <f>$AJ$164</f>
        <v>317</v>
      </c>
      <c r="AK1058" s="699"/>
      <c r="AL1058" s="426" t="s">
        <v>207</v>
      </c>
      <c r="AM1058" s="607"/>
      <c r="AN1058" s="607"/>
      <c r="AO1058" s="432"/>
      <c r="AP1058" s="459">
        <f>ROUND(ROUND((ROUND(F1016*L1016,0)-ROUND(F1016*R1047,0))*(1+AB1058),0)+AJ1058,0)</f>
        <v>1405</v>
      </c>
      <c r="AQ1058" s="429"/>
    </row>
    <row r="1059" spans="1:43" ht="17.25" customHeight="1" x14ac:dyDescent="0.15">
      <c r="A1059" s="436">
        <v>63</v>
      </c>
      <c r="B1059" s="433" t="s">
        <v>5680</v>
      </c>
      <c r="C1059" s="455" t="s">
        <v>4876</v>
      </c>
      <c r="D1059" s="538"/>
      <c r="E1059" s="442"/>
      <c r="F1059" s="637"/>
      <c r="G1059" s="637"/>
      <c r="H1059" s="637"/>
      <c r="I1059" s="638"/>
      <c r="J1059" s="442"/>
      <c r="K1059" s="637"/>
      <c r="L1059" s="637"/>
      <c r="M1059" s="638"/>
      <c r="N1059" s="442"/>
      <c r="O1059" s="637"/>
      <c r="P1059" s="637"/>
      <c r="Q1059" s="419"/>
      <c r="R1059" s="418"/>
      <c r="S1059" s="418"/>
      <c r="T1059" s="418"/>
      <c r="U1059" s="419"/>
      <c r="V1059" s="423"/>
      <c r="W1059" s="621"/>
      <c r="X1059" s="621"/>
      <c r="Y1059" s="621"/>
      <c r="Z1059" s="621"/>
      <c r="AA1059" s="621"/>
      <c r="AB1059" s="621"/>
      <c r="AC1059" s="621"/>
      <c r="AD1059" s="621"/>
      <c r="AE1059" s="621"/>
      <c r="AF1059" s="621"/>
      <c r="AG1059" s="621"/>
      <c r="AH1059" s="621"/>
      <c r="AI1059" s="621"/>
      <c r="AJ1059" s="621"/>
      <c r="AK1059" s="621"/>
      <c r="AL1059" s="621"/>
      <c r="AM1059" s="733" t="s">
        <v>4120</v>
      </c>
      <c r="AN1059" s="694"/>
      <c r="AO1059" s="695"/>
      <c r="AP1059" s="456">
        <f>ROUND(F1016*L1016,0)-ROUND(F1016*R1047,0)+AN1063</f>
        <v>1025</v>
      </c>
      <c r="AQ1059" s="429"/>
    </row>
    <row r="1060" spans="1:43" ht="17.25" customHeight="1" x14ac:dyDescent="0.15">
      <c r="A1060" s="436">
        <v>63</v>
      </c>
      <c r="B1060" s="433" t="s">
        <v>5681</v>
      </c>
      <c r="C1060" s="457" t="s">
        <v>4877</v>
      </c>
      <c r="D1060" s="649"/>
      <c r="E1060" s="442"/>
      <c r="F1060" s="637"/>
      <c r="G1060" s="637"/>
      <c r="H1060" s="637"/>
      <c r="I1060" s="638"/>
      <c r="J1060" s="442"/>
      <c r="K1060" s="637"/>
      <c r="L1060" s="637"/>
      <c r="M1060" s="638"/>
      <c r="N1060" s="442"/>
      <c r="O1060" s="637"/>
      <c r="P1060" s="637"/>
      <c r="Q1060" s="419"/>
      <c r="R1060" s="418"/>
      <c r="S1060" s="418"/>
      <c r="T1060" s="418"/>
      <c r="U1060" s="419"/>
      <c r="V1060" s="423" t="s">
        <v>579</v>
      </c>
      <c r="W1060" s="422"/>
      <c r="X1060" s="422"/>
      <c r="Y1060" s="422"/>
      <c r="Z1060" s="422"/>
      <c r="AA1060" s="422"/>
      <c r="AB1060" s="701">
        <v>0.25</v>
      </c>
      <c r="AC1060" s="701"/>
      <c r="AD1060" s="424" t="s">
        <v>1300</v>
      </c>
      <c r="AE1060" s="621"/>
      <c r="AF1060" s="621"/>
      <c r="AG1060" s="621"/>
      <c r="AH1060" s="621"/>
      <c r="AI1060" s="621"/>
      <c r="AJ1060" s="621"/>
      <c r="AK1060" s="621"/>
      <c r="AL1060" s="621"/>
      <c r="AM1060" s="734"/>
      <c r="AN1060" s="735"/>
      <c r="AO1060" s="736"/>
      <c r="AP1060" s="458">
        <f>ROUND((ROUND(F1016*L1016,0)-ROUND(F1016*R1047,0))*(1+AB1060),0)+AN1063</f>
        <v>1206</v>
      </c>
      <c r="AQ1060" s="429"/>
    </row>
    <row r="1061" spans="1:43" ht="17.25" customHeight="1" x14ac:dyDescent="0.15">
      <c r="A1061" s="436">
        <v>63</v>
      </c>
      <c r="B1061" s="433" t="s">
        <v>5682</v>
      </c>
      <c r="C1061" s="457" t="s">
        <v>4878</v>
      </c>
      <c r="D1061" s="649"/>
      <c r="E1061" s="442"/>
      <c r="F1061" s="637"/>
      <c r="G1061" s="637"/>
      <c r="H1061" s="637"/>
      <c r="I1061" s="638"/>
      <c r="J1061" s="442"/>
      <c r="K1061" s="637"/>
      <c r="L1061" s="637"/>
      <c r="M1061" s="638"/>
      <c r="N1061" s="442"/>
      <c r="O1061" s="637"/>
      <c r="P1061" s="637"/>
      <c r="Q1061" s="419"/>
      <c r="R1061" s="418"/>
      <c r="S1061" s="418"/>
      <c r="T1061" s="418"/>
      <c r="U1061" s="419"/>
      <c r="V1061" s="423" t="s">
        <v>208</v>
      </c>
      <c r="W1061" s="422"/>
      <c r="X1061" s="422"/>
      <c r="Y1061" s="422"/>
      <c r="Z1061" s="422"/>
      <c r="AA1061" s="422"/>
      <c r="AB1061" s="701">
        <v>0.5</v>
      </c>
      <c r="AC1061" s="701"/>
      <c r="AD1061" s="424" t="s">
        <v>1300</v>
      </c>
      <c r="AE1061" s="621"/>
      <c r="AF1061" s="621"/>
      <c r="AG1061" s="621"/>
      <c r="AH1061" s="621"/>
      <c r="AI1061" s="621"/>
      <c r="AJ1061" s="621"/>
      <c r="AK1061" s="621"/>
      <c r="AL1061" s="621"/>
      <c r="AM1061" s="734"/>
      <c r="AN1061" s="735"/>
      <c r="AO1061" s="736"/>
      <c r="AP1061" s="458">
        <f>ROUND((ROUND(F1016*L1016,0)-ROUND(F1016*R1047,0))*(1+AB1061),0)+AN1063</f>
        <v>1388</v>
      </c>
      <c r="AQ1061" s="429"/>
    </row>
    <row r="1062" spans="1:43" ht="17.25" customHeight="1" x14ac:dyDescent="0.15">
      <c r="A1062" s="436">
        <v>63</v>
      </c>
      <c r="B1062" s="433" t="s">
        <v>5683</v>
      </c>
      <c r="C1062" s="441" t="s">
        <v>4879</v>
      </c>
      <c r="D1062" s="649"/>
      <c r="E1062" s="442"/>
      <c r="F1062" s="637"/>
      <c r="G1062" s="637"/>
      <c r="H1062" s="637"/>
      <c r="I1062" s="638"/>
      <c r="J1062" s="442"/>
      <c r="K1062" s="637"/>
      <c r="L1062" s="637"/>
      <c r="M1062" s="638"/>
      <c r="N1062" s="442"/>
      <c r="O1062" s="637"/>
      <c r="P1062" s="637"/>
      <c r="Q1062" s="419"/>
      <c r="R1062" s="418"/>
      <c r="S1062" s="418"/>
      <c r="T1062" s="418"/>
      <c r="U1062" s="419"/>
      <c r="V1062" s="423"/>
      <c r="W1062" s="422"/>
      <c r="X1062" s="422"/>
      <c r="Y1062" s="422"/>
      <c r="Z1062" s="422"/>
      <c r="AA1062" s="422"/>
      <c r="AB1062" s="529"/>
      <c r="AC1062" s="529"/>
      <c r="AD1062" s="424"/>
      <c r="AE1062" s="422"/>
      <c r="AF1062" s="703" t="s">
        <v>4070</v>
      </c>
      <c r="AG1062" s="704"/>
      <c r="AH1062" s="678" t="s">
        <v>828</v>
      </c>
      <c r="AI1062" s="678"/>
      <c r="AJ1062" s="678"/>
      <c r="AK1062" s="678"/>
      <c r="AL1062" s="679"/>
      <c r="AM1062" s="734"/>
      <c r="AN1062" s="735"/>
      <c r="AO1062" s="736"/>
      <c r="AP1062" s="459">
        <f>ROUND((ROUND(F1016*L1016,0)-ROUND(F1016*R1047,0))+AI1064,0)+AN1063</f>
        <v>1279</v>
      </c>
      <c r="AQ1062" s="407"/>
    </row>
    <row r="1063" spans="1:43" ht="17.25" customHeight="1" x14ac:dyDescent="0.15">
      <c r="A1063" s="436">
        <v>63</v>
      </c>
      <c r="B1063" s="433" t="s">
        <v>5684</v>
      </c>
      <c r="C1063" s="441" t="s">
        <v>4880</v>
      </c>
      <c r="D1063" s="649"/>
      <c r="E1063" s="442"/>
      <c r="F1063" s="637"/>
      <c r="G1063" s="637"/>
      <c r="H1063" s="637"/>
      <c r="I1063" s="638"/>
      <c r="J1063" s="442"/>
      <c r="K1063" s="637"/>
      <c r="L1063" s="637"/>
      <c r="M1063" s="638"/>
      <c r="N1063" s="442"/>
      <c r="O1063" s="637"/>
      <c r="P1063" s="637"/>
      <c r="Q1063" s="419"/>
      <c r="R1063" s="418"/>
      <c r="S1063" s="418"/>
      <c r="T1063" s="418"/>
      <c r="U1063" s="419"/>
      <c r="V1063" s="423" t="s">
        <v>579</v>
      </c>
      <c r="W1063" s="422"/>
      <c r="X1063" s="422"/>
      <c r="Y1063" s="422"/>
      <c r="Z1063" s="422"/>
      <c r="AA1063" s="422"/>
      <c r="AB1063" s="701">
        <f>$AB$7</f>
        <v>0.25</v>
      </c>
      <c r="AC1063" s="701"/>
      <c r="AD1063" s="424" t="s">
        <v>1300</v>
      </c>
      <c r="AE1063" s="422"/>
      <c r="AF1063" s="703"/>
      <c r="AG1063" s="704"/>
      <c r="AH1063" s="681"/>
      <c r="AI1063" s="681"/>
      <c r="AJ1063" s="681"/>
      <c r="AK1063" s="681"/>
      <c r="AL1063" s="682"/>
      <c r="AM1063" s="488" t="s">
        <v>33</v>
      </c>
      <c r="AN1063" s="707">
        <f>$AN$289</f>
        <v>300</v>
      </c>
      <c r="AO1063" s="708"/>
      <c r="AP1063" s="459">
        <f>ROUND(ROUND((ROUND(F1016*L1016,0)-ROUND(F1016*R1047,0))*(1+AB1063),0)+AI1064,0)+AN1063</f>
        <v>1460</v>
      </c>
      <c r="AQ1063" s="429"/>
    </row>
    <row r="1064" spans="1:43" ht="17.25" customHeight="1" x14ac:dyDescent="0.15">
      <c r="A1064" s="436">
        <v>63</v>
      </c>
      <c r="B1064" s="433" t="s">
        <v>5685</v>
      </c>
      <c r="C1064" s="441" t="s">
        <v>4881</v>
      </c>
      <c r="D1064" s="649"/>
      <c r="E1064" s="510"/>
      <c r="F1064" s="511"/>
      <c r="G1064" s="511"/>
      <c r="H1064" s="511"/>
      <c r="I1064" s="513"/>
      <c r="J1064" s="510"/>
      <c r="K1064" s="511"/>
      <c r="L1064" s="637"/>
      <c r="M1064" s="638"/>
      <c r="N1064" s="442"/>
      <c r="O1064" s="637"/>
      <c r="P1064" s="637"/>
      <c r="Q1064" s="419"/>
      <c r="R1064" s="418"/>
      <c r="S1064" s="418"/>
      <c r="T1064" s="418"/>
      <c r="U1064" s="419"/>
      <c r="V1064" s="423" t="s">
        <v>208</v>
      </c>
      <c r="W1064" s="422"/>
      <c r="X1064" s="422"/>
      <c r="Y1064" s="422"/>
      <c r="Z1064" s="422"/>
      <c r="AA1064" s="422"/>
      <c r="AB1064" s="701">
        <f>$AB$8</f>
        <v>0.5</v>
      </c>
      <c r="AC1064" s="701"/>
      <c r="AD1064" s="424" t="s">
        <v>1300</v>
      </c>
      <c r="AE1064" s="422"/>
      <c r="AF1064" s="703"/>
      <c r="AG1064" s="704"/>
      <c r="AH1064" s="616" t="s">
        <v>33</v>
      </c>
      <c r="AI1064" s="705">
        <f>$AJ$11</f>
        <v>254</v>
      </c>
      <c r="AJ1064" s="705"/>
      <c r="AK1064" s="245" t="s">
        <v>207</v>
      </c>
      <c r="AL1064" s="426"/>
      <c r="AM1064" s="612"/>
      <c r="AN1064" s="637"/>
      <c r="AO1064" s="467" t="s">
        <v>207</v>
      </c>
      <c r="AP1064" s="459">
        <f>ROUND(ROUND((ROUND(F1016*L1016,0)-ROUND(F1016*R1047,0))*(1+AB1064),0)+AI1064,0)+AN1063</f>
        <v>1642</v>
      </c>
      <c r="AQ1064" s="429"/>
    </row>
    <row r="1065" spans="1:43" ht="17.25" customHeight="1" x14ac:dyDescent="0.15">
      <c r="A1065" s="436">
        <v>63</v>
      </c>
      <c r="B1065" s="433" t="s">
        <v>5686</v>
      </c>
      <c r="C1065" s="441" t="s">
        <v>4882</v>
      </c>
      <c r="D1065" s="649"/>
      <c r="E1065" s="510"/>
      <c r="F1065" s="511"/>
      <c r="G1065" s="511"/>
      <c r="H1065" s="511"/>
      <c r="I1065" s="513"/>
      <c r="J1065" s="510"/>
      <c r="K1065" s="511"/>
      <c r="L1065" s="637"/>
      <c r="M1065" s="638"/>
      <c r="N1065" s="442"/>
      <c r="O1065" s="637"/>
      <c r="P1065" s="637"/>
      <c r="Q1065" s="638"/>
      <c r="R1065" s="637"/>
      <c r="S1065" s="637"/>
      <c r="T1065" s="637"/>
      <c r="U1065" s="638"/>
      <c r="V1065" s="423"/>
      <c r="W1065" s="422"/>
      <c r="X1065" s="422"/>
      <c r="Y1065" s="422"/>
      <c r="Z1065" s="422"/>
      <c r="AA1065" s="422"/>
      <c r="AB1065" s="529"/>
      <c r="AC1065" s="529"/>
      <c r="AD1065" s="424"/>
      <c r="AE1065" s="422"/>
      <c r="AF1065" s="703"/>
      <c r="AG1065" s="704"/>
      <c r="AH1065" s="678" t="s">
        <v>1360</v>
      </c>
      <c r="AI1065" s="678"/>
      <c r="AJ1065" s="678"/>
      <c r="AK1065" s="678"/>
      <c r="AL1065" s="679"/>
      <c r="AM1065" s="442"/>
      <c r="AN1065" s="637"/>
      <c r="AO1065" s="638"/>
      <c r="AP1065" s="459">
        <f>ROUND((ROUND(F1016*L1016,0)-ROUND(F1016*R1047,0))+AI1067,0)+AN1063</f>
        <v>1427</v>
      </c>
      <c r="AQ1065" s="407"/>
    </row>
    <row r="1066" spans="1:43" ht="17.25" customHeight="1" x14ac:dyDescent="0.15">
      <c r="A1066" s="436">
        <v>63</v>
      </c>
      <c r="B1066" s="433" t="s">
        <v>5687</v>
      </c>
      <c r="C1066" s="441" t="s">
        <v>4883</v>
      </c>
      <c r="D1066" s="649"/>
      <c r="E1066" s="510"/>
      <c r="F1066" s="511"/>
      <c r="G1066" s="511"/>
      <c r="H1066" s="511"/>
      <c r="I1066" s="513"/>
      <c r="J1066" s="510"/>
      <c r="K1066" s="511"/>
      <c r="L1066" s="637"/>
      <c r="M1066" s="638"/>
      <c r="N1066" s="442"/>
      <c r="O1066" s="637"/>
      <c r="P1066" s="637"/>
      <c r="Q1066" s="419"/>
      <c r="R1066" s="418"/>
      <c r="S1066" s="418"/>
      <c r="T1066" s="418"/>
      <c r="U1066" s="419"/>
      <c r="V1066" s="423" t="s">
        <v>579</v>
      </c>
      <c r="W1066" s="422"/>
      <c r="X1066" s="422"/>
      <c r="Y1066" s="422"/>
      <c r="Z1066" s="422"/>
      <c r="AA1066" s="422"/>
      <c r="AB1066" s="701">
        <f>$AB$7</f>
        <v>0.25</v>
      </c>
      <c r="AC1066" s="701"/>
      <c r="AD1066" s="424" t="s">
        <v>1300</v>
      </c>
      <c r="AE1066" s="422"/>
      <c r="AF1066" s="703"/>
      <c r="AG1066" s="704"/>
      <c r="AH1066" s="681"/>
      <c r="AI1066" s="681"/>
      <c r="AJ1066" s="681"/>
      <c r="AK1066" s="681"/>
      <c r="AL1066" s="682"/>
      <c r="AM1066" s="442"/>
      <c r="AN1066" s="637"/>
      <c r="AO1066" s="638"/>
      <c r="AP1066" s="459">
        <f>ROUND(ROUND((ROUND(F1016*L1016,0)-ROUND(F1016*R1047,0))*(1+AB1066),0)+AI1067,0)+AN1063</f>
        <v>1608</v>
      </c>
      <c r="AQ1066" s="429"/>
    </row>
    <row r="1067" spans="1:43" ht="17.25" customHeight="1" x14ac:dyDescent="0.15">
      <c r="A1067" s="436">
        <v>63</v>
      </c>
      <c r="B1067" s="433" t="s">
        <v>5688</v>
      </c>
      <c r="C1067" s="441" t="s">
        <v>4884</v>
      </c>
      <c r="D1067" s="649"/>
      <c r="E1067" s="510"/>
      <c r="F1067" s="511"/>
      <c r="G1067" s="511"/>
      <c r="H1067" s="511"/>
      <c r="I1067" s="513"/>
      <c r="J1067" s="510"/>
      <c r="K1067" s="511"/>
      <c r="L1067" s="637"/>
      <c r="M1067" s="638"/>
      <c r="N1067" s="442"/>
      <c r="O1067" s="637"/>
      <c r="P1067" s="637"/>
      <c r="Q1067" s="419"/>
      <c r="R1067" s="418"/>
      <c r="S1067" s="418"/>
      <c r="T1067" s="418"/>
      <c r="U1067" s="419"/>
      <c r="V1067" s="423" t="s">
        <v>208</v>
      </c>
      <c r="W1067" s="422"/>
      <c r="X1067" s="422"/>
      <c r="Y1067" s="422"/>
      <c r="Z1067" s="422"/>
      <c r="AA1067" s="422"/>
      <c r="AB1067" s="701">
        <f>$AB$8</f>
        <v>0.5</v>
      </c>
      <c r="AC1067" s="701"/>
      <c r="AD1067" s="424" t="s">
        <v>1300</v>
      </c>
      <c r="AE1067" s="38"/>
      <c r="AF1067" s="703"/>
      <c r="AG1067" s="704"/>
      <c r="AH1067" s="616" t="s">
        <v>33</v>
      </c>
      <c r="AI1067" s="705">
        <f>$AJ$158</f>
        <v>402</v>
      </c>
      <c r="AJ1067" s="705"/>
      <c r="AK1067" s="245" t="s">
        <v>207</v>
      </c>
      <c r="AL1067" s="417"/>
      <c r="AM1067" s="442"/>
      <c r="AN1067" s="637"/>
      <c r="AO1067" s="638"/>
      <c r="AP1067" s="459">
        <f>ROUND(ROUND((ROUND(F1016*L1016,0)-ROUND(F1016*R1047,0))*(1+AB1067),0)+AI1067,0)+AN1063</f>
        <v>1790</v>
      </c>
      <c r="AQ1067" s="429"/>
    </row>
    <row r="1068" spans="1:43" ht="17.25" customHeight="1" x14ac:dyDescent="0.15">
      <c r="A1068" s="436">
        <v>63</v>
      </c>
      <c r="B1068" s="433" t="s">
        <v>5689</v>
      </c>
      <c r="C1068" s="441" t="s">
        <v>4885</v>
      </c>
      <c r="D1068" s="649"/>
      <c r="E1068" s="510"/>
      <c r="F1068" s="511"/>
      <c r="G1068" s="511"/>
      <c r="H1068" s="511"/>
      <c r="I1068" s="513"/>
      <c r="J1068" s="510"/>
      <c r="K1068" s="511"/>
      <c r="L1068" s="637"/>
      <c r="M1068" s="638"/>
      <c r="N1068" s="442"/>
      <c r="O1068" s="637"/>
      <c r="P1068" s="637"/>
      <c r="Q1068" s="419"/>
      <c r="R1068" s="637"/>
      <c r="S1068" s="418"/>
      <c r="T1068" s="637"/>
      <c r="U1068" s="638"/>
      <c r="V1068" s="423"/>
      <c r="W1068" s="422"/>
      <c r="X1068" s="422"/>
      <c r="Y1068" s="422"/>
      <c r="Z1068" s="422"/>
      <c r="AA1068" s="422"/>
      <c r="AB1068" s="529"/>
      <c r="AC1068" s="529"/>
      <c r="AD1068" s="424"/>
      <c r="AE1068" s="422"/>
      <c r="AF1068" s="703" t="s">
        <v>1394</v>
      </c>
      <c r="AG1068" s="704"/>
      <c r="AH1068" s="678" t="s">
        <v>828</v>
      </c>
      <c r="AI1068" s="678"/>
      <c r="AJ1068" s="678"/>
      <c r="AK1068" s="678"/>
      <c r="AL1068" s="679"/>
      <c r="AM1068" s="448"/>
      <c r="AN1068" s="626"/>
      <c r="AO1068" s="627"/>
      <c r="AP1068" s="459">
        <f>ROUND((ROUND(F1016*L1016,0)-ROUND(F1016*R1047,0))+AI1070,0)+AN1063</f>
        <v>1226</v>
      </c>
      <c r="AQ1068" s="407"/>
    </row>
    <row r="1069" spans="1:43" ht="17.25" customHeight="1" x14ac:dyDescent="0.15">
      <c r="A1069" s="436">
        <v>63</v>
      </c>
      <c r="B1069" s="433" t="s">
        <v>5690</v>
      </c>
      <c r="C1069" s="441" t="s">
        <v>4886</v>
      </c>
      <c r="D1069" s="649"/>
      <c r="E1069" s="510"/>
      <c r="F1069" s="511"/>
      <c r="G1069" s="511"/>
      <c r="H1069" s="511"/>
      <c r="I1069" s="513"/>
      <c r="J1069" s="510"/>
      <c r="K1069" s="511"/>
      <c r="L1069" s="418"/>
      <c r="M1069" s="419"/>
      <c r="N1069" s="421"/>
      <c r="O1069" s="418"/>
      <c r="P1069" s="418"/>
      <c r="Q1069" s="419"/>
      <c r="R1069" s="418"/>
      <c r="S1069" s="418"/>
      <c r="T1069" s="418"/>
      <c r="U1069" s="419"/>
      <c r="V1069" s="423" t="s">
        <v>579</v>
      </c>
      <c r="W1069" s="422"/>
      <c r="X1069" s="422"/>
      <c r="Y1069" s="422"/>
      <c r="Z1069" s="422"/>
      <c r="AA1069" s="422"/>
      <c r="AB1069" s="701">
        <f>$AB$7</f>
        <v>0.25</v>
      </c>
      <c r="AC1069" s="701"/>
      <c r="AD1069" s="424" t="s">
        <v>1300</v>
      </c>
      <c r="AE1069" s="422"/>
      <c r="AF1069" s="703"/>
      <c r="AG1069" s="704"/>
      <c r="AH1069" s="681"/>
      <c r="AI1069" s="681"/>
      <c r="AJ1069" s="681"/>
      <c r="AK1069" s="681"/>
      <c r="AL1069" s="682"/>
      <c r="AM1069" s="448"/>
      <c r="AN1069" s="626"/>
      <c r="AO1069" s="627"/>
      <c r="AP1069" s="459">
        <f>ROUND(ROUND((ROUND(F1016*L1016,0)-ROUND(F1016*R1047,0))*(1+AB1069),0)+AI1070,0)+AN1063</f>
        <v>1407</v>
      </c>
      <c r="AQ1069" s="429"/>
    </row>
    <row r="1070" spans="1:43" ht="17.25" customHeight="1" x14ac:dyDescent="0.15">
      <c r="A1070" s="436">
        <v>63</v>
      </c>
      <c r="B1070" s="433" t="s">
        <v>5691</v>
      </c>
      <c r="C1070" s="441" t="s">
        <v>4887</v>
      </c>
      <c r="D1070" s="649"/>
      <c r="E1070" s="510"/>
      <c r="F1070" s="511"/>
      <c r="G1070" s="511"/>
      <c r="H1070" s="511"/>
      <c r="I1070" s="513"/>
      <c r="J1070" s="510"/>
      <c r="K1070" s="511"/>
      <c r="L1070" s="418"/>
      <c r="M1070" s="419"/>
      <c r="N1070" s="421"/>
      <c r="O1070" s="418"/>
      <c r="P1070" s="418"/>
      <c r="Q1070" s="419"/>
      <c r="R1070" s="418"/>
      <c r="S1070" s="418"/>
      <c r="T1070" s="418"/>
      <c r="U1070" s="419"/>
      <c r="V1070" s="423" t="s">
        <v>208</v>
      </c>
      <c r="W1070" s="422"/>
      <c r="X1070" s="422"/>
      <c r="Y1070" s="422"/>
      <c r="Z1070" s="422"/>
      <c r="AA1070" s="422"/>
      <c r="AB1070" s="701">
        <f>$AB$8</f>
        <v>0.5</v>
      </c>
      <c r="AC1070" s="701"/>
      <c r="AD1070" s="424" t="s">
        <v>1300</v>
      </c>
      <c r="AE1070" s="422"/>
      <c r="AF1070" s="703"/>
      <c r="AG1070" s="704"/>
      <c r="AH1070" s="616" t="s">
        <v>33</v>
      </c>
      <c r="AI1070" s="705">
        <f>$AJ$14</f>
        <v>201</v>
      </c>
      <c r="AJ1070" s="705"/>
      <c r="AK1070" s="245" t="s">
        <v>207</v>
      </c>
      <c r="AL1070" s="323"/>
      <c r="AM1070" s="442"/>
      <c r="AN1070" s="626"/>
      <c r="AO1070" s="627"/>
      <c r="AP1070" s="459">
        <f>ROUND(ROUND((ROUND(F1016*L1016,0)-ROUND(F1016*R1047,0))*(1+AB1070),0)+AI1070,0)+AN1063</f>
        <v>1589</v>
      </c>
      <c r="AQ1070" s="429"/>
    </row>
    <row r="1071" spans="1:43" ht="17.25" customHeight="1" x14ac:dyDescent="0.15">
      <c r="A1071" s="436">
        <v>63</v>
      </c>
      <c r="B1071" s="433" t="s">
        <v>5692</v>
      </c>
      <c r="C1071" s="441" t="s">
        <v>4888</v>
      </c>
      <c r="D1071" s="538"/>
      <c r="E1071" s="421"/>
      <c r="F1071" s="418"/>
      <c r="G1071" s="418"/>
      <c r="H1071" s="418"/>
      <c r="I1071" s="67"/>
      <c r="J1071" s="66"/>
      <c r="K1071" s="418"/>
      <c r="L1071" s="418"/>
      <c r="M1071" s="419"/>
      <c r="N1071" s="421"/>
      <c r="O1071" s="418"/>
      <c r="P1071" s="418"/>
      <c r="Q1071" s="638"/>
      <c r="R1071" s="637"/>
      <c r="S1071" s="637"/>
      <c r="T1071" s="637"/>
      <c r="U1071" s="638"/>
      <c r="V1071" s="423"/>
      <c r="W1071" s="422"/>
      <c r="X1071" s="422"/>
      <c r="Y1071" s="422"/>
      <c r="Z1071" s="422"/>
      <c r="AA1071" s="422"/>
      <c r="AB1071" s="529"/>
      <c r="AC1071" s="530"/>
      <c r="AD1071" s="424"/>
      <c r="AE1071" s="424"/>
      <c r="AF1071" s="703"/>
      <c r="AG1071" s="704"/>
      <c r="AH1071" s="678" t="s">
        <v>1360</v>
      </c>
      <c r="AI1071" s="678"/>
      <c r="AJ1071" s="678"/>
      <c r="AK1071" s="678"/>
      <c r="AL1071" s="679"/>
      <c r="AM1071" s="448"/>
      <c r="AN1071" s="616"/>
      <c r="AO1071" s="617"/>
      <c r="AP1071" s="459">
        <f>ROUND((ROUND(F1016*L1016,0)-ROUND(F1016*R1047,0))+AI1073,0)+AN1063</f>
        <v>1342</v>
      </c>
      <c r="AQ1071" s="429"/>
    </row>
    <row r="1072" spans="1:43" ht="17.25" customHeight="1" x14ac:dyDescent="0.15">
      <c r="A1072" s="436">
        <v>63</v>
      </c>
      <c r="B1072" s="433" t="s">
        <v>5693</v>
      </c>
      <c r="C1072" s="441" t="s">
        <v>4889</v>
      </c>
      <c r="D1072" s="538"/>
      <c r="E1072" s="421"/>
      <c r="F1072" s="418"/>
      <c r="G1072" s="418"/>
      <c r="H1072" s="418"/>
      <c r="I1072" s="67"/>
      <c r="J1072" s="66"/>
      <c r="K1072" s="418"/>
      <c r="L1072" s="418"/>
      <c r="M1072" s="419"/>
      <c r="N1072" s="421"/>
      <c r="O1072" s="418"/>
      <c r="P1072" s="418"/>
      <c r="Q1072" s="638"/>
      <c r="R1072" s="637"/>
      <c r="S1072" s="637"/>
      <c r="T1072" s="637"/>
      <c r="U1072" s="638"/>
      <c r="V1072" s="423" t="s">
        <v>579</v>
      </c>
      <c r="W1072" s="422"/>
      <c r="X1072" s="422"/>
      <c r="Y1072" s="422"/>
      <c r="Z1072" s="422"/>
      <c r="AA1072" s="422"/>
      <c r="AB1072" s="701">
        <f>$AB$7</f>
        <v>0.25</v>
      </c>
      <c r="AC1072" s="706"/>
      <c r="AD1072" s="424" t="s">
        <v>1300</v>
      </c>
      <c r="AE1072" s="424"/>
      <c r="AF1072" s="703"/>
      <c r="AG1072" s="704"/>
      <c r="AH1072" s="681"/>
      <c r="AI1072" s="681"/>
      <c r="AJ1072" s="681"/>
      <c r="AK1072" s="681"/>
      <c r="AL1072" s="682"/>
      <c r="AM1072" s="448"/>
      <c r="AN1072" s="637"/>
      <c r="AO1072" s="638"/>
      <c r="AP1072" s="459">
        <f>ROUND(ROUND((ROUND(F1016*L1016,0)-ROUND(F1016*R1047,0))*(1+AB1072),0)+AI1073,0)+AN1063</f>
        <v>1523</v>
      </c>
      <c r="AQ1072" s="429"/>
    </row>
    <row r="1073" spans="1:43" ht="17.25" customHeight="1" x14ac:dyDescent="0.15">
      <c r="A1073" s="436">
        <v>63</v>
      </c>
      <c r="B1073" s="433" t="s">
        <v>5694</v>
      </c>
      <c r="C1073" s="441" t="s">
        <v>4890</v>
      </c>
      <c r="D1073" s="585"/>
      <c r="E1073" s="39"/>
      <c r="F1073" s="417"/>
      <c r="G1073" s="417"/>
      <c r="H1073" s="417"/>
      <c r="I1073" s="43"/>
      <c r="J1073" s="78"/>
      <c r="K1073" s="417"/>
      <c r="L1073" s="417"/>
      <c r="M1073" s="420"/>
      <c r="N1073" s="39"/>
      <c r="O1073" s="417"/>
      <c r="P1073" s="417"/>
      <c r="Q1073" s="432"/>
      <c r="R1073" s="607"/>
      <c r="S1073" s="607"/>
      <c r="T1073" s="607"/>
      <c r="U1073" s="432"/>
      <c r="V1073" s="423" t="s">
        <v>208</v>
      </c>
      <c r="W1073" s="422"/>
      <c r="X1073" s="422"/>
      <c r="Y1073" s="422"/>
      <c r="Z1073" s="422"/>
      <c r="AA1073" s="422"/>
      <c r="AB1073" s="701">
        <f>$AB$8</f>
        <v>0.5</v>
      </c>
      <c r="AC1073" s="706"/>
      <c r="AD1073" s="424" t="s">
        <v>1300</v>
      </c>
      <c r="AE1073" s="424"/>
      <c r="AF1073" s="703"/>
      <c r="AG1073" s="704"/>
      <c r="AH1073" s="524" t="s">
        <v>33</v>
      </c>
      <c r="AI1073" s="699">
        <f>$AJ$164</f>
        <v>317</v>
      </c>
      <c r="AJ1073" s="699"/>
      <c r="AK1073" s="426" t="s">
        <v>207</v>
      </c>
      <c r="AL1073" s="323"/>
      <c r="AM1073" s="446"/>
      <c r="AN1073" s="426"/>
      <c r="AO1073" s="58"/>
      <c r="AP1073" s="458">
        <f>ROUND(ROUND((ROUND(F1016*L1016,0)-ROUND(F1016*R1047,0))*(1+AB1073),0)+AI1073,0)+AN1063</f>
        <v>1705</v>
      </c>
      <c r="AQ1073" s="188"/>
    </row>
    <row r="1074" spans="1:43" ht="17.25" customHeight="1" x14ac:dyDescent="0.15">
      <c r="A1074" s="436">
        <v>63</v>
      </c>
      <c r="B1074" s="433">
        <v>2501</v>
      </c>
      <c r="C1074" s="441" t="s">
        <v>4291</v>
      </c>
      <c r="D1074" s="710" t="s">
        <v>202</v>
      </c>
      <c r="E1074" s="726" t="s">
        <v>4488</v>
      </c>
      <c r="F1074" s="727"/>
      <c r="G1074" s="727"/>
      <c r="H1074" s="727"/>
      <c r="I1074" s="728"/>
      <c r="J1074" s="712" t="s">
        <v>212</v>
      </c>
      <c r="K1074" s="713"/>
      <c r="L1074" s="713"/>
      <c r="M1074" s="714"/>
      <c r="N1074" s="753" t="s">
        <v>3284</v>
      </c>
      <c r="O1074" s="754"/>
      <c r="P1074" s="754"/>
      <c r="Q1074" s="755"/>
      <c r="R1074" s="415"/>
      <c r="S1074" s="633"/>
      <c r="T1074" s="592"/>
      <c r="U1074" s="634"/>
      <c r="V1074" s="423"/>
      <c r="W1074" s="422"/>
      <c r="X1074" s="425"/>
      <c r="Y1074" s="425"/>
      <c r="Z1074" s="621"/>
      <c r="AA1074" s="621"/>
      <c r="AB1074" s="425"/>
      <c r="AC1074" s="422"/>
      <c r="AD1074" s="422"/>
      <c r="AE1074" s="422"/>
      <c r="AF1074" s="422"/>
      <c r="AG1074" s="422"/>
      <c r="AH1074" s="422"/>
      <c r="AI1074" s="422"/>
      <c r="AJ1074" s="422"/>
      <c r="AK1074" s="422"/>
      <c r="AL1074" s="422"/>
      <c r="AM1074" s="422"/>
      <c r="AN1074" s="422"/>
      <c r="AO1074" s="38"/>
      <c r="AP1074" s="459">
        <f>ROUND(ROUND(F896*L1016,0)-ROUND(F896*N1077,0),0)</f>
        <v>725</v>
      </c>
      <c r="AQ1074" s="435" t="s">
        <v>1357</v>
      </c>
    </row>
    <row r="1075" spans="1:43" ht="17.25" customHeight="1" x14ac:dyDescent="0.15">
      <c r="A1075" s="436">
        <v>63</v>
      </c>
      <c r="B1075" s="433">
        <v>2502</v>
      </c>
      <c r="C1075" s="441" t="s">
        <v>4292</v>
      </c>
      <c r="D1075" s="711"/>
      <c r="E1075" s="729"/>
      <c r="F1075" s="730"/>
      <c r="G1075" s="730"/>
      <c r="H1075" s="730"/>
      <c r="I1075" s="731"/>
      <c r="J1075" s="715"/>
      <c r="K1075" s="716"/>
      <c r="L1075" s="716"/>
      <c r="M1075" s="717"/>
      <c r="N1075" s="756"/>
      <c r="O1075" s="757"/>
      <c r="P1075" s="757"/>
      <c r="Q1075" s="758"/>
      <c r="R1075" s="442"/>
      <c r="S1075" s="637"/>
      <c r="T1075" s="418"/>
      <c r="U1075" s="638"/>
      <c r="V1075" s="423" t="s">
        <v>579</v>
      </c>
      <c r="W1075" s="422"/>
      <c r="X1075" s="621"/>
      <c r="Y1075" s="424"/>
      <c r="Z1075" s="621"/>
      <c r="AA1075" s="621"/>
      <c r="AB1075" s="701">
        <f>$AB$7</f>
        <v>0.25</v>
      </c>
      <c r="AC1075" s="706"/>
      <c r="AD1075" s="424" t="s">
        <v>1300</v>
      </c>
      <c r="AE1075" s="422"/>
      <c r="AF1075" s="422"/>
      <c r="AG1075" s="422"/>
      <c r="AH1075" s="422"/>
      <c r="AI1075" s="422"/>
      <c r="AJ1075" s="422"/>
      <c r="AK1075" s="422"/>
      <c r="AL1075" s="422"/>
      <c r="AM1075" s="422"/>
      <c r="AN1075" s="422"/>
      <c r="AO1075" s="38"/>
      <c r="AP1075" s="458">
        <f>ROUND(ROUND(ROUND(F896*L1016,0)-ROUND(F896*N1077,0),0)*(1+AB1075),0)</f>
        <v>906</v>
      </c>
      <c r="AQ1075" s="429"/>
    </row>
    <row r="1076" spans="1:43" ht="16.5" customHeight="1" x14ac:dyDescent="0.15">
      <c r="A1076" s="436">
        <v>63</v>
      </c>
      <c r="B1076" s="433">
        <v>2503</v>
      </c>
      <c r="C1076" s="441" t="s">
        <v>4293</v>
      </c>
      <c r="D1076" s="711"/>
      <c r="E1076" s="421"/>
      <c r="F1076" s="688">
        <f>$F$896</f>
        <v>814</v>
      </c>
      <c r="G1076" s="688"/>
      <c r="H1076" s="418" t="s">
        <v>578</v>
      </c>
      <c r="I1076" s="638"/>
      <c r="J1076" s="421"/>
      <c r="K1076" s="521" t="s">
        <v>27</v>
      </c>
      <c r="L1076" s="718">
        <f>$L$116</f>
        <v>0.9</v>
      </c>
      <c r="M1076" s="719"/>
      <c r="N1076" s="542"/>
      <c r="O1076" s="543"/>
      <c r="P1076" s="543"/>
      <c r="Q1076" s="544"/>
      <c r="R1076" s="442"/>
      <c r="S1076" s="637"/>
      <c r="T1076" s="418"/>
      <c r="U1076" s="638"/>
      <c r="V1076" s="423" t="s">
        <v>208</v>
      </c>
      <c r="W1076" s="422"/>
      <c r="X1076" s="621"/>
      <c r="Y1076" s="424"/>
      <c r="Z1076" s="621"/>
      <c r="AA1076" s="621"/>
      <c r="AB1076" s="701">
        <f>$AB$8</f>
        <v>0.5</v>
      </c>
      <c r="AC1076" s="706"/>
      <c r="AD1076" s="424" t="s">
        <v>1300</v>
      </c>
      <c r="AE1076" s="422"/>
      <c r="AF1076" s="422"/>
      <c r="AG1076" s="422"/>
      <c r="AH1076" s="422"/>
      <c r="AI1076" s="422"/>
      <c r="AJ1076" s="422"/>
      <c r="AK1076" s="422"/>
      <c r="AL1076" s="422"/>
      <c r="AM1076" s="422"/>
      <c r="AN1076" s="422"/>
      <c r="AO1076" s="38"/>
      <c r="AP1076" s="460">
        <f>ROUND(ROUND(ROUND(F896*L1016,0)-ROUND(F896*N1077,0),0)*(1+AB1076),0)</f>
        <v>1088</v>
      </c>
      <c r="AQ1076" s="429"/>
    </row>
    <row r="1077" spans="1:43" ht="16.5" customHeight="1" x14ac:dyDescent="0.15">
      <c r="A1077" s="436">
        <v>63</v>
      </c>
      <c r="B1077" s="433">
        <v>2504</v>
      </c>
      <c r="C1077" s="441" t="s">
        <v>4294</v>
      </c>
      <c r="D1077" s="711"/>
      <c r="E1077" s="421"/>
      <c r="F1077" s="637"/>
      <c r="G1077" s="637"/>
      <c r="H1077" s="637"/>
      <c r="I1077" s="419"/>
      <c r="J1077" s="421"/>
      <c r="K1077" s="637"/>
      <c r="L1077" s="637"/>
      <c r="M1077" s="638"/>
      <c r="N1077" s="709">
        <v>0.01</v>
      </c>
      <c r="O1077" s="683"/>
      <c r="P1077" s="45" t="s">
        <v>4036</v>
      </c>
      <c r="Q1077" s="419"/>
      <c r="R1077" s="442"/>
      <c r="S1077" s="418"/>
      <c r="T1077" s="418"/>
      <c r="U1077" s="638"/>
      <c r="V1077" s="423"/>
      <c r="W1077" s="422"/>
      <c r="X1077" s="621"/>
      <c r="Y1077" s="424"/>
      <c r="Z1077" s="621"/>
      <c r="AA1077" s="621"/>
      <c r="AB1077" s="529"/>
      <c r="AC1077" s="530"/>
      <c r="AD1077" s="424"/>
      <c r="AE1077" s="621"/>
      <c r="AF1077" s="732" t="s">
        <v>4070</v>
      </c>
      <c r="AG1077" s="732"/>
      <c r="AH1077" s="677" t="s">
        <v>4030</v>
      </c>
      <c r="AI1077" s="678"/>
      <c r="AJ1077" s="678"/>
      <c r="AK1077" s="678"/>
      <c r="AL1077" s="678"/>
      <c r="AM1077" s="678"/>
      <c r="AN1077" s="678"/>
      <c r="AO1077" s="679"/>
      <c r="AP1077" s="459">
        <f>ROUND(ROUND(ROUND(F896*L1016,0)-ROUND(F896*N1077,0),0)+AJ1079,0)</f>
        <v>979</v>
      </c>
      <c r="AQ1077" s="429"/>
    </row>
    <row r="1078" spans="1:43" ht="16.5" customHeight="1" x14ac:dyDescent="0.15">
      <c r="A1078" s="436">
        <v>63</v>
      </c>
      <c r="B1078" s="433">
        <v>2505</v>
      </c>
      <c r="C1078" s="441" t="s">
        <v>4295</v>
      </c>
      <c r="D1078" s="711"/>
      <c r="E1078" s="421"/>
      <c r="F1078" s="418"/>
      <c r="G1078" s="418"/>
      <c r="H1078" s="418"/>
      <c r="I1078" s="419"/>
      <c r="J1078" s="421"/>
      <c r="K1078" s="637"/>
      <c r="L1078" s="637"/>
      <c r="M1078" s="638"/>
      <c r="N1078" s="442"/>
      <c r="O1078" s="637"/>
      <c r="P1078" s="637"/>
      <c r="Q1078" s="638"/>
      <c r="R1078" s="442"/>
      <c r="S1078" s="418"/>
      <c r="T1078" s="418"/>
      <c r="U1078" s="638"/>
      <c r="V1078" s="423" t="s">
        <v>579</v>
      </c>
      <c r="W1078" s="422"/>
      <c r="X1078" s="621"/>
      <c r="Y1078" s="424"/>
      <c r="Z1078" s="621"/>
      <c r="AA1078" s="621"/>
      <c r="AB1078" s="701">
        <f>$AB$7</f>
        <v>0.25</v>
      </c>
      <c r="AC1078" s="706"/>
      <c r="AD1078" s="424" t="s">
        <v>1300</v>
      </c>
      <c r="AE1078" s="621"/>
      <c r="AF1078" s="700"/>
      <c r="AG1078" s="700"/>
      <c r="AH1078" s="680"/>
      <c r="AI1078" s="681"/>
      <c r="AJ1078" s="681"/>
      <c r="AK1078" s="681"/>
      <c r="AL1078" s="681"/>
      <c r="AM1078" s="681"/>
      <c r="AN1078" s="681"/>
      <c r="AO1078" s="682"/>
      <c r="AP1078" s="459">
        <f>ROUND(ROUND(ROUND(ROUND(F896*L1016,0)-ROUND(F896*N1077,0),0)*(1+AB1078),0)+AJ1079,0)</f>
        <v>1160</v>
      </c>
      <c r="AQ1078" s="429"/>
    </row>
    <row r="1079" spans="1:43" ht="16.5" customHeight="1" x14ac:dyDescent="0.15">
      <c r="A1079" s="436">
        <v>63</v>
      </c>
      <c r="B1079" s="433">
        <v>2506</v>
      </c>
      <c r="C1079" s="441" t="s">
        <v>4296</v>
      </c>
      <c r="D1079" s="711"/>
      <c r="E1079" s="421"/>
      <c r="F1079" s="418"/>
      <c r="G1079" s="418"/>
      <c r="H1079" s="418"/>
      <c r="I1079" s="419"/>
      <c r="J1079" s="421"/>
      <c r="K1079" s="637"/>
      <c r="L1079" s="637"/>
      <c r="M1079" s="638"/>
      <c r="N1079" s="442"/>
      <c r="O1079" s="637"/>
      <c r="P1079" s="637"/>
      <c r="Q1079" s="638"/>
      <c r="R1079" s="442"/>
      <c r="S1079" s="418"/>
      <c r="T1079" s="418"/>
      <c r="U1079" s="638"/>
      <c r="V1079" s="423" t="s">
        <v>208</v>
      </c>
      <c r="W1079" s="422"/>
      <c r="X1079" s="621"/>
      <c r="Y1079" s="424"/>
      <c r="Z1079" s="621"/>
      <c r="AA1079" s="621"/>
      <c r="AB1079" s="701">
        <f>$AB$8</f>
        <v>0.5</v>
      </c>
      <c r="AC1079" s="706"/>
      <c r="AD1079" s="424" t="s">
        <v>1300</v>
      </c>
      <c r="AE1079" s="621"/>
      <c r="AF1079" s="700"/>
      <c r="AG1079" s="700"/>
      <c r="AH1079" s="57"/>
      <c r="AI1079" s="524" t="s">
        <v>33</v>
      </c>
      <c r="AJ1079" s="699">
        <f>$AJ$11</f>
        <v>254</v>
      </c>
      <c r="AK1079" s="699"/>
      <c r="AL1079" s="426" t="s">
        <v>207</v>
      </c>
      <c r="AM1079" s="607"/>
      <c r="AN1079" s="607"/>
      <c r="AO1079" s="432"/>
      <c r="AP1079" s="459">
        <f>ROUND(ROUND(ROUND(ROUND(F896*L1016,0)-ROUND(F896*N1077,0),0)*(1+AB1079),0)+AJ1079,0)</f>
        <v>1342</v>
      </c>
      <c r="AQ1079" s="429"/>
    </row>
    <row r="1080" spans="1:43" ht="16.5" customHeight="1" x14ac:dyDescent="0.15">
      <c r="A1080" s="436">
        <v>63</v>
      </c>
      <c r="B1080" s="433">
        <v>2507</v>
      </c>
      <c r="C1080" s="441" t="s">
        <v>4297</v>
      </c>
      <c r="D1080" s="711"/>
      <c r="E1080" s="421"/>
      <c r="F1080" s="418"/>
      <c r="G1080" s="418"/>
      <c r="H1080" s="418"/>
      <c r="I1080" s="419"/>
      <c r="J1080" s="421"/>
      <c r="K1080" s="418"/>
      <c r="L1080" s="418"/>
      <c r="M1080" s="419"/>
      <c r="N1080" s="442"/>
      <c r="O1080" s="637"/>
      <c r="P1080" s="637"/>
      <c r="Q1080" s="638"/>
      <c r="R1080" s="421"/>
      <c r="S1080" s="418"/>
      <c r="T1080" s="418"/>
      <c r="U1080" s="638"/>
      <c r="V1080" s="423"/>
      <c r="W1080" s="422"/>
      <c r="X1080" s="621"/>
      <c r="Y1080" s="424"/>
      <c r="Z1080" s="621"/>
      <c r="AA1080" s="621"/>
      <c r="AB1080" s="529"/>
      <c r="AC1080" s="530"/>
      <c r="AD1080" s="424"/>
      <c r="AE1080" s="621"/>
      <c r="AF1080" s="700"/>
      <c r="AG1080" s="700"/>
      <c r="AH1080" s="677" t="s">
        <v>4071</v>
      </c>
      <c r="AI1080" s="678"/>
      <c r="AJ1080" s="678"/>
      <c r="AK1080" s="678"/>
      <c r="AL1080" s="678"/>
      <c r="AM1080" s="678"/>
      <c r="AN1080" s="678"/>
      <c r="AO1080" s="679"/>
      <c r="AP1080" s="459">
        <f>ROUND(ROUND(ROUND(F896*L1016,0)-ROUND(F896*N1077,0),0)+AJ1082,0)</f>
        <v>1127</v>
      </c>
      <c r="AQ1080" s="429"/>
    </row>
    <row r="1081" spans="1:43" ht="16.5" customHeight="1" x14ac:dyDescent="0.15">
      <c r="A1081" s="436">
        <v>63</v>
      </c>
      <c r="B1081" s="433">
        <v>2508</v>
      </c>
      <c r="C1081" s="441" t="s">
        <v>4298</v>
      </c>
      <c r="D1081" s="711"/>
      <c r="E1081" s="421"/>
      <c r="F1081" s="418"/>
      <c r="G1081" s="418"/>
      <c r="H1081" s="418"/>
      <c r="I1081" s="419"/>
      <c r="J1081" s="421"/>
      <c r="K1081" s="418"/>
      <c r="L1081" s="418"/>
      <c r="M1081" s="419"/>
      <c r="N1081" s="442"/>
      <c r="O1081" s="637"/>
      <c r="P1081" s="637"/>
      <c r="Q1081" s="638"/>
      <c r="R1081" s="421"/>
      <c r="S1081" s="418"/>
      <c r="T1081" s="418"/>
      <c r="U1081" s="638"/>
      <c r="V1081" s="423" t="s">
        <v>579</v>
      </c>
      <c r="W1081" s="422"/>
      <c r="X1081" s="621"/>
      <c r="Y1081" s="424"/>
      <c r="Z1081" s="621"/>
      <c r="AA1081" s="621"/>
      <c r="AB1081" s="701">
        <f>$AB$7</f>
        <v>0.25</v>
      </c>
      <c r="AC1081" s="706"/>
      <c r="AD1081" s="424" t="s">
        <v>1300</v>
      </c>
      <c r="AE1081" s="621"/>
      <c r="AF1081" s="700"/>
      <c r="AG1081" s="700"/>
      <c r="AH1081" s="680"/>
      <c r="AI1081" s="681"/>
      <c r="AJ1081" s="681"/>
      <c r="AK1081" s="681"/>
      <c r="AL1081" s="681"/>
      <c r="AM1081" s="681"/>
      <c r="AN1081" s="681"/>
      <c r="AO1081" s="682"/>
      <c r="AP1081" s="459">
        <f>ROUND(ROUND(ROUND(ROUND(F896*L1016,0)-ROUND(F896*N1077,0),0)*(1+AB1081),0)+AJ1082,0)</f>
        <v>1308</v>
      </c>
      <c r="AQ1081" s="429"/>
    </row>
    <row r="1082" spans="1:43" ht="16.5" customHeight="1" x14ac:dyDescent="0.15">
      <c r="A1082" s="436">
        <v>63</v>
      </c>
      <c r="B1082" s="433">
        <v>2509</v>
      </c>
      <c r="C1082" s="441" t="s">
        <v>4299</v>
      </c>
      <c r="D1082" s="711"/>
      <c r="E1082" s="421"/>
      <c r="F1082" s="418"/>
      <c r="G1082" s="418"/>
      <c r="H1082" s="418"/>
      <c r="I1082" s="419"/>
      <c r="J1082" s="421"/>
      <c r="K1082" s="418"/>
      <c r="L1082" s="418"/>
      <c r="M1082" s="419"/>
      <c r="N1082" s="421"/>
      <c r="O1082" s="418"/>
      <c r="P1082" s="418"/>
      <c r="Q1082" s="638"/>
      <c r="R1082" s="421"/>
      <c r="S1082" s="418"/>
      <c r="T1082" s="418"/>
      <c r="U1082" s="638"/>
      <c r="V1082" s="423" t="s">
        <v>208</v>
      </c>
      <c r="W1082" s="422"/>
      <c r="X1082" s="621"/>
      <c r="Y1082" s="424"/>
      <c r="Z1082" s="621"/>
      <c r="AA1082" s="621"/>
      <c r="AB1082" s="701">
        <f>$AB$8</f>
        <v>0.5</v>
      </c>
      <c r="AC1082" s="706"/>
      <c r="AD1082" s="424" t="s">
        <v>1300</v>
      </c>
      <c r="AE1082" s="621"/>
      <c r="AF1082" s="700"/>
      <c r="AG1082" s="700"/>
      <c r="AH1082" s="39"/>
      <c r="AI1082" s="524" t="s">
        <v>33</v>
      </c>
      <c r="AJ1082" s="699">
        <f>$AJ$158</f>
        <v>402</v>
      </c>
      <c r="AK1082" s="699"/>
      <c r="AL1082" s="426" t="s">
        <v>207</v>
      </c>
      <c r="AM1082" s="417"/>
      <c r="AN1082" s="417"/>
      <c r="AO1082" s="584"/>
      <c r="AP1082" s="459">
        <f>ROUND(ROUND(ROUND(ROUND(F896*L1016,0)-ROUND(F896*N1077,0),0)*(1+AB1082),0)+AJ1082,0)</f>
        <v>1490</v>
      </c>
      <c r="AQ1082" s="429"/>
    </row>
    <row r="1083" spans="1:43" ht="16.5" customHeight="1" x14ac:dyDescent="0.15">
      <c r="A1083" s="436">
        <v>63</v>
      </c>
      <c r="B1083" s="433">
        <v>2510</v>
      </c>
      <c r="C1083" s="441" t="s">
        <v>4300</v>
      </c>
      <c r="D1083" s="538"/>
      <c r="E1083" s="421"/>
      <c r="F1083" s="418"/>
      <c r="G1083" s="418"/>
      <c r="H1083" s="418"/>
      <c r="I1083" s="67"/>
      <c r="J1083" s="66"/>
      <c r="K1083" s="418"/>
      <c r="L1083" s="418"/>
      <c r="M1083" s="419"/>
      <c r="N1083" s="421"/>
      <c r="O1083" s="418"/>
      <c r="P1083" s="418"/>
      <c r="Q1083" s="638"/>
      <c r="R1083" s="421"/>
      <c r="S1083" s="418"/>
      <c r="T1083" s="418"/>
      <c r="U1083" s="638"/>
      <c r="V1083" s="423"/>
      <c r="W1083" s="422"/>
      <c r="X1083" s="621"/>
      <c r="Y1083" s="424"/>
      <c r="Z1083" s="621"/>
      <c r="AA1083" s="621"/>
      <c r="AB1083" s="529"/>
      <c r="AC1083" s="530"/>
      <c r="AD1083" s="424"/>
      <c r="AE1083" s="621"/>
      <c r="AF1083" s="720" t="s">
        <v>4072</v>
      </c>
      <c r="AG1083" s="721"/>
      <c r="AH1083" s="677" t="s">
        <v>4030</v>
      </c>
      <c r="AI1083" s="678"/>
      <c r="AJ1083" s="678"/>
      <c r="AK1083" s="678"/>
      <c r="AL1083" s="678"/>
      <c r="AM1083" s="678"/>
      <c r="AN1083" s="678"/>
      <c r="AO1083" s="679"/>
      <c r="AP1083" s="357">
        <f>ROUND(ROUND(ROUND(F896*L1016,0)-ROUND(F896*N1077,0),0)+AJ1085,0)</f>
        <v>926</v>
      </c>
      <c r="AQ1083" s="429"/>
    </row>
    <row r="1084" spans="1:43" ht="16.5" customHeight="1" x14ac:dyDescent="0.15">
      <c r="A1084" s="436">
        <v>63</v>
      </c>
      <c r="B1084" s="433">
        <v>2511</v>
      </c>
      <c r="C1084" s="441" t="s">
        <v>4301</v>
      </c>
      <c r="D1084" s="538"/>
      <c r="E1084" s="421"/>
      <c r="F1084" s="418"/>
      <c r="G1084" s="418"/>
      <c r="H1084" s="418"/>
      <c r="I1084" s="67"/>
      <c r="J1084" s="66"/>
      <c r="K1084" s="418"/>
      <c r="L1084" s="418"/>
      <c r="M1084" s="419"/>
      <c r="N1084" s="421"/>
      <c r="O1084" s="418"/>
      <c r="P1084" s="418"/>
      <c r="Q1084" s="638"/>
      <c r="R1084" s="421"/>
      <c r="S1084" s="418"/>
      <c r="T1084" s="418"/>
      <c r="U1084" s="638"/>
      <c r="V1084" s="423" t="s">
        <v>579</v>
      </c>
      <c r="W1084" s="422"/>
      <c r="X1084" s="621"/>
      <c r="Y1084" s="424"/>
      <c r="Z1084" s="621"/>
      <c r="AA1084" s="621"/>
      <c r="AB1084" s="701">
        <f>$AB$7</f>
        <v>0.25</v>
      </c>
      <c r="AC1084" s="706"/>
      <c r="AD1084" s="424" t="s">
        <v>1300</v>
      </c>
      <c r="AE1084" s="621"/>
      <c r="AF1084" s="722"/>
      <c r="AG1084" s="723"/>
      <c r="AH1084" s="680"/>
      <c r="AI1084" s="681"/>
      <c r="AJ1084" s="681"/>
      <c r="AK1084" s="681"/>
      <c r="AL1084" s="681"/>
      <c r="AM1084" s="681"/>
      <c r="AN1084" s="681"/>
      <c r="AO1084" s="682"/>
      <c r="AP1084" s="357">
        <f>ROUND(ROUND(ROUND(ROUND(F896*L1016,0)-ROUND(F896*N1077,0),0)*(1+AB1084),0)+AJ1085,0)</f>
        <v>1107</v>
      </c>
      <c r="AQ1084" s="429"/>
    </row>
    <row r="1085" spans="1:43" ht="16.5" customHeight="1" x14ac:dyDescent="0.15">
      <c r="A1085" s="436">
        <v>63</v>
      </c>
      <c r="B1085" s="433">
        <v>2512</v>
      </c>
      <c r="C1085" s="441" t="s">
        <v>4302</v>
      </c>
      <c r="D1085" s="538"/>
      <c r="E1085" s="421"/>
      <c r="F1085" s="418"/>
      <c r="G1085" s="418"/>
      <c r="H1085" s="418"/>
      <c r="I1085" s="67"/>
      <c r="J1085" s="66"/>
      <c r="K1085" s="418"/>
      <c r="L1085" s="418"/>
      <c r="M1085" s="419"/>
      <c r="N1085" s="421"/>
      <c r="O1085" s="418"/>
      <c r="P1085" s="418"/>
      <c r="Q1085" s="638"/>
      <c r="R1085" s="421"/>
      <c r="S1085" s="418"/>
      <c r="T1085" s="418"/>
      <c r="U1085" s="638"/>
      <c r="V1085" s="423" t="s">
        <v>208</v>
      </c>
      <c r="W1085" s="422"/>
      <c r="X1085" s="621"/>
      <c r="Y1085" s="424"/>
      <c r="Z1085" s="621"/>
      <c r="AA1085" s="621"/>
      <c r="AB1085" s="701">
        <f>$AB$8</f>
        <v>0.5</v>
      </c>
      <c r="AC1085" s="706"/>
      <c r="AD1085" s="424" t="s">
        <v>1300</v>
      </c>
      <c r="AE1085" s="621"/>
      <c r="AF1085" s="722"/>
      <c r="AG1085" s="723"/>
      <c r="AH1085" s="39"/>
      <c r="AI1085" s="524" t="s">
        <v>33</v>
      </c>
      <c r="AJ1085" s="699">
        <f>$AJ$14</f>
        <v>201</v>
      </c>
      <c r="AK1085" s="699"/>
      <c r="AL1085" s="426" t="s">
        <v>207</v>
      </c>
      <c r="AM1085" s="607"/>
      <c r="AN1085" s="607"/>
      <c r="AO1085" s="432"/>
      <c r="AP1085" s="357">
        <f>ROUND(ROUND(ROUND(ROUND(F896*L1016,0)-ROUND(F896*N1077,0),0)*(1+AB1085),0)+AJ1085,0)</f>
        <v>1289</v>
      </c>
      <c r="AQ1085" s="429"/>
    </row>
    <row r="1086" spans="1:43" ht="16.5" customHeight="1" x14ac:dyDescent="0.15">
      <c r="A1086" s="436">
        <v>63</v>
      </c>
      <c r="B1086" s="433">
        <v>2513</v>
      </c>
      <c r="C1086" s="441" t="s">
        <v>4303</v>
      </c>
      <c r="D1086" s="538"/>
      <c r="E1086" s="421"/>
      <c r="F1086" s="418"/>
      <c r="G1086" s="418"/>
      <c r="H1086" s="418"/>
      <c r="I1086" s="67"/>
      <c r="J1086" s="66"/>
      <c r="K1086" s="418"/>
      <c r="L1086" s="418"/>
      <c r="M1086" s="419"/>
      <c r="N1086" s="421"/>
      <c r="O1086" s="418"/>
      <c r="P1086" s="418"/>
      <c r="Q1086" s="638"/>
      <c r="R1086" s="421"/>
      <c r="S1086" s="418"/>
      <c r="T1086" s="418"/>
      <c r="U1086" s="638"/>
      <c r="V1086" s="423"/>
      <c r="W1086" s="422"/>
      <c r="X1086" s="621"/>
      <c r="Y1086" s="424"/>
      <c r="Z1086" s="621"/>
      <c r="AA1086" s="621"/>
      <c r="AB1086" s="529"/>
      <c r="AC1086" s="530"/>
      <c r="AD1086" s="424"/>
      <c r="AE1086" s="621"/>
      <c r="AF1086" s="722"/>
      <c r="AG1086" s="723"/>
      <c r="AH1086" s="678" t="s">
        <v>4071</v>
      </c>
      <c r="AI1086" s="678"/>
      <c r="AJ1086" s="678"/>
      <c r="AK1086" s="678"/>
      <c r="AL1086" s="678"/>
      <c r="AM1086" s="678"/>
      <c r="AN1086" s="678"/>
      <c r="AO1086" s="679"/>
      <c r="AP1086" s="357">
        <f>ROUND(ROUND(ROUND(F896*L1016,0)-ROUND(F896*N1077,0),0)+AJ1088,0)</f>
        <v>1042</v>
      </c>
      <c r="AQ1086" s="429"/>
    </row>
    <row r="1087" spans="1:43" ht="16.5" customHeight="1" x14ac:dyDescent="0.15">
      <c r="A1087" s="436">
        <v>63</v>
      </c>
      <c r="B1087" s="433">
        <v>2514</v>
      </c>
      <c r="C1087" s="441" t="s">
        <v>4304</v>
      </c>
      <c r="D1087" s="538"/>
      <c r="E1087" s="421"/>
      <c r="F1087" s="418"/>
      <c r="G1087" s="418"/>
      <c r="H1087" s="418"/>
      <c r="I1087" s="67"/>
      <c r="J1087" s="66"/>
      <c r="K1087" s="418"/>
      <c r="L1087" s="418"/>
      <c r="M1087" s="419"/>
      <c r="N1087" s="421"/>
      <c r="O1087" s="418"/>
      <c r="P1087" s="418"/>
      <c r="Q1087" s="638"/>
      <c r="R1087" s="421"/>
      <c r="S1087" s="418"/>
      <c r="T1087" s="418"/>
      <c r="U1087" s="638"/>
      <c r="V1087" s="423" t="s">
        <v>579</v>
      </c>
      <c r="W1087" s="422"/>
      <c r="X1087" s="621"/>
      <c r="Y1087" s="424"/>
      <c r="Z1087" s="621"/>
      <c r="AA1087" s="621"/>
      <c r="AB1087" s="701">
        <f>$AB$7</f>
        <v>0.25</v>
      </c>
      <c r="AC1087" s="706"/>
      <c r="AD1087" s="424" t="s">
        <v>1300</v>
      </c>
      <c r="AE1087" s="621"/>
      <c r="AF1087" s="722"/>
      <c r="AG1087" s="723"/>
      <c r="AH1087" s="681"/>
      <c r="AI1087" s="681"/>
      <c r="AJ1087" s="681"/>
      <c r="AK1087" s="681"/>
      <c r="AL1087" s="681"/>
      <c r="AM1087" s="681"/>
      <c r="AN1087" s="681"/>
      <c r="AO1087" s="682"/>
      <c r="AP1087" s="357">
        <f>ROUND(ROUND(ROUND(ROUND(F896*L1016,0)-ROUND(F896*N1077,0),0)*(1+AB1087),0)+AJ1088,0)</f>
        <v>1223</v>
      </c>
      <c r="AQ1087" s="429"/>
    </row>
    <row r="1088" spans="1:43" ht="16.5" customHeight="1" x14ac:dyDescent="0.15">
      <c r="A1088" s="436">
        <v>63</v>
      </c>
      <c r="B1088" s="433">
        <v>2515</v>
      </c>
      <c r="C1088" s="441" t="s">
        <v>4305</v>
      </c>
      <c r="D1088" s="538"/>
      <c r="E1088" s="421"/>
      <c r="F1088" s="418"/>
      <c r="G1088" s="418"/>
      <c r="H1088" s="418"/>
      <c r="I1088" s="67"/>
      <c r="J1088" s="66"/>
      <c r="K1088" s="418"/>
      <c r="L1088" s="418"/>
      <c r="M1088" s="419"/>
      <c r="N1088" s="421"/>
      <c r="O1088" s="418"/>
      <c r="P1088" s="418"/>
      <c r="Q1088" s="638"/>
      <c r="R1088" s="421"/>
      <c r="S1088" s="418"/>
      <c r="T1088" s="418"/>
      <c r="U1088" s="638"/>
      <c r="V1088" s="423" t="s">
        <v>208</v>
      </c>
      <c r="W1088" s="422"/>
      <c r="X1088" s="621"/>
      <c r="Y1088" s="424"/>
      <c r="Z1088" s="621"/>
      <c r="AA1088" s="621"/>
      <c r="AB1088" s="701">
        <f>$AB$8</f>
        <v>0.5</v>
      </c>
      <c r="AC1088" s="706"/>
      <c r="AD1088" s="424" t="s">
        <v>1300</v>
      </c>
      <c r="AE1088" s="621"/>
      <c r="AF1088" s="724"/>
      <c r="AG1088" s="725"/>
      <c r="AH1088" s="417"/>
      <c r="AI1088" s="524" t="s">
        <v>33</v>
      </c>
      <c r="AJ1088" s="699">
        <f>$AJ$164</f>
        <v>317</v>
      </c>
      <c r="AK1088" s="699"/>
      <c r="AL1088" s="426" t="s">
        <v>207</v>
      </c>
      <c r="AM1088" s="607"/>
      <c r="AN1088" s="607"/>
      <c r="AO1088" s="432"/>
      <c r="AP1088" s="357">
        <f>ROUND(ROUND(ROUND(ROUND(F896*L1016,0)-ROUND(F896*N1077,0),0)*(1+AB1088),0)+AJ1088,0)</f>
        <v>1405</v>
      </c>
      <c r="AQ1088" s="429"/>
    </row>
    <row r="1089" spans="1:43" ht="16.5" customHeight="1" x14ac:dyDescent="0.15">
      <c r="A1089" s="436">
        <v>63</v>
      </c>
      <c r="B1089" s="433">
        <v>2516</v>
      </c>
      <c r="C1089" s="441" t="s">
        <v>4306</v>
      </c>
      <c r="D1089" s="538"/>
      <c r="E1089" s="421"/>
      <c r="F1089" s="418"/>
      <c r="G1089" s="418"/>
      <c r="H1089" s="418"/>
      <c r="I1089" s="67"/>
      <c r="J1089" s="66"/>
      <c r="K1089" s="418"/>
      <c r="L1089" s="418"/>
      <c r="M1089" s="419"/>
      <c r="N1089" s="421"/>
      <c r="O1089" s="418"/>
      <c r="P1089" s="418"/>
      <c r="Q1089" s="419"/>
      <c r="R1089" s="421"/>
      <c r="S1089" s="418"/>
      <c r="T1089" s="418"/>
      <c r="U1089" s="638"/>
      <c r="V1089" s="423"/>
      <c r="W1089" s="422"/>
      <c r="X1089" s="424"/>
      <c r="Y1089" s="424"/>
      <c r="Z1089" s="621"/>
      <c r="AA1089" s="621"/>
      <c r="AB1089" s="424"/>
      <c r="AC1089" s="422"/>
      <c r="AD1089" s="519"/>
      <c r="AE1089" s="422"/>
      <c r="AF1089" s="422"/>
      <c r="AG1089" s="422"/>
      <c r="AH1089" s="422"/>
      <c r="AI1089" s="422"/>
      <c r="AJ1089" s="422"/>
      <c r="AK1089" s="422"/>
      <c r="AL1089" s="422"/>
      <c r="AM1089" s="733" t="s">
        <v>4120</v>
      </c>
      <c r="AN1089" s="694"/>
      <c r="AO1089" s="695"/>
      <c r="AP1089" s="459">
        <f>ROUND(ROUND(ROUND(F896*L1016,0)-ROUND(F896*N1077,0),0)+AN1093,0)</f>
        <v>1025</v>
      </c>
      <c r="AQ1089" s="429"/>
    </row>
    <row r="1090" spans="1:43" ht="16.5" customHeight="1" x14ac:dyDescent="0.15">
      <c r="A1090" s="436">
        <v>63</v>
      </c>
      <c r="B1090" s="433">
        <v>2517</v>
      </c>
      <c r="C1090" s="441" t="s">
        <v>4307</v>
      </c>
      <c r="D1090" s="538"/>
      <c r="E1090" s="421"/>
      <c r="F1090" s="418"/>
      <c r="G1090" s="418"/>
      <c r="H1090" s="418"/>
      <c r="I1090" s="67"/>
      <c r="J1090" s="66"/>
      <c r="K1090" s="418"/>
      <c r="L1090" s="418"/>
      <c r="M1090" s="419"/>
      <c r="N1090" s="421"/>
      <c r="O1090" s="418"/>
      <c r="P1090" s="418"/>
      <c r="Q1090" s="638"/>
      <c r="R1090" s="421"/>
      <c r="S1090" s="418"/>
      <c r="T1090" s="418"/>
      <c r="U1090" s="638"/>
      <c r="V1090" s="423" t="s">
        <v>579</v>
      </c>
      <c r="W1090" s="422"/>
      <c r="X1090" s="621"/>
      <c r="Y1090" s="424"/>
      <c r="Z1090" s="621"/>
      <c r="AA1090" s="621"/>
      <c r="AB1090" s="701">
        <f>$AB$7</f>
        <v>0.25</v>
      </c>
      <c r="AC1090" s="706"/>
      <c r="AD1090" s="424" t="s">
        <v>1300</v>
      </c>
      <c r="AE1090" s="422"/>
      <c r="AF1090" s="422"/>
      <c r="AG1090" s="422"/>
      <c r="AH1090" s="422"/>
      <c r="AI1090" s="422"/>
      <c r="AJ1090" s="422"/>
      <c r="AK1090" s="422"/>
      <c r="AL1090" s="422"/>
      <c r="AM1090" s="734"/>
      <c r="AN1090" s="735"/>
      <c r="AO1090" s="736"/>
      <c r="AP1090" s="459">
        <f>ROUND(ROUND(ROUND(ROUND(F896*L1016,0)-ROUND(F896*N1077,0),0)*(1+AB1090),0)+AN1093,0)</f>
        <v>1206</v>
      </c>
      <c r="AQ1090" s="429"/>
    </row>
    <row r="1091" spans="1:43" ht="16.5" customHeight="1" x14ac:dyDescent="0.15">
      <c r="A1091" s="436">
        <v>63</v>
      </c>
      <c r="B1091" s="433">
        <v>2518</v>
      </c>
      <c r="C1091" s="441" t="s">
        <v>4308</v>
      </c>
      <c r="D1091" s="538"/>
      <c r="E1091" s="421"/>
      <c r="F1091" s="418"/>
      <c r="G1091" s="418"/>
      <c r="H1091" s="418"/>
      <c r="I1091" s="67"/>
      <c r="J1091" s="66"/>
      <c r="K1091" s="418"/>
      <c r="L1091" s="418"/>
      <c r="M1091" s="419"/>
      <c r="N1091" s="421"/>
      <c r="O1091" s="418"/>
      <c r="P1091" s="418"/>
      <c r="Q1091" s="638"/>
      <c r="R1091" s="421"/>
      <c r="S1091" s="418"/>
      <c r="T1091" s="418"/>
      <c r="U1091" s="638"/>
      <c r="V1091" s="423" t="s">
        <v>208</v>
      </c>
      <c r="W1091" s="422"/>
      <c r="X1091" s="621"/>
      <c r="Y1091" s="424"/>
      <c r="Z1091" s="621"/>
      <c r="AA1091" s="621"/>
      <c r="AB1091" s="701">
        <f>$AB$8</f>
        <v>0.5</v>
      </c>
      <c r="AC1091" s="706"/>
      <c r="AD1091" s="424" t="s">
        <v>1300</v>
      </c>
      <c r="AE1091" s="422"/>
      <c r="AF1091" s="422"/>
      <c r="AG1091" s="422"/>
      <c r="AH1091" s="422"/>
      <c r="AI1091" s="422"/>
      <c r="AJ1091" s="422"/>
      <c r="AK1091" s="422"/>
      <c r="AL1091" s="422"/>
      <c r="AM1091" s="734"/>
      <c r="AN1091" s="735"/>
      <c r="AO1091" s="736"/>
      <c r="AP1091" s="459">
        <f>ROUND(ROUND(ROUND(ROUND(F896*L1016,0)-ROUND(F896*N1077,0),0)*(1+AB1091),0)+AN1093,0)</f>
        <v>1388</v>
      </c>
      <c r="AQ1091" s="429"/>
    </row>
    <row r="1092" spans="1:43" ht="16.5" customHeight="1" x14ac:dyDescent="0.15">
      <c r="A1092" s="436">
        <v>63</v>
      </c>
      <c r="B1092" s="433">
        <v>2519</v>
      </c>
      <c r="C1092" s="441" t="s">
        <v>4309</v>
      </c>
      <c r="D1092" s="538"/>
      <c r="E1092" s="421"/>
      <c r="F1092" s="418"/>
      <c r="G1092" s="418"/>
      <c r="H1092" s="418"/>
      <c r="I1092" s="67"/>
      <c r="J1092" s="66"/>
      <c r="K1092" s="418"/>
      <c r="L1092" s="418"/>
      <c r="M1092" s="419"/>
      <c r="N1092" s="421"/>
      <c r="O1092" s="418"/>
      <c r="P1092" s="418"/>
      <c r="Q1092" s="638"/>
      <c r="R1092" s="421"/>
      <c r="S1092" s="418"/>
      <c r="T1092" s="418"/>
      <c r="U1092" s="638"/>
      <c r="V1092" s="423"/>
      <c r="W1092" s="422"/>
      <c r="X1092" s="621"/>
      <c r="Y1092" s="424"/>
      <c r="Z1092" s="621"/>
      <c r="AA1092" s="621"/>
      <c r="AB1092" s="529"/>
      <c r="AC1092" s="530"/>
      <c r="AD1092" s="424"/>
      <c r="AE1092" s="621"/>
      <c r="AF1092" s="703" t="s">
        <v>4070</v>
      </c>
      <c r="AG1092" s="704"/>
      <c r="AH1092" s="678" t="s">
        <v>828</v>
      </c>
      <c r="AI1092" s="678"/>
      <c r="AJ1092" s="678"/>
      <c r="AK1092" s="678"/>
      <c r="AL1092" s="678"/>
      <c r="AM1092" s="734"/>
      <c r="AN1092" s="735"/>
      <c r="AO1092" s="736"/>
      <c r="AP1092" s="459">
        <f>ROUND(ROUND(ROUND(ROUND(F896*L1016,0)-ROUND(F896*N1077,0),0)+AI1094,0)+AN1093,0)</f>
        <v>1279</v>
      </c>
      <c r="AQ1092" s="429"/>
    </row>
    <row r="1093" spans="1:43" ht="16.5" customHeight="1" x14ac:dyDescent="0.15">
      <c r="A1093" s="436">
        <v>63</v>
      </c>
      <c r="B1093" s="433">
        <v>2520</v>
      </c>
      <c r="C1093" s="441" t="s">
        <v>4310</v>
      </c>
      <c r="D1093" s="538"/>
      <c r="E1093" s="421"/>
      <c r="F1093" s="418"/>
      <c r="G1093" s="418"/>
      <c r="H1093" s="418"/>
      <c r="I1093" s="67"/>
      <c r="J1093" s="66"/>
      <c r="K1093" s="418"/>
      <c r="L1093" s="418"/>
      <c r="M1093" s="419"/>
      <c r="N1093" s="421"/>
      <c r="O1093" s="418"/>
      <c r="P1093" s="418"/>
      <c r="Q1093" s="638"/>
      <c r="R1093" s="421"/>
      <c r="S1093" s="418"/>
      <c r="T1093" s="418"/>
      <c r="U1093" s="638"/>
      <c r="V1093" s="423" t="s">
        <v>579</v>
      </c>
      <c r="W1093" s="422"/>
      <c r="X1093" s="621"/>
      <c r="Y1093" s="424"/>
      <c r="Z1093" s="621"/>
      <c r="AA1093" s="621"/>
      <c r="AB1093" s="701">
        <f>$AB$7</f>
        <v>0.25</v>
      </c>
      <c r="AC1093" s="706"/>
      <c r="AD1093" s="424" t="s">
        <v>1300</v>
      </c>
      <c r="AE1093" s="621"/>
      <c r="AF1093" s="703"/>
      <c r="AG1093" s="704"/>
      <c r="AH1093" s="681"/>
      <c r="AI1093" s="681"/>
      <c r="AJ1093" s="681"/>
      <c r="AK1093" s="681"/>
      <c r="AL1093" s="681"/>
      <c r="AM1093" s="465" t="s">
        <v>33</v>
      </c>
      <c r="AN1093" s="707">
        <f>$AN$289</f>
        <v>300</v>
      </c>
      <c r="AO1093" s="708"/>
      <c r="AP1093" s="459">
        <f>ROUND(ROUND(ROUND(ROUND(ROUND(F896*L1016,0)-ROUND(F896*N1077,0),0)*(1+AB1093),0)+AI1094,0)+AN1093,0)</f>
        <v>1460</v>
      </c>
      <c r="AQ1093" s="429"/>
    </row>
    <row r="1094" spans="1:43" ht="16.5" customHeight="1" x14ac:dyDescent="0.15">
      <c r="A1094" s="436">
        <v>63</v>
      </c>
      <c r="B1094" s="433">
        <v>2521</v>
      </c>
      <c r="C1094" s="441" t="s">
        <v>4311</v>
      </c>
      <c r="D1094" s="538"/>
      <c r="E1094" s="421"/>
      <c r="F1094" s="418"/>
      <c r="G1094" s="418"/>
      <c r="H1094" s="418"/>
      <c r="I1094" s="67"/>
      <c r="J1094" s="66"/>
      <c r="K1094" s="418"/>
      <c r="L1094" s="418"/>
      <c r="M1094" s="419"/>
      <c r="N1094" s="421"/>
      <c r="O1094" s="418"/>
      <c r="P1094" s="418"/>
      <c r="Q1094" s="638"/>
      <c r="R1094" s="421"/>
      <c r="S1094" s="418"/>
      <c r="T1094" s="418"/>
      <c r="U1094" s="638"/>
      <c r="V1094" s="423" t="s">
        <v>208</v>
      </c>
      <c r="W1094" s="422"/>
      <c r="X1094" s="621"/>
      <c r="Y1094" s="424"/>
      <c r="Z1094" s="621"/>
      <c r="AA1094" s="621"/>
      <c r="AB1094" s="701">
        <f>$AB$8</f>
        <v>0.5</v>
      </c>
      <c r="AC1094" s="706"/>
      <c r="AD1094" s="424" t="s">
        <v>1300</v>
      </c>
      <c r="AE1094" s="621"/>
      <c r="AF1094" s="703"/>
      <c r="AG1094" s="704"/>
      <c r="AH1094" s="616" t="s">
        <v>33</v>
      </c>
      <c r="AI1094" s="705">
        <f>$AJ$11</f>
        <v>254</v>
      </c>
      <c r="AJ1094" s="705"/>
      <c r="AK1094" s="245" t="s">
        <v>207</v>
      </c>
      <c r="AL1094" s="426"/>
      <c r="AM1094" s="448"/>
      <c r="AN1094" s="449"/>
      <c r="AO1094" s="467" t="s">
        <v>207</v>
      </c>
      <c r="AP1094" s="458">
        <f>ROUND(ROUND(ROUND(ROUND(ROUND(F896*L1016,0)-ROUND(F896*N1077,0),0)*(1+AB1094),0)+AI1094,0)+AN1093,0)</f>
        <v>1642</v>
      </c>
      <c r="AQ1094" s="429"/>
    </row>
    <row r="1095" spans="1:43" ht="16.5" customHeight="1" x14ac:dyDescent="0.15">
      <c r="A1095" s="436">
        <v>63</v>
      </c>
      <c r="B1095" s="433">
        <v>2522</v>
      </c>
      <c r="C1095" s="441" t="s">
        <v>4312</v>
      </c>
      <c r="D1095" s="538"/>
      <c r="E1095" s="421"/>
      <c r="F1095" s="418"/>
      <c r="G1095" s="418"/>
      <c r="H1095" s="418"/>
      <c r="I1095" s="67"/>
      <c r="J1095" s="66"/>
      <c r="K1095" s="418"/>
      <c r="L1095" s="418"/>
      <c r="M1095" s="419"/>
      <c r="N1095" s="421"/>
      <c r="O1095" s="418"/>
      <c r="P1095" s="418"/>
      <c r="Q1095" s="638"/>
      <c r="R1095" s="421"/>
      <c r="S1095" s="418"/>
      <c r="T1095" s="418"/>
      <c r="U1095" s="638"/>
      <c r="V1095" s="423"/>
      <c r="W1095" s="422"/>
      <c r="X1095" s="621"/>
      <c r="Y1095" s="424"/>
      <c r="Z1095" s="621"/>
      <c r="AA1095" s="621"/>
      <c r="AB1095" s="529"/>
      <c r="AC1095" s="530"/>
      <c r="AD1095" s="424"/>
      <c r="AE1095" s="621"/>
      <c r="AF1095" s="703"/>
      <c r="AG1095" s="704"/>
      <c r="AH1095" s="678" t="s">
        <v>1360</v>
      </c>
      <c r="AI1095" s="678"/>
      <c r="AJ1095" s="678"/>
      <c r="AK1095" s="678"/>
      <c r="AL1095" s="678"/>
      <c r="AM1095" s="448"/>
      <c r="AN1095" s="449"/>
      <c r="AO1095" s="450"/>
      <c r="AP1095" s="458">
        <f>ROUND(ROUND(ROUND(ROUND(F896*L1016,0)-ROUND(F896*N1077,0),0)+AI1097,0)+AN1093,0)</f>
        <v>1427</v>
      </c>
      <c r="AQ1095" s="429"/>
    </row>
    <row r="1096" spans="1:43" ht="16.5" customHeight="1" x14ac:dyDescent="0.15">
      <c r="A1096" s="436">
        <v>63</v>
      </c>
      <c r="B1096" s="433">
        <v>2523</v>
      </c>
      <c r="C1096" s="441" t="s">
        <v>4313</v>
      </c>
      <c r="D1096" s="538"/>
      <c r="E1096" s="421"/>
      <c r="F1096" s="418"/>
      <c r="G1096" s="418"/>
      <c r="H1096" s="418"/>
      <c r="I1096" s="67"/>
      <c r="J1096" s="66"/>
      <c r="K1096" s="418"/>
      <c r="L1096" s="418"/>
      <c r="M1096" s="419"/>
      <c r="N1096" s="421"/>
      <c r="O1096" s="418"/>
      <c r="P1096" s="418"/>
      <c r="Q1096" s="638"/>
      <c r="R1096" s="421"/>
      <c r="S1096" s="418"/>
      <c r="T1096" s="418"/>
      <c r="U1096" s="638"/>
      <c r="V1096" s="423" t="s">
        <v>579</v>
      </c>
      <c r="W1096" s="422"/>
      <c r="X1096" s="621"/>
      <c r="Y1096" s="424"/>
      <c r="Z1096" s="621"/>
      <c r="AA1096" s="621"/>
      <c r="AB1096" s="701">
        <f>$AB$7</f>
        <v>0.25</v>
      </c>
      <c r="AC1096" s="706"/>
      <c r="AD1096" s="424" t="s">
        <v>1300</v>
      </c>
      <c r="AE1096" s="621"/>
      <c r="AF1096" s="703"/>
      <c r="AG1096" s="704"/>
      <c r="AH1096" s="681"/>
      <c r="AI1096" s="681"/>
      <c r="AJ1096" s="681"/>
      <c r="AK1096" s="681"/>
      <c r="AL1096" s="681"/>
      <c r="AM1096" s="442"/>
      <c r="AN1096" s="637"/>
      <c r="AO1096" s="638"/>
      <c r="AP1096" s="459">
        <f>ROUND(ROUND(ROUND(ROUND(ROUND(F896*L1016,0)-ROUND(F896*N1077,0),0)*(1+AB1096),0)+AI1097,0)+AN1093,0)</f>
        <v>1608</v>
      </c>
      <c r="AQ1096" s="429"/>
    </row>
    <row r="1097" spans="1:43" ht="16.5" customHeight="1" x14ac:dyDescent="0.15">
      <c r="A1097" s="436">
        <v>63</v>
      </c>
      <c r="B1097" s="433">
        <v>2524</v>
      </c>
      <c r="C1097" s="441" t="s">
        <v>4314</v>
      </c>
      <c r="D1097" s="538"/>
      <c r="E1097" s="421"/>
      <c r="F1097" s="418"/>
      <c r="G1097" s="418"/>
      <c r="H1097" s="418"/>
      <c r="I1097" s="67"/>
      <c r="J1097" s="66"/>
      <c r="K1097" s="418"/>
      <c r="L1097" s="418"/>
      <c r="M1097" s="419"/>
      <c r="N1097" s="421"/>
      <c r="O1097" s="418"/>
      <c r="P1097" s="418"/>
      <c r="Q1097" s="638"/>
      <c r="R1097" s="421"/>
      <c r="S1097" s="418"/>
      <c r="T1097" s="418"/>
      <c r="U1097" s="638"/>
      <c r="V1097" s="423" t="s">
        <v>208</v>
      </c>
      <c r="W1097" s="422"/>
      <c r="X1097" s="621"/>
      <c r="Y1097" s="424"/>
      <c r="Z1097" s="621"/>
      <c r="AA1097" s="621"/>
      <c r="AB1097" s="701">
        <f>$AB$8</f>
        <v>0.5</v>
      </c>
      <c r="AC1097" s="706"/>
      <c r="AD1097" s="424" t="s">
        <v>1300</v>
      </c>
      <c r="AE1097" s="621"/>
      <c r="AF1097" s="703"/>
      <c r="AG1097" s="704"/>
      <c r="AH1097" s="616" t="s">
        <v>33</v>
      </c>
      <c r="AI1097" s="705">
        <f>$AJ$158</f>
        <v>402</v>
      </c>
      <c r="AJ1097" s="705"/>
      <c r="AK1097" s="245" t="s">
        <v>207</v>
      </c>
      <c r="AL1097" s="417"/>
      <c r="AM1097" s="442"/>
      <c r="AN1097" s="637"/>
      <c r="AO1097" s="638"/>
      <c r="AP1097" s="458">
        <f>ROUND(ROUND(ROUND(ROUND(ROUND(F896*L1016,0)-ROUND(F896*N1077,0),0)*(1+AB1097),0)+AI1097,0)+AN1093,0)</f>
        <v>1790</v>
      </c>
      <c r="AQ1097" s="429"/>
    </row>
    <row r="1098" spans="1:43" ht="16.5" customHeight="1" x14ac:dyDescent="0.15">
      <c r="A1098" s="436">
        <v>63</v>
      </c>
      <c r="B1098" s="433">
        <v>2525</v>
      </c>
      <c r="C1098" s="441" t="s">
        <v>4315</v>
      </c>
      <c r="D1098" s="538"/>
      <c r="E1098" s="421"/>
      <c r="F1098" s="418"/>
      <c r="G1098" s="418"/>
      <c r="H1098" s="418"/>
      <c r="I1098" s="67"/>
      <c r="J1098" s="66"/>
      <c r="K1098" s="418"/>
      <c r="L1098" s="418"/>
      <c r="M1098" s="419"/>
      <c r="N1098" s="421"/>
      <c r="O1098" s="418"/>
      <c r="P1098" s="418"/>
      <c r="Q1098" s="638"/>
      <c r="R1098" s="421"/>
      <c r="S1098" s="418"/>
      <c r="T1098" s="418"/>
      <c r="U1098" s="638"/>
      <c r="V1098" s="423"/>
      <c r="W1098" s="422"/>
      <c r="X1098" s="621"/>
      <c r="Y1098" s="424"/>
      <c r="Z1098" s="621"/>
      <c r="AA1098" s="621"/>
      <c r="AB1098" s="529"/>
      <c r="AC1098" s="530"/>
      <c r="AD1098" s="424"/>
      <c r="AE1098" s="621"/>
      <c r="AF1098" s="703" t="s">
        <v>1394</v>
      </c>
      <c r="AG1098" s="704"/>
      <c r="AH1098" s="678" t="s">
        <v>828</v>
      </c>
      <c r="AI1098" s="678"/>
      <c r="AJ1098" s="678"/>
      <c r="AK1098" s="678"/>
      <c r="AL1098" s="678"/>
      <c r="AM1098" s="448"/>
      <c r="AN1098" s="449"/>
      <c r="AO1098" s="450"/>
      <c r="AP1098" s="459">
        <f>ROUND(ROUND(ROUND(ROUND(F896*L1016,0)-ROUND(F896*N1077,0),0)+AI1100,0)+AN1093,0)</f>
        <v>1226</v>
      </c>
      <c r="AQ1098" s="429"/>
    </row>
    <row r="1099" spans="1:43" ht="16.5" customHeight="1" x14ac:dyDescent="0.15">
      <c r="A1099" s="436">
        <v>63</v>
      </c>
      <c r="B1099" s="433">
        <v>2526</v>
      </c>
      <c r="C1099" s="441" t="s">
        <v>4316</v>
      </c>
      <c r="D1099" s="538"/>
      <c r="E1099" s="421"/>
      <c r="F1099" s="418"/>
      <c r="G1099" s="418"/>
      <c r="H1099" s="418"/>
      <c r="I1099" s="67"/>
      <c r="J1099" s="66"/>
      <c r="K1099" s="418"/>
      <c r="L1099" s="418"/>
      <c r="M1099" s="419"/>
      <c r="N1099" s="421"/>
      <c r="O1099" s="418"/>
      <c r="P1099" s="418"/>
      <c r="Q1099" s="638"/>
      <c r="R1099" s="421"/>
      <c r="S1099" s="418"/>
      <c r="T1099" s="418"/>
      <c r="U1099" s="638"/>
      <c r="V1099" s="423" t="s">
        <v>579</v>
      </c>
      <c r="W1099" s="422"/>
      <c r="X1099" s="621"/>
      <c r="Y1099" s="424"/>
      <c r="Z1099" s="621"/>
      <c r="AA1099" s="621"/>
      <c r="AB1099" s="701">
        <f>$AB$7</f>
        <v>0.25</v>
      </c>
      <c r="AC1099" s="706"/>
      <c r="AD1099" s="424" t="s">
        <v>1300</v>
      </c>
      <c r="AE1099" s="621"/>
      <c r="AF1099" s="703"/>
      <c r="AG1099" s="704"/>
      <c r="AH1099" s="681"/>
      <c r="AI1099" s="681"/>
      <c r="AJ1099" s="681"/>
      <c r="AK1099" s="681"/>
      <c r="AL1099" s="681"/>
      <c r="AM1099" s="448"/>
      <c r="AN1099" s="449"/>
      <c r="AO1099" s="450"/>
      <c r="AP1099" s="459">
        <f>ROUND(ROUND(ROUND(ROUND(ROUND(F896*L1016,0)-ROUND(F896*N1077,0),0)*(1+AB1099),0)+AI1100,0)+AN1093,0)</f>
        <v>1407</v>
      </c>
      <c r="AQ1099" s="429"/>
    </row>
    <row r="1100" spans="1:43" ht="16.5" customHeight="1" x14ac:dyDescent="0.15">
      <c r="A1100" s="436">
        <v>63</v>
      </c>
      <c r="B1100" s="433">
        <v>2527</v>
      </c>
      <c r="C1100" s="441" t="s">
        <v>4317</v>
      </c>
      <c r="D1100" s="538"/>
      <c r="E1100" s="421"/>
      <c r="F1100" s="418"/>
      <c r="G1100" s="418"/>
      <c r="H1100" s="418"/>
      <c r="I1100" s="67"/>
      <c r="J1100" s="66"/>
      <c r="K1100" s="418"/>
      <c r="L1100" s="418"/>
      <c r="M1100" s="419"/>
      <c r="N1100" s="421"/>
      <c r="O1100" s="418"/>
      <c r="P1100" s="418"/>
      <c r="Q1100" s="638"/>
      <c r="R1100" s="421"/>
      <c r="S1100" s="418"/>
      <c r="T1100" s="418"/>
      <c r="U1100" s="638"/>
      <c r="V1100" s="423" t="s">
        <v>208</v>
      </c>
      <c r="W1100" s="422"/>
      <c r="X1100" s="621"/>
      <c r="Y1100" s="424"/>
      <c r="Z1100" s="621"/>
      <c r="AA1100" s="621"/>
      <c r="AB1100" s="701">
        <f>$AB$8</f>
        <v>0.5</v>
      </c>
      <c r="AC1100" s="706"/>
      <c r="AD1100" s="424" t="s">
        <v>1300</v>
      </c>
      <c r="AE1100" s="621"/>
      <c r="AF1100" s="703"/>
      <c r="AG1100" s="704"/>
      <c r="AH1100" s="616" t="s">
        <v>33</v>
      </c>
      <c r="AI1100" s="705">
        <f>$AJ$14</f>
        <v>201</v>
      </c>
      <c r="AJ1100" s="705"/>
      <c r="AK1100" s="245" t="s">
        <v>207</v>
      </c>
      <c r="AL1100" s="323"/>
      <c r="AM1100" s="448"/>
      <c r="AN1100" s="449"/>
      <c r="AO1100" s="450"/>
      <c r="AP1100" s="458">
        <f>ROUND(ROUND(ROUND(ROUND(ROUND(F896*L1016,0)-ROUND(F896*N1077,0),0)*(1+AB1100),0)+AI1100,0)+AN1093,0)</f>
        <v>1589</v>
      </c>
      <c r="AQ1100" s="429"/>
    </row>
    <row r="1101" spans="1:43" ht="16.5" customHeight="1" x14ac:dyDescent="0.15">
      <c r="A1101" s="436">
        <v>63</v>
      </c>
      <c r="B1101" s="433">
        <v>2528</v>
      </c>
      <c r="C1101" s="441" t="s">
        <v>4318</v>
      </c>
      <c r="D1101" s="538"/>
      <c r="E1101" s="421"/>
      <c r="F1101" s="418"/>
      <c r="G1101" s="418"/>
      <c r="H1101" s="418"/>
      <c r="I1101" s="67"/>
      <c r="J1101" s="66"/>
      <c r="K1101" s="418"/>
      <c r="L1101" s="418"/>
      <c r="M1101" s="419"/>
      <c r="N1101" s="421"/>
      <c r="O1101" s="418"/>
      <c r="P1101" s="418"/>
      <c r="Q1101" s="638"/>
      <c r="R1101" s="421"/>
      <c r="S1101" s="418"/>
      <c r="T1101" s="418"/>
      <c r="U1101" s="638"/>
      <c r="V1101" s="423"/>
      <c r="W1101" s="422"/>
      <c r="X1101" s="621"/>
      <c r="Y1101" s="424"/>
      <c r="Z1101" s="621"/>
      <c r="AA1101" s="621"/>
      <c r="AB1101" s="529"/>
      <c r="AC1101" s="530"/>
      <c r="AD1101" s="424"/>
      <c r="AE1101" s="621"/>
      <c r="AF1101" s="703"/>
      <c r="AG1101" s="704"/>
      <c r="AH1101" s="678" t="s">
        <v>1360</v>
      </c>
      <c r="AI1101" s="678"/>
      <c r="AJ1101" s="678"/>
      <c r="AK1101" s="678"/>
      <c r="AL1101" s="678"/>
      <c r="AM1101" s="448"/>
      <c r="AN1101" s="449"/>
      <c r="AO1101" s="450"/>
      <c r="AP1101" s="458">
        <f>ROUND(ROUND(ROUND(ROUND(F896*L1016,0)-ROUND(F896*N1077,0),0)+AI1103,0)+AN1093,0)</f>
        <v>1342</v>
      </c>
      <c r="AQ1101" s="429"/>
    </row>
    <row r="1102" spans="1:43" ht="16.5" customHeight="1" x14ac:dyDescent="0.15">
      <c r="A1102" s="436">
        <v>63</v>
      </c>
      <c r="B1102" s="433">
        <v>2529</v>
      </c>
      <c r="C1102" s="441" t="s">
        <v>4319</v>
      </c>
      <c r="D1102" s="538"/>
      <c r="E1102" s="421"/>
      <c r="F1102" s="418"/>
      <c r="G1102" s="418"/>
      <c r="H1102" s="418"/>
      <c r="I1102" s="67"/>
      <c r="J1102" s="66"/>
      <c r="K1102" s="418"/>
      <c r="L1102" s="418"/>
      <c r="M1102" s="419"/>
      <c r="N1102" s="421"/>
      <c r="O1102" s="418"/>
      <c r="P1102" s="418"/>
      <c r="Q1102" s="638"/>
      <c r="R1102" s="421"/>
      <c r="S1102" s="418"/>
      <c r="T1102" s="418"/>
      <c r="U1102" s="638"/>
      <c r="V1102" s="423" t="s">
        <v>579</v>
      </c>
      <c r="W1102" s="422"/>
      <c r="X1102" s="621"/>
      <c r="Y1102" s="424"/>
      <c r="Z1102" s="621"/>
      <c r="AA1102" s="621"/>
      <c r="AB1102" s="701">
        <f>$AB$7</f>
        <v>0.25</v>
      </c>
      <c r="AC1102" s="706"/>
      <c r="AD1102" s="424" t="s">
        <v>1300</v>
      </c>
      <c r="AE1102" s="621"/>
      <c r="AF1102" s="703"/>
      <c r="AG1102" s="704"/>
      <c r="AH1102" s="681"/>
      <c r="AI1102" s="681"/>
      <c r="AJ1102" s="681"/>
      <c r="AK1102" s="681"/>
      <c r="AL1102" s="681"/>
      <c r="AM1102" s="448"/>
      <c r="AN1102" s="449"/>
      <c r="AO1102" s="450"/>
      <c r="AP1102" s="459">
        <f>ROUND(ROUND(ROUND(ROUND(ROUND(F896*L1016,0)-ROUND(F896*N1077,0),0)*(1+AB1102),0)+AI1103,0)+AN1093,0)</f>
        <v>1523</v>
      </c>
      <c r="AQ1102" s="429"/>
    </row>
    <row r="1103" spans="1:43" ht="16.5" customHeight="1" x14ac:dyDescent="0.15">
      <c r="A1103" s="436">
        <v>63</v>
      </c>
      <c r="B1103" s="433">
        <v>2530</v>
      </c>
      <c r="C1103" s="441" t="s">
        <v>4320</v>
      </c>
      <c r="D1103" s="538"/>
      <c r="E1103" s="421"/>
      <c r="F1103" s="418"/>
      <c r="G1103" s="418"/>
      <c r="H1103" s="418"/>
      <c r="I1103" s="67"/>
      <c r="J1103" s="66"/>
      <c r="K1103" s="418"/>
      <c r="L1103" s="418"/>
      <c r="M1103" s="419"/>
      <c r="N1103" s="421"/>
      <c r="O1103" s="418"/>
      <c r="P1103" s="418"/>
      <c r="Q1103" s="638"/>
      <c r="R1103" s="39"/>
      <c r="S1103" s="417"/>
      <c r="T1103" s="417"/>
      <c r="U1103" s="432"/>
      <c r="V1103" s="423" t="s">
        <v>208</v>
      </c>
      <c r="W1103" s="422"/>
      <c r="X1103" s="621"/>
      <c r="Y1103" s="424"/>
      <c r="Z1103" s="621"/>
      <c r="AA1103" s="621"/>
      <c r="AB1103" s="701">
        <f>$AB$8</f>
        <v>0.5</v>
      </c>
      <c r="AC1103" s="706"/>
      <c r="AD1103" s="424" t="s">
        <v>1300</v>
      </c>
      <c r="AE1103" s="621"/>
      <c r="AF1103" s="703"/>
      <c r="AG1103" s="704"/>
      <c r="AH1103" s="524" t="s">
        <v>33</v>
      </c>
      <c r="AI1103" s="699">
        <f>$AJ$164</f>
        <v>317</v>
      </c>
      <c r="AJ1103" s="699"/>
      <c r="AK1103" s="426" t="s">
        <v>207</v>
      </c>
      <c r="AL1103" s="323"/>
      <c r="AM1103" s="576"/>
      <c r="AN1103" s="577"/>
      <c r="AO1103" s="578"/>
      <c r="AP1103" s="458">
        <f>ROUND(ROUND(ROUND(ROUND(ROUND(F896*L1016,0)-ROUND(F896*N1077,0),0)*(1+AB1103),0)+AI1103,0)+AN1093,0)</f>
        <v>1705</v>
      </c>
      <c r="AQ1103" s="429"/>
    </row>
    <row r="1104" spans="1:43" ht="17.25" customHeight="1" x14ac:dyDescent="0.15">
      <c r="A1104" s="436">
        <v>63</v>
      </c>
      <c r="B1104" s="433" t="s">
        <v>5695</v>
      </c>
      <c r="C1104" s="455" t="s">
        <v>4891</v>
      </c>
      <c r="D1104" s="538"/>
      <c r="E1104" s="442"/>
      <c r="F1104" s="637"/>
      <c r="G1104" s="637"/>
      <c r="H1104" s="637"/>
      <c r="I1104" s="638"/>
      <c r="J1104" s="442"/>
      <c r="K1104" s="637"/>
      <c r="L1104" s="637"/>
      <c r="M1104" s="638"/>
      <c r="N1104" s="442"/>
      <c r="O1104" s="637"/>
      <c r="P1104" s="637"/>
      <c r="Q1104" s="419"/>
      <c r="R1104" s="677" t="s">
        <v>4346</v>
      </c>
      <c r="S1104" s="678"/>
      <c r="T1104" s="678"/>
      <c r="U1104" s="679"/>
      <c r="V1104" s="423"/>
      <c r="W1104" s="621"/>
      <c r="X1104" s="621"/>
      <c r="Y1104" s="621"/>
      <c r="Z1104" s="621"/>
      <c r="AA1104" s="621"/>
      <c r="AB1104" s="621"/>
      <c r="AC1104" s="621"/>
      <c r="AD1104" s="621"/>
      <c r="AE1104" s="621"/>
      <c r="AF1104" s="621"/>
      <c r="AG1104" s="621"/>
      <c r="AH1104" s="621"/>
      <c r="AI1104" s="621"/>
      <c r="AJ1104" s="621"/>
      <c r="AK1104" s="621"/>
      <c r="AL1104" s="621"/>
      <c r="AM1104" s="621"/>
      <c r="AN1104" s="621"/>
      <c r="AO1104" s="622"/>
      <c r="AP1104" s="456">
        <f>ROUND(F1076*L1076,0)-ROUND(F1076*N1077,0)-ROUND(F1076*R1107,0)</f>
        <v>717</v>
      </c>
      <c r="AQ1104" s="429"/>
    </row>
    <row r="1105" spans="1:43" ht="17.25" customHeight="1" x14ac:dyDescent="0.15">
      <c r="A1105" s="436">
        <v>63</v>
      </c>
      <c r="B1105" s="433" t="s">
        <v>5696</v>
      </c>
      <c r="C1105" s="457" t="s">
        <v>4892</v>
      </c>
      <c r="D1105" s="649"/>
      <c r="E1105" s="442"/>
      <c r="F1105" s="637"/>
      <c r="G1105" s="637"/>
      <c r="H1105" s="637"/>
      <c r="I1105" s="638"/>
      <c r="J1105" s="442"/>
      <c r="K1105" s="637"/>
      <c r="L1105" s="637"/>
      <c r="M1105" s="638"/>
      <c r="N1105" s="442"/>
      <c r="O1105" s="637"/>
      <c r="P1105" s="637"/>
      <c r="Q1105" s="419"/>
      <c r="R1105" s="680"/>
      <c r="S1105" s="681"/>
      <c r="T1105" s="681"/>
      <c r="U1105" s="682"/>
      <c r="V1105" s="423" t="s">
        <v>579</v>
      </c>
      <c r="W1105" s="422"/>
      <c r="X1105" s="422"/>
      <c r="Y1105" s="422"/>
      <c r="Z1105" s="422"/>
      <c r="AA1105" s="422"/>
      <c r="AB1105" s="701">
        <v>0.25</v>
      </c>
      <c r="AC1105" s="701"/>
      <c r="AD1105" s="424" t="s">
        <v>1300</v>
      </c>
      <c r="AE1105" s="621"/>
      <c r="AF1105" s="621"/>
      <c r="AG1105" s="621"/>
      <c r="AH1105" s="621"/>
      <c r="AI1105" s="621"/>
      <c r="AJ1105" s="621"/>
      <c r="AK1105" s="621"/>
      <c r="AL1105" s="621"/>
      <c r="AM1105" s="621"/>
      <c r="AN1105" s="621"/>
      <c r="AO1105" s="622"/>
      <c r="AP1105" s="458">
        <f>ROUND((ROUND(F1076*L1076,0)-ROUND(F1076*N1077,0)-ROUND(F1076*R1107,0))*(1+AB1105),0)</f>
        <v>896</v>
      </c>
      <c r="AQ1105" s="429"/>
    </row>
    <row r="1106" spans="1:43" ht="17.25" customHeight="1" x14ac:dyDescent="0.15">
      <c r="A1106" s="436">
        <v>63</v>
      </c>
      <c r="B1106" s="433" t="s">
        <v>5697</v>
      </c>
      <c r="C1106" s="457" t="s">
        <v>4893</v>
      </c>
      <c r="D1106" s="649"/>
      <c r="E1106" s="442"/>
      <c r="F1106" s="637"/>
      <c r="G1106" s="637"/>
      <c r="H1106" s="637"/>
      <c r="I1106" s="638"/>
      <c r="J1106" s="442"/>
      <c r="K1106" s="637"/>
      <c r="L1106" s="637"/>
      <c r="M1106" s="638"/>
      <c r="N1106" s="442"/>
      <c r="O1106" s="637"/>
      <c r="P1106" s="637"/>
      <c r="Q1106" s="419"/>
      <c r="R1106" s="511"/>
      <c r="S1106" s="511"/>
      <c r="T1106" s="511"/>
      <c r="U1106" s="513"/>
      <c r="V1106" s="423" t="s">
        <v>208</v>
      </c>
      <c r="W1106" s="422"/>
      <c r="X1106" s="422"/>
      <c r="Y1106" s="422"/>
      <c r="Z1106" s="422"/>
      <c r="AA1106" s="422"/>
      <c r="AB1106" s="701">
        <v>0.5</v>
      </c>
      <c r="AC1106" s="701"/>
      <c r="AD1106" s="424" t="s">
        <v>1300</v>
      </c>
      <c r="AE1106" s="621"/>
      <c r="AF1106" s="621"/>
      <c r="AG1106" s="621"/>
      <c r="AH1106" s="621"/>
      <c r="AI1106" s="621"/>
      <c r="AJ1106" s="621"/>
      <c r="AK1106" s="621"/>
      <c r="AL1106" s="621"/>
      <c r="AM1106" s="621"/>
      <c r="AN1106" s="621"/>
      <c r="AO1106" s="622"/>
      <c r="AP1106" s="458">
        <f>ROUND((ROUND(F1076*L1076,0)-ROUND(F1076*N1077,0)-ROUND(F1076*R1107,0))*(1+AB1106),0)</f>
        <v>1076</v>
      </c>
      <c r="AQ1106" s="429"/>
    </row>
    <row r="1107" spans="1:43" ht="17.25" customHeight="1" x14ac:dyDescent="0.15">
      <c r="A1107" s="436">
        <v>63</v>
      </c>
      <c r="B1107" s="433" t="s">
        <v>5698</v>
      </c>
      <c r="C1107" s="441" t="s">
        <v>4894</v>
      </c>
      <c r="D1107" s="649"/>
      <c r="E1107" s="442"/>
      <c r="F1107" s="637"/>
      <c r="G1107" s="637"/>
      <c r="H1107" s="637"/>
      <c r="I1107" s="638"/>
      <c r="J1107" s="442"/>
      <c r="K1107" s="637"/>
      <c r="L1107" s="637"/>
      <c r="M1107" s="638"/>
      <c r="N1107" s="442"/>
      <c r="O1107" s="637"/>
      <c r="P1107" s="637"/>
      <c r="Q1107" s="419"/>
      <c r="R1107" s="709">
        <f>$R$18</f>
        <v>0.01</v>
      </c>
      <c r="S1107" s="683"/>
      <c r="T1107" s="45" t="s">
        <v>4036</v>
      </c>
      <c r="U1107" s="419"/>
      <c r="V1107" s="423"/>
      <c r="W1107" s="422"/>
      <c r="X1107" s="422"/>
      <c r="Y1107" s="422"/>
      <c r="Z1107" s="422"/>
      <c r="AA1107" s="422"/>
      <c r="AB1107" s="529"/>
      <c r="AC1107" s="529"/>
      <c r="AD1107" s="424"/>
      <c r="AE1107" s="422"/>
      <c r="AF1107" s="700" t="s">
        <v>4070</v>
      </c>
      <c r="AG1107" s="700"/>
      <c r="AH1107" s="678" t="s">
        <v>4030</v>
      </c>
      <c r="AI1107" s="678"/>
      <c r="AJ1107" s="678"/>
      <c r="AK1107" s="678"/>
      <c r="AL1107" s="678"/>
      <c r="AM1107" s="678"/>
      <c r="AN1107" s="678"/>
      <c r="AO1107" s="679"/>
      <c r="AP1107" s="459">
        <f>ROUND((ROUND(F1076*L1076,0)-ROUND(F1076*N1077,0)-ROUND(F1076*R1107,0))+AJ1109,0)</f>
        <v>971</v>
      </c>
      <c r="AQ1107" s="407"/>
    </row>
    <row r="1108" spans="1:43" ht="17.25" customHeight="1" x14ac:dyDescent="0.15">
      <c r="A1108" s="436">
        <v>63</v>
      </c>
      <c r="B1108" s="433" t="s">
        <v>5699</v>
      </c>
      <c r="C1108" s="441" t="s">
        <v>4895</v>
      </c>
      <c r="D1108" s="649"/>
      <c r="E1108" s="442"/>
      <c r="F1108" s="637"/>
      <c r="G1108" s="637"/>
      <c r="H1108" s="637"/>
      <c r="I1108" s="638"/>
      <c r="J1108" s="442"/>
      <c r="K1108" s="637"/>
      <c r="L1108" s="637"/>
      <c r="M1108" s="638"/>
      <c r="N1108" s="442"/>
      <c r="O1108" s="637"/>
      <c r="P1108" s="637"/>
      <c r="Q1108" s="419"/>
      <c r="R1108" s="418"/>
      <c r="S1108" s="418"/>
      <c r="T1108" s="418"/>
      <c r="U1108" s="419"/>
      <c r="V1108" s="423" t="s">
        <v>579</v>
      </c>
      <c r="W1108" s="422"/>
      <c r="X1108" s="422"/>
      <c r="Y1108" s="422"/>
      <c r="Z1108" s="422"/>
      <c r="AA1108" s="422"/>
      <c r="AB1108" s="701">
        <f>$AB$7</f>
        <v>0.25</v>
      </c>
      <c r="AC1108" s="701"/>
      <c r="AD1108" s="424" t="s">
        <v>1300</v>
      </c>
      <c r="AE1108" s="422"/>
      <c r="AF1108" s="700"/>
      <c r="AG1108" s="700"/>
      <c r="AH1108" s="681"/>
      <c r="AI1108" s="681"/>
      <c r="AJ1108" s="681"/>
      <c r="AK1108" s="681"/>
      <c r="AL1108" s="681"/>
      <c r="AM1108" s="681"/>
      <c r="AN1108" s="681"/>
      <c r="AO1108" s="682"/>
      <c r="AP1108" s="459">
        <f>ROUND(ROUND((ROUND(F1076*L1076,0)-ROUND(F1076*N1077,0)-ROUND(F1076*R1107,0))*(1+AB1108),0)+AJ1109,0)</f>
        <v>1150</v>
      </c>
      <c r="AQ1108" s="429"/>
    </row>
    <row r="1109" spans="1:43" ht="17.25" customHeight="1" x14ac:dyDescent="0.15">
      <c r="A1109" s="436">
        <v>63</v>
      </c>
      <c r="B1109" s="433" t="s">
        <v>5700</v>
      </c>
      <c r="C1109" s="441" t="s">
        <v>4896</v>
      </c>
      <c r="D1109" s="649"/>
      <c r="E1109" s="510"/>
      <c r="F1109" s="511"/>
      <c r="G1109" s="511"/>
      <c r="H1109" s="511"/>
      <c r="I1109" s="513"/>
      <c r="J1109" s="510"/>
      <c r="K1109" s="511"/>
      <c r="L1109" s="637"/>
      <c r="M1109" s="638"/>
      <c r="N1109" s="442"/>
      <c r="O1109" s="637"/>
      <c r="P1109" s="637"/>
      <c r="Q1109" s="419"/>
      <c r="R1109" s="418"/>
      <c r="S1109" s="418"/>
      <c r="T1109" s="418"/>
      <c r="U1109" s="419"/>
      <c r="V1109" s="423" t="s">
        <v>208</v>
      </c>
      <c r="W1109" s="422"/>
      <c r="X1109" s="422"/>
      <c r="Y1109" s="422"/>
      <c r="Z1109" s="422"/>
      <c r="AA1109" s="422"/>
      <c r="AB1109" s="701">
        <f>$AB$8</f>
        <v>0.5</v>
      </c>
      <c r="AC1109" s="701"/>
      <c r="AD1109" s="424" t="s">
        <v>1300</v>
      </c>
      <c r="AE1109" s="422"/>
      <c r="AF1109" s="700"/>
      <c r="AG1109" s="700"/>
      <c r="AH1109" s="245"/>
      <c r="AI1109" s="616" t="s">
        <v>33</v>
      </c>
      <c r="AJ1109" s="702">
        <f>$AJ$11</f>
        <v>254</v>
      </c>
      <c r="AK1109" s="702"/>
      <c r="AL1109" s="245" t="s">
        <v>207</v>
      </c>
      <c r="AM1109" s="607"/>
      <c r="AN1109" s="607"/>
      <c r="AO1109" s="432"/>
      <c r="AP1109" s="459">
        <f>ROUND(ROUND((ROUND(F1076*L1076,0)-ROUND(F1076*N1077,0)-ROUND(F1076*R1107,0))*(1+AB1109),0)+AJ1109,0)</f>
        <v>1330</v>
      </c>
      <c r="AQ1109" s="429"/>
    </row>
    <row r="1110" spans="1:43" ht="17.25" customHeight="1" x14ac:dyDescent="0.15">
      <c r="A1110" s="436">
        <v>63</v>
      </c>
      <c r="B1110" s="433" t="s">
        <v>5701</v>
      </c>
      <c r="C1110" s="441" t="s">
        <v>4897</v>
      </c>
      <c r="D1110" s="649"/>
      <c r="E1110" s="510"/>
      <c r="F1110" s="511"/>
      <c r="G1110" s="511"/>
      <c r="H1110" s="511"/>
      <c r="I1110" s="513"/>
      <c r="J1110" s="510"/>
      <c r="K1110" s="511"/>
      <c r="L1110" s="637"/>
      <c r="M1110" s="638"/>
      <c r="N1110" s="442"/>
      <c r="O1110" s="637"/>
      <c r="P1110" s="637"/>
      <c r="Q1110" s="638"/>
      <c r="R1110" s="637"/>
      <c r="S1110" s="637"/>
      <c r="T1110" s="637"/>
      <c r="U1110" s="638"/>
      <c r="V1110" s="423"/>
      <c r="W1110" s="422"/>
      <c r="X1110" s="422"/>
      <c r="Y1110" s="422"/>
      <c r="Z1110" s="422"/>
      <c r="AA1110" s="422"/>
      <c r="AB1110" s="529"/>
      <c r="AC1110" s="529"/>
      <c r="AD1110" s="424"/>
      <c r="AE1110" s="422"/>
      <c r="AF1110" s="700"/>
      <c r="AG1110" s="700"/>
      <c r="AH1110" s="677" t="s">
        <v>4071</v>
      </c>
      <c r="AI1110" s="678"/>
      <c r="AJ1110" s="678"/>
      <c r="AK1110" s="678"/>
      <c r="AL1110" s="678"/>
      <c r="AM1110" s="678"/>
      <c r="AN1110" s="678"/>
      <c r="AO1110" s="679"/>
      <c r="AP1110" s="459">
        <f>ROUND((ROUND(F1076*L1076,0)-ROUND(F1076*N1077,0)-ROUND(F1076*R1107,0))+AJ1112,0)</f>
        <v>1119</v>
      </c>
      <c r="AQ1110" s="407"/>
    </row>
    <row r="1111" spans="1:43" ht="17.25" customHeight="1" x14ac:dyDescent="0.15">
      <c r="A1111" s="436">
        <v>63</v>
      </c>
      <c r="B1111" s="433" t="s">
        <v>5702</v>
      </c>
      <c r="C1111" s="441" t="s">
        <v>4898</v>
      </c>
      <c r="D1111" s="649"/>
      <c r="E1111" s="510"/>
      <c r="F1111" s="511"/>
      <c r="G1111" s="511"/>
      <c r="H1111" s="511"/>
      <c r="I1111" s="513"/>
      <c r="J1111" s="510"/>
      <c r="K1111" s="511"/>
      <c r="L1111" s="637"/>
      <c r="M1111" s="638"/>
      <c r="N1111" s="442"/>
      <c r="O1111" s="637"/>
      <c r="P1111" s="637"/>
      <c r="Q1111" s="419"/>
      <c r="R1111" s="418"/>
      <c r="S1111" s="418"/>
      <c r="T1111" s="418"/>
      <c r="U1111" s="419"/>
      <c r="V1111" s="423" t="s">
        <v>579</v>
      </c>
      <c r="W1111" s="422"/>
      <c r="X1111" s="422"/>
      <c r="Y1111" s="422"/>
      <c r="Z1111" s="422"/>
      <c r="AA1111" s="422"/>
      <c r="AB1111" s="701">
        <f>$AB$7</f>
        <v>0.25</v>
      </c>
      <c r="AC1111" s="701"/>
      <c r="AD1111" s="424" t="s">
        <v>1300</v>
      </c>
      <c r="AE1111" s="422"/>
      <c r="AF1111" s="700"/>
      <c r="AG1111" s="700"/>
      <c r="AH1111" s="680"/>
      <c r="AI1111" s="681"/>
      <c r="AJ1111" s="681"/>
      <c r="AK1111" s="681"/>
      <c r="AL1111" s="681"/>
      <c r="AM1111" s="681"/>
      <c r="AN1111" s="681"/>
      <c r="AO1111" s="682"/>
      <c r="AP1111" s="459">
        <f>ROUND(ROUND((ROUND(F1076*L1076,0)-ROUND(F1076*N1077,0)-ROUND(F1076*R1107,0))*(1+AB1111),0)+AJ1112,0)</f>
        <v>1298</v>
      </c>
      <c r="AQ1111" s="429"/>
    </row>
    <row r="1112" spans="1:43" ht="17.25" customHeight="1" x14ac:dyDescent="0.15">
      <c r="A1112" s="436">
        <v>63</v>
      </c>
      <c r="B1112" s="433" t="s">
        <v>5703</v>
      </c>
      <c r="C1112" s="441" t="s">
        <v>4899</v>
      </c>
      <c r="D1112" s="649"/>
      <c r="E1112" s="510"/>
      <c r="F1112" s="511"/>
      <c r="G1112" s="511"/>
      <c r="H1112" s="511"/>
      <c r="I1112" s="513"/>
      <c r="J1112" s="510"/>
      <c r="K1112" s="511"/>
      <c r="L1112" s="637"/>
      <c r="M1112" s="638"/>
      <c r="N1112" s="442"/>
      <c r="O1112" s="637"/>
      <c r="P1112" s="637"/>
      <c r="Q1112" s="419"/>
      <c r="R1112" s="418"/>
      <c r="S1112" s="418"/>
      <c r="T1112" s="418"/>
      <c r="U1112" s="419"/>
      <c r="V1112" s="423" t="s">
        <v>208</v>
      </c>
      <c r="W1112" s="422"/>
      <c r="X1112" s="422"/>
      <c r="Y1112" s="422"/>
      <c r="Z1112" s="422"/>
      <c r="AA1112" s="422"/>
      <c r="AB1112" s="701">
        <f>$AB$8</f>
        <v>0.5</v>
      </c>
      <c r="AC1112" s="701"/>
      <c r="AD1112" s="424" t="s">
        <v>1300</v>
      </c>
      <c r="AE1112" s="38"/>
      <c r="AF1112" s="700"/>
      <c r="AG1112" s="700"/>
      <c r="AH1112" s="39"/>
      <c r="AI1112" s="524" t="s">
        <v>33</v>
      </c>
      <c r="AJ1112" s="699">
        <f>$AJ$158</f>
        <v>402</v>
      </c>
      <c r="AK1112" s="699"/>
      <c r="AL1112" s="426" t="s">
        <v>207</v>
      </c>
      <c r="AM1112" s="417"/>
      <c r="AN1112" s="417"/>
      <c r="AO1112" s="584"/>
      <c r="AP1112" s="459">
        <f>ROUND(ROUND((ROUND(F1076*L1076,0)-ROUND(F1076*N1077,0)-ROUND(F1076*R1107,0))*(1+AB1112),0)+AJ1112,0)</f>
        <v>1478</v>
      </c>
      <c r="AQ1112" s="429"/>
    </row>
    <row r="1113" spans="1:43" ht="17.25" customHeight="1" x14ac:dyDescent="0.15">
      <c r="A1113" s="436">
        <v>63</v>
      </c>
      <c r="B1113" s="433" t="s">
        <v>5704</v>
      </c>
      <c r="C1113" s="441" t="s">
        <v>4900</v>
      </c>
      <c r="D1113" s="649"/>
      <c r="E1113" s="510"/>
      <c r="F1113" s="511"/>
      <c r="G1113" s="511"/>
      <c r="H1113" s="511"/>
      <c r="I1113" s="513"/>
      <c r="J1113" s="510"/>
      <c r="K1113" s="511"/>
      <c r="L1113" s="637"/>
      <c r="M1113" s="638"/>
      <c r="N1113" s="442"/>
      <c r="O1113" s="637"/>
      <c r="P1113" s="637"/>
      <c r="Q1113" s="419"/>
      <c r="R1113" s="637"/>
      <c r="S1113" s="418"/>
      <c r="T1113" s="637"/>
      <c r="U1113" s="638"/>
      <c r="V1113" s="423"/>
      <c r="W1113" s="422"/>
      <c r="X1113" s="422"/>
      <c r="Y1113" s="422"/>
      <c r="Z1113" s="422"/>
      <c r="AA1113" s="422"/>
      <c r="AB1113" s="529"/>
      <c r="AC1113" s="529"/>
      <c r="AD1113" s="424"/>
      <c r="AE1113" s="422"/>
      <c r="AF1113" s="720" t="s">
        <v>4072</v>
      </c>
      <c r="AG1113" s="721"/>
      <c r="AH1113" s="678" t="s">
        <v>4030</v>
      </c>
      <c r="AI1113" s="678"/>
      <c r="AJ1113" s="678"/>
      <c r="AK1113" s="678"/>
      <c r="AL1113" s="678"/>
      <c r="AM1113" s="678"/>
      <c r="AN1113" s="678"/>
      <c r="AO1113" s="679"/>
      <c r="AP1113" s="459">
        <f>ROUND((ROUND(F1076*L1076,0)-ROUND(F1076*N1077,0)-ROUND(F1076*R1107,0))+AJ1115,0)</f>
        <v>918</v>
      </c>
      <c r="AQ1113" s="407"/>
    </row>
    <row r="1114" spans="1:43" ht="17.25" customHeight="1" x14ac:dyDescent="0.15">
      <c r="A1114" s="436">
        <v>63</v>
      </c>
      <c r="B1114" s="433" t="s">
        <v>5705</v>
      </c>
      <c r="C1114" s="441" t="s">
        <v>4901</v>
      </c>
      <c r="D1114" s="649"/>
      <c r="E1114" s="510"/>
      <c r="F1114" s="511"/>
      <c r="G1114" s="511"/>
      <c r="H1114" s="511"/>
      <c r="I1114" s="513"/>
      <c r="J1114" s="510"/>
      <c r="K1114" s="511"/>
      <c r="L1114" s="418"/>
      <c r="M1114" s="419"/>
      <c r="N1114" s="421"/>
      <c r="O1114" s="418"/>
      <c r="P1114" s="418"/>
      <c r="Q1114" s="419"/>
      <c r="R1114" s="418"/>
      <c r="S1114" s="418"/>
      <c r="T1114" s="418"/>
      <c r="U1114" s="419"/>
      <c r="V1114" s="423" t="s">
        <v>579</v>
      </c>
      <c r="W1114" s="422"/>
      <c r="X1114" s="422"/>
      <c r="Y1114" s="422"/>
      <c r="Z1114" s="422"/>
      <c r="AA1114" s="422"/>
      <c r="AB1114" s="701">
        <f>$AB$7</f>
        <v>0.25</v>
      </c>
      <c r="AC1114" s="701"/>
      <c r="AD1114" s="424" t="s">
        <v>1300</v>
      </c>
      <c r="AE1114" s="422"/>
      <c r="AF1114" s="722"/>
      <c r="AG1114" s="723"/>
      <c r="AH1114" s="681"/>
      <c r="AI1114" s="681"/>
      <c r="AJ1114" s="681"/>
      <c r="AK1114" s="681"/>
      <c r="AL1114" s="681"/>
      <c r="AM1114" s="681"/>
      <c r="AN1114" s="681"/>
      <c r="AO1114" s="682"/>
      <c r="AP1114" s="459">
        <f>ROUND(ROUND((ROUND(F1076*L1076,0)-ROUND(F1076*N1077,0)-ROUND(F1076*R1107,0))*(1+AB1114),0)+AJ1115,0)</f>
        <v>1097</v>
      </c>
      <c r="AQ1114" s="429"/>
    </row>
    <row r="1115" spans="1:43" ht="17.25" customHeight="1" x14ac:dyDescent="0.15">
      <c r="A1115" s="436">
        <v>63</v>
      </c>
      <c r="B1115" s="433" t="s">
        <v>5706</v>
      </c>
      <c r="C1115" s="441" t="s">
        <v>4902</v>
      </c>
      <c r="D1115" s="649"/>
      <c r="E1115" s="510"/>
      <c r="F1115" s="511"/>
      <c r="G1115" s="511"/>
      <c r="H1115" s="511"/>
      <c r="I1115" s="513"/>
      <c r="J1115" s="510"/>
      <c r="K1115" s="511"/>
      <c r="L1115" s="418"/>
      <c r="M1115" s="419"/>
      <c r="N1115" s="421"/>
      <c r="O1115" s="418"/>
      <c r="P1115" s="418"/>
      <c r="Q1115" s="419"/>
      <c r="R1115" s="418"/>
      <c r="S1115" s="418"/>
      <c r="T1115" s="418"/>
      <c r="U1115" s="419"/>
      <c r="V1115" s="423" t="s">
        <v>208</v>
      </c>
      <c r="W1115" s="422"/>
      <c r="X1115" s="422"/>
      <c r="Y1115" s="422"/>
      <c r="Z1115" s="422"/>
      <c r="AA1115" s="422"/>
      <c r="AB1115" s="701">
        <f>$AB$8</f>
        <v>0.5</v>
      </c>
      <c r="AC1115" s="701"/>
      <c r="AD1115" s="424" t="s">
        <v>1300</v>
      </c>
      <c r="AE1115" s="422"/>
      <c r="AF1115" s="722"/>
      <c r="AG1115" s="723"/>
      <c r="AH1115" s="576"/>
      <c r="AI1115" s="524" t="s">
        <v>33</v>
      </c>
      <c r="AJ1115" s="699">
        <f>$AJ$14</f>
        <v>201</v>
      </c>
      <c r="AK1115" s="699"/>
      <c r="AL1115" s="426" t="s">
        <v>207</v>
      </c>
      <c r="AM1115" s="181"/>
      <c r="AN1115" s="426"/>
      <c r="AO1115" s="189"/>
      <c r="AP1115" s="459">
        <f>ROUND(ROUND((ROUND(F1076*L1076,0)-ROUND(F1076*N1077,0)-ROUND(F1076*R1107,0))*(1+AB1115),0)+AJ1115,0)</f>
        <v>1277</v>
      </c>
      <c r="AQ1115" s="429"/>
    </row>
    <row r="1116" spans="1:43" ht="17.25" customHeight="1" x14ac:dyDescent="0.15">
      <c r="A1116" s="436">
        <v>63</v>
      </c>
      <c r="B1116" s="433" t="s">
        <v>5707</v>
      </c>
      <c r="C1116" s="441" t="s">
        <v>4903</v>
      </c>
      <c r="D1116" s="538"/>
      <c r="E1116" s="421"/>
      <c r="F1116" s="418"/>
      <c r="G1116" s="418"/>
      <c r="H1116" s="418"/>
      <c r="I1116" s="67"/>
      <c r="J1116" s="66"/>
      <c r="K1116" s="418"/>
      <c r="L1116" s="418"/>
      <c r="M1116" s="419"/>
      <c r="N1116" s="421"/>
      <c r="O1116" s="418"/>
      <c r="P1116" s="418"/>
      <c r="Q1116" s="638"/>
      <c r="R1116" s="637"/>
      <c r="S1116" s="637"/>
      <c r="T1116" s="637"/>
      <c r="U1116" s="638"/>
      <c r="V1116" s="423"/>
      <c r="W1116" s="422"/>
      <c r="X1116" s="422"/>
      <c r="Y1116" s="422"/>
      <c r="Z1116" s="422"/>
      <c r="AA1116" s="422"/>
      <c r="AB1116" s="529"/>
      <c r="AC1116" s="530"/>
      <c r="AD1116" s="424"/>
      <c r="AE1116" s="424"/>
      <c r="AF1116" s="722"/>
      <c r="AG1116" s="723"/>
      <c r="AH1116" s="677" t="s">
        <v>4071</v>
      </c>
      <c r="AI1116" s="678"/>
      <c r="AJ1116" s="678"/>
      <c r="AK1116" s="678"/>
      <c r="AL1116" s="678"/>
      <c r="AM1116" s="678"/>
      <c r="AN1116" s="678"/>
      <c r="AO1116" s="679"/>
      <c r="AP1116" s="459">
        <f>ROUND((ROUND(F1076*L1076,0)-ROUND(F1076*N1077,0)-ROUND(F1076*R1107,0))+AJ1118,0)</f>
        <v>1034</v>
      </c>
      <c r="AQ1116" s="429"/>
    </row>
    <row r="1117" spans="1:43" ht="17.25" customHeight="1" x14ac:dyDescent="0.15">
      <c r="A1117" s="436">
        <v>63</v>
      </c>
      <c r="B1117" s="433" t="s">
        <v>5708</v>
      </c>
      <c r="C1117" s="441" t="s">
        <v>4904</v>
      </c>
      <c r="D1117" s="538"/>
      <c r="E1117" s="421"/>
      <c r="F1117" s="418"/>
      <c r="G1117" s="418"/>
      <c r="H1117" s="418"/>
      <c r="I1117" s="67"/>
      <c r="J1117" s="66"/>
      <c r="K1117" s="418"/>
      <c r="L1117" s="418"/>
      <c r="M1117" s="419"/>
      <c r="N1117" s="421"/>
      <c r="O1117" s="418"/>
      <c r="P1117" s="418"/>
      <c r="Q1117" s="638"/>
      <c r="R1117" s="418"/>
      <c r="S1117" s="418"/>
      <c r="T1117" s="418"/>
      <c r="U1117" s="419"/>
      <c r="V1117" s="423" t="s">
        <v>579</v>
      </c>
      <c r="W1117" s="422"/>
      <c r="X1117" s="422"/>
      <c r="Y1117" s="422"/>
      <c r="Z1117" s="422"/>
      <c r="AA1117" s="422"/>
      <c r="AB1117" s="701">
        <f>$AB$7</f>
        <v>0.25</v>
      </c>
      <c r="AC1117" s="706"/>
      <c r="AD1117" s="424" t="s">
        <v>1300</v>
      </c>
      <c r="AE1117" s="424"/>
      <c r="AF1117" s="722"/>
      <c r="AG1117" s="723"/>
      <c r="AH1117" s="680"/>
      <c r="AI1117" s="681"/>
      <c r="AJ1117" s="681"/>
      <c r="AK1117" s="681"/>
      <c r="AL1117" s="681"/>
      <c r="AM1117" s="681"/>
      <c r="AN1117" s="681"/>
      <c r="AO1117" s="682"/>
      <c r="AP1117" s="459">
        <f>ROUND(ROUND((ROUND(F1076*L1076,0)-ROUND(F1076*N1077,0)-ROUND(F1076*R1107,0))*(1+AB1117),0)+AJ1118,0)</f>
        <v>1213</v>
      </c>
      <c r="AQ1117" s="429"/>
    </row>
    <row r="1118" spans="1:43" ht="17.25" customHeight="1" x14ac:dyDescent="0.15">
      <c r="A1118" s="436">
        <v>63</v>
      </c>
      <c r="B1118" s="433" t="s">
        <v>5709</v>
      </c>
      <c r="C1118" s="441" t="s">
        <v>4905</v>
      </c>
      <c r="D1118" s="538"/>
      <c r="E1118" s="421"/>
      <c r="F1118" s="418"/>
      <c r="G1118" s="418"/>
      <c r="H1118" s="418"/>
      <c r="I1118" s="67"/>
      <c r="J1118" s="66"/>
      <c r="K1118" s="418"/>
      <c r="L1118" s="418"/>
      <c r="M1118" s="419"/>
      <c r="N1118" s="421"/>
      <c r="O1118" s="418"/>
      <c r="P1118" s="418"/>
      <c r="Q1118" s="638"/>
      <c r="R1118" s="418"/>
      <c r="S1118" s="418"/>
      <c r="T1118" s="418"/>
      <c r="U1118" s="419"/>
      <c r="V1118" s="423" t="s">
        <v>208</v>
      </c>
      <c r="W1118" s="422"/>
      <c r="X1118" s="422"/>
      <c r="Y1118" s="422"/>
      <c r="Z1118" s="422"/>
      <c r="AA1118" s="422"/>
      <c r="AB1118" s="701">
        <f>$AB$8</f>
        <v>0.5</v>
      </c>
      <c r="AC1118" s="706"/>
      <c r="AD1118" s="424" t="s">
        <v>1300</v>
      </c>
      <c r="AE1118" s="424"/>
      <c r="AF1118" s="724"/>
      <c r="AG1118" s="725"/>
      <c r="AH1118" s="39"/>
      <c r="AI1118" s="524" t="s">
        <v>33</v>
      </c>
      <c r="AJ1118" s="699">
        <f>$AJ$164</f>
        <v>317</v>
      </c>
      <c r="AK1118" s="699"/>
      <c r="AL1118" s="426" t="s">
        <v>207</v>
      </c>
      <c r="AM1118" s="607"/>
      <c r="AN1118" s="607"/>
      <c r="AO1118" s="432"/>
      <c r="AP1118" s="459">
        <f>ROUND(ROUND((ROUND(F1076*L1076,0)-ROUND(F1076*N1077,0)-ROUND(F1076*R1107,0))*(1+AB1118),0)+AJ1118,0)</f>
        <v>1393</v>
      </c>
      <c r="AQ1118" s="429"/>
    </row>
    <row r="1119" spans="1:43" ht="17.25" customHeight="1" x14ac:dyDescent="0.15">
      <c r="A1119" s="436">
        <v>63</v>
      </c>
      <c r="B1119" s="433" t="s">
        <v>5710</v>
      </c>
      <c r="C1119" s="455" t="s">
        <v>4906</v>
      </c>
      <c r="D1119" s="538"/>
      <c r="E1119" s="442"/>
      <c r="F1119" s="637"/>
      <c r="G1119" s="637"/>
      <c r="H1119" s="637"/>
      <c r="I1119" s="638"/>
      <c r="J1119" s="442"/>
      <c r="K1119" s="637"/>
      <c r="L1119" s="637"/>
      <c r="M1119" s="638"/>
      <c r="N1119" s="442"/>
      <c r="O1119" s="637"/>
      <c r="P1119" s="637"/>
      <c r="Q1119" s="419"/>
      <c r="R1119" s="418"/>
      <c r="S1119" s="418"/>
      <c r="T1119" s="418"/>
      <c r="U1119" s="419"/>
      <c r="V1119" s="423"/>
      <c r="W1119" s="621"/>
      <c r="X1119" s="621"/>
      <c r="Y1119" s="621"/>
      <c r="Z1119" s="621"/>
      <c r="AA1119" s="621"/>
      <c r="AB1119" s="621"/>
      <c r="AC1119" s="621"/>
      <c r="AD1119" s="621"/>
      <c r="AE1119" s="621"/>
      <c r="AF1119" s="621"/>
      <c r="AG1119" s="621"/>
      <c r="AH1119" s="621"/>
      <c r="AI1119" s="621"/>
      <c r="AJ1119" s="621"/>
      <c r="AK1119" s="621"/>
      <c r="AL1119" s="621"/>
      <c r="AM1119" s="733" t="s">
        <v>4120</v>
      </c>
      <c r="AN1119" s="694"/>
      <c r="AO1119" s="695"/>
      <c r="AP1119" s="456">
        <f>ROUND(F1076*L1076,0)-ROUND(F1076*N1077,0)-ROUND(F1076*R1107,0)+AN1123</f>
        <v>1017</v>
      </c>
      <c r="AQ1119" s="429"/>
    </row>
    <row r="1120" spans="1:43" ht="17.25" customHeight="1" x14ac:dyDescent="0.15">
      <c r="A1120" s="436">
        <v>63</v>
      </c>
      <c r="B1120" s="433" t="s">
        <v>5711</v>
      </c>
      <c r="C1120" s="457" t="s">
        <v>4907</v>
      </c>
      <c r="D1120" s="649"/>
      <c r="E1120" s="442"/>
      <c r="F1120" s="637"/>
      <c r="G1120" s="637"/>
      <c r="H1120" s="637"/>
      <c r="I1120" s="638"/>
      <c r="J1120" s="442"/>
      <c r="K1120" s="637"/>
      <c r="L1120" s="637"/>
      <c r="M1120" s="638"/>
      <c r="N1120" s="442"/>
      <c r="O1120" s="637"/>
      <c r="P1120" s="637"/>
      <c r="Q1120" s="419"/>
      <c r="R1120" s="418"/>
      <c r="S1120" s="418"/>
      <c r="T1120" s="418"/>
      <c r="U1120" s="419"/>
      <c r="V1120" s="423" t="s">
        <v>579</v>
      </c>
      <c r="W1120" s="422"/>
      <c r="X1120" s="422"/>
      <c r="Y1120" s="422"/>
      <c r="Z1120" s="422"/>
      <c r="AA1120" s="422"/>
      <c r="AB1120" s="701">
        <v>0.25</v>
      </c>
      <c r="AC1120" s="701"/>
      <c r="AD1120" s="424" t="s">
        <v>1300</v>
      </c>
      <c r="AE1120" s="621"/>
      <c r="AF1120" s="621"/>
      <c r="AG1120" s="621"/>
      <c r="AH1120" s="621"/>
      <c r="AI1120" s="621"/>
      <c r="AJ1120" s="621"/>
      <c r="AK1120" s="621"/>
      <c r="AL1120" s="621"/>
      <c r="AM1120" s="734"/>
      <c r="AN1120" s="735"/>
      <c r="AO1120" s="736"/>
      <c r="AP1120" s="458">
        <f>ROUND((ROUND(F1076*L1076,0)-ROUND(F1076*N1077,0)-ROUND(F1076*R1107,0))*(1+AB1120),0)+AN1123</f>
        <v>1196</v>
      </c>
      <c r="AQ1120" s="429"/>
    </row>
    <row r="1121" spans="1:43" ht="17.25" customHeight="1" x14ac:dyDescent="0.15">
      <c r="A1121" s="436">
        <v>63</v>
      </c>
      <c r="B1121" s="433" t="s">
        <v>5712</v>
      </c>
      <c r="C1121" s="457" t="s">
        <v>4908</v>
      </c>
      <c r="D1121" s="649"/>
      <c r="E1121" s="442"/>
      <c r="F1121" s="637"/>
      <c r="G1121" s="637"/>
      <c r="H1121" s="637"/>
      <c r="I1121" s="638"/>
      <c r="J1121" s="442"/>
      <c r="K1121" s="637"/>
      <c r="L1121" s="637"/>
      <c r="M1121" s="638"/>
      <c r="N1121" s="442"/>
      <c r="O1121" s="637"/>
      <c r="P1121" s="637"/>
      <c r="Q1121" s="419"/>
      <c r="R1121" s="418"/>
      <c r="S1121" s="418"/>
      <c r="T1121" s="418"/>
      <c r="U1121" s="419"/>
      <c r="V1121" s="423" t="s">
        <v>208</v>
      </c>
      <c r="W1121" s="422"/>
      <c r="X1121" s="422"/>
      <c r="Y1121" s="422"/>
      <c r="Z1121" s="422"/>
      <c r="AA1121" s="422"/>
      <c r="AB1121" s="701">
        <v>0.5</v>
      </c>
      <c r="AC1121" s="701"/>
      <c r="AD1121" s="424" t="s">
        <v>1300</v>
      </c>
      <c r="AE1121" s="621"/>
      <c r="AF1121" s="621"/>
      <c r="AG1121" s="621"/>
      <c r="AH1121" s="621"/>
      <c r="AI1121" s="621"/>
      <c r="AJ1121" s="621"/>
      <c r="AK1121" s="621"/>
      <c r="AL1121" s="621"/>
      <c r="AM1121" s="734"/>
      <c r="AN1121" s="735"/>
      <c r="AO1121" s="736"/>
      <c r="AP1121" s="458">
        <f>ROUND((ROUND(F1076*L1076,0)-ROUND(F1076*N1077,0)-ROUND(F1076*R1107,0))*(1+AB1121),0)+AN1123</f>
        <v>1376</v>
      </c>
      <c r="AQ1121" s="429"/>
    </row>
    <row r="1122" spans="1:43" ht="17.25" customHeight="1" x14ac:dyDescent="0.15">
      <c r="A1122" s="436">
        <v>63</v>
      </c>
      <c r="B1122" s="433" t="s">
        <v>5713</v>
      </c>
      <c r="C1122" s="441" t="s">
        <v>4909</v>
      </c>
      <c r="D1122" s="649"/>
      <c r="E1122" s="442"/>
      <c r="F1122" s="637"/>
      <c r="G1122" s="637"/>
      <c r="H1122" s="637"/>
      <c r="I1122" s="638"/>
      <c r="J1122" s="442"/>
      <c r="K1122" s="637"/>
      <c r="L1122" s="637"/>
      <c r="M1122" s="638"/>
      <c r="N1122" s="442"/>
      <c r="O1122" s="637"/>
      <c r="P1122" s="637"/>
      <c r="Q1122" s="419"/>
      <c r="R1122" s="418"/>
      <c r="S1122" s="418"/>
      <c r="T1122" s="418"/>
      <c r="U1122" s="419"/>
      <c r="V1122" s="423"/>
      <c r="W1122" s="422"/>
      <c r="X1122" s="422"/>
      <c r="Y1122" s="422"/>
      <c r="Z1122" s="422"/>
      <c r="AA1122" s="422"/>
      <c r="AB1122" s="529"/>
      <c r="AC1122" s="529"/>
      <c r="AD1122" s="424"/>
      <c r="AE1122" s="422"/>
      <c r="AF1122" s="703" t="s">
        <v>4070</v>
      </c>
      <c r="AG1122" s="704"/>
      <c r="AH1122" s="678" t="s">
        <v>828</v>
      </c>
      <c r="AI1122" s="678"/>
      <c r="AJ1122" s="678"/>
      <c r="AK1122" s="678"/>
      <c r="AL1122" s="679"/>
      <c r="AM1122" s="734"/>
      <c r="AN1122" s="735"/>
      <c r="AO1122" s="736"/>
      <c r="AP1122" s="459">
        <f>ROUND((ROUND(F1076*L1076,0)-ROUND(F1076*N1077,0)-ROUND(F1076*R1107,0))+AI1124,0)+AN1123</f>
        <v>1271</v>
      </c>
      <c r="AQ1122" s="407"/>
    </row>
    <row r="1123" spans="1:43" ht="17.25" customHeight="1" x14ac:dyDescent="0.15">
      <c r="A1123" s="436">
        <v>63</v>
      </c>
      <c r="B1123" s="433" t="s">
        <v>5714</v>
      </c>
      <c r="C1123" s="441" t="s">
        <v>4910</v>
      </c>
      <c r="D1123" s="649"/>
      <c r="E1123" s="442"/>
      <c r="F1123" s="637"/>
      <c r="G1123" s="637"/>
      <c r="H1123" s="637"/>
      <c r="I1123" s="638"/>
      <c r="J1123" s="442"/>
      <c r="K1123" s="637"/>
      <c r="L1123" s="637"/>
      <c r="M1123" s="638"/>
      <c r="N1123" s="442"/>
      <c r="O1123" s="637"/>
      <c r="P1123" s="637"/>
      <c r="Q1123" s="419"/>
      <c r="R1123" s="418"/>
      <c r="S1123" s="418"/>
      <c r="T1123" s="418"/>
      <c r="U1123" s="419"/>
      <c r="V1123" s="423" t="s">
        <v>579</v>
      </c>
      <c r="W1123" s="422"/>
      <c r="X1123" s="422"/>
      <c r="Y1123" s="422"/>
      <c r="Z1123" s="422"/>
      <c r="AA1123" s="422"/>
      <c r="AB1123" s="701">
        <f>$AB$7</f>
        <v>0.25</v>
      </c>
      <c r="AC1123" s="701"/>
      <c r="AD1123" s="424" t="s">
        <v>1300</v>
      </c>
      <c r="AE1123" s="422"/>
      <c r="AF1123" s="703"/>
      <c r="AG1123" s="704"/>
      <c r="AH1123" s="681"/>
      <c r="AI1123" s="681"/>
      <c r="AJ1123" s="681"/>
      <c r="AK1123" s="681"/>
      <c r="AL1123" s="682"/>
      <c r="AM1123" s="488" t="s">
        <v>33</v>
      </c>
      <c r="AN1123" s="707">
        <f>$AN$289</f>
        <v>300</v>
      </c>
      <c r="AO1123" s="708"/>
      <c r="AP1123" s="459">
        <f>ROUND(ROUND((ROUND(F1076*L1076,0)-ROUND(F1076*N1077,0)-ROUND(F1076*R1107,0))*(1+AB1123),0)+AI1124,0)+AN1123</f>
        <v>1450</v>
      </c>
      <c r="AQ1123" s="429"/>
    </row>
    <row r="1124" spans="1:43" ht="17.25" customHeight="1" x14ac:dyDescent="0.15">
      <c r="A1124" s="436">
        <v>63</v>
      </c>
      <c r="B1124" s="433" t="s">
        <v>5715</v>
      </c>
      <c r="C1124" s="441" t="s">
        <v>4911</v>
      </c>
      <c r="D1124" s="649"/>
      <c r="E1124" s="510"/>
      <c r="F1124" s="511"/>
      <c r="G1124" s="511"/>
      <c r="H1124" s="511"/>
      <c r="I1124" s="513"/>
      <c r="J1124" s="510"/>
      <c r="K1124" s="511"/>
      <c r="L1124" s="637"/>
      <c r="M1124" s="638"/>
      <c r="N1124" s="442"/>
      <c r="O1124" s="637"/>
      <c r="P1124" s="637"/>
      <c r="Q1124" s="419"/>
      <c r="R1124" s="418"/>
      <c r="S1124" s="418"/>
      <c r="T1124" s="418"/>
      <c r="U1124" s="419"/>
      <c r="V1124" s="423" t="s">
        <v>208</v>
      </c>
      <c r="W1124" s="422"/>
      <c r="X1124" s="422"/>
      <c r="Y1124" s="422"/>
      <c r="Z1124" s="422"/>
      <c r="AA1124" s="422"/>
      <c r="AB1124" s="701">
        <f>$AB$8</f>
        <v>0.5</v>
      </c>
      <c r="AC1124" s="701"/>
      <c r="AD1124" s="424" t="s">
        <v>1300</v>
      </c>
      <c r="AE1124" s="422"/>
      <c r="AF1124" s="703"/>
      <c r="AG1124" s="704"/>
      <c r="AH1124" s="616" t="s">
        <v>33</v>
      </c>
      <c r="AI1124" s="705">
        <f>$AJ$11</f>
        <v>254</v>
      </c>
      <c r="AJ1124" s="705"/>
      <c r="AK1124" s="245" t="s">
        <v>207</v>
      </c>
      <c r="AL1124" s="426"/>
      <c r="AM1124" s="612"/>
      <c r="AN1124" s="637"/>
      <c r="AO1124" s="467" t="s">
        <v>207</v>
      </c>
      <c r="AP1124" s="459">
        <f>ROUND(ROUND((ROUND(F1076*L1076,0)-ROUND(F1076*N1077,0)-ROUND(F1076*R1107,0))*(1+AB1124),0)+AI1124,0)+AN1123</f>
        <v>1630</v>
      </c>
      <c r="AQ1124" s="429"/>
    </row>
    <row r="1125" spans="1:43" ht="17.25" customHeight="1" x14ac:dyDescent="0.15">
      <c r="A1125" s="436">
        <v>63</v>
      </c>
      <c r="B1125" s="433" t="s">
        <v>5716</v>
      </c>
      <c r="C1125" s="441" t="s">
        <v>4912</v>
      </c>
      <c r="D1125" s="649"/>
      <c r="E1125" s="510"/>
      <c r="F1125" s="511"/>
      <c r="G1125" s="511"/>
      <c r="H1125" s="511"/>
      <c r="I1125" s="513"/>
      <c r="J1125" s="510"/>
      <c r="K1125" s="511"/>
      <c r="L1125" s="637"/>
      <c r="M1125" s="638"/>
      <c r="N1125" s="442"/>
      <c r="O1125" s="637"/>
      <c r="P1125" s="637"/>
      <c r="Q1125" s="638"/>
      <c r="R1125" s="637"/>
      <c r="S1125" s="637"/>
      <c r="T1125" s="637"/>
      <c r="U1125" s="638"/>
      <c r="V1125" s="423"/>
      <c r="W1125" s="422"/>
      <c r="X1125" s="422"/>
      <c r="Y1125" s="422"/>
      <c r="Z1125" s="422"/>
      <c r="AA1125" s="422"/>
      <c r="AB1125" s="529"/>
      <c r="AC1125" s="529"/>
      <c r="AD1125" s="424"/>
      <c r="AE1125" s="422"/>
      <c r="AF1125" s="703"/>
      <c r="AG1125" s="704"/>
      <c r="AH1125" s="678" t="s">
        <v>1360</v>
      </c>
      <c r="AI1125" s="678"/>
      <c r="AJ1125" s="678"/>
      <c r="AK1125" s="678"/>
      <c r="AL1125" s="679"/>
      <c r="AM1125" s="442"/>
      <c r="AN1125" s="637"/>
      <c r="AO1125" s="638"/>
      <c r="AP1125" s="459">
        <f>ROUND((ROUND(F1076*L1076,0)-ROUND(F1076*N1077,0)-ROUND(F1076*R1107,0))+AI1127,0)+AN1123</f>
        <v>1419</v>
      </c>
      <c r="AQ1125" s="407"/>
    </row>
    <row r="1126" spans="1:43" ht="17.25" customHeight="1" x14ac:dyDescent="0.15">
      <c r="A1126" s="436">
        <v>63</v>
      </c>
      <c r="B1126" s="433" t="s">
        <v>5717</v>
      </c>
      <c r="C1126" s="441" t="s">
        <v>4913</v>
      </c>
      <c r="D1126" s="649"/>
      <c r="E1126" s="510"/>
      <c r="F1126" s="511"/>
      <c r="G1126" s="511"/>
      <c r="H1126" s="511"/>
      <c r="I1126" s="513"/>
      <c r="J1126" s="510"/>
      <c r="K1126" s="511"/>
      <c r="L1126" s="637"/>
      <c r="M1126" s="638"/>
      <c r="N1126" s="442"/>
      <c r="O1126" s="637"/>
      <c r="P1126" s="637"/>
      <c r="Q1126" s="419"/>
      <c r="R1126" s="418"/>
      <c r="S1126" s="418"/>
      <c r="T1126" s="418"/>
      <c r="U1126" s="419"/>
      <c r="V1126" s="423" t="s">
        <v>579</v>
      </c>
      <c r="W1126" s="422"/>
      <c r="X1126" s="422"/>
      <c r="Y1126" s="422"/>
      <c r="Z1126" s="422"/>
      <c r="AA1126" s="422"/>
      <c r="AB1126" s="701">
        <f>$AB$7</f>
        <v>0.25</v>
      </c>
      <c r="AC1126" s="701"/>
      <c r="AD1126" s="424" t="s">
        <v>1300</v>
      </c>
      <c r="AE1126" s="422"/>
      <c r="AF1126" s="703"/>
      <c r="AG1126" s="704"/>
      <c r="AH1126" s="681"/>
      <c r="AI1126" s="681"/>
      <c r="AJ1126" s="681"/>
      <c r="AK1126" s="681"/>
      <c r="AL1126" s="682"/>
      <c r="AM1126" s="442"/>
      <c r="AN1126" s="637"/>
      <c r="AO1126" s="638"/>
      <c r="AP1126" s="459">
        <f>ROUND(ROUND((ROUND(F1076*L1076,0)-ROUND(F1076*N1077,0)-ROUND(F1076*R1107,0))*(1+AB1126),0)+AI1127,0)+AN1123</f>
        <v>1598</v>
      </c>
      <c r="AQ1126" s="429"/>
    </row>
    <row r="1127" spans="1:43" ht="17.25" customHeight="1" x14ac:dyDescent="0.15">
      <c r="A1127" s="436">
        <v>63</v>
      </c>
      <c r="B1127" s="433" t="s">
        <v>5718</v>
      </c>
      <c r="C1127" s="441" t="s">
        <v>4914</v>
      </c>
      <c r="D1127" s="649"/>
      <c r="E1127" s="510"/>
      <c r="F1127" s="511"/>
      <c r="G1127" s="511"/>
      <c r="H1127" s="511"/>
      <c r="I1127" s="513"/>
      <c r="J1127" s="510"/>
      <c r="K1127" s="511"/>
      <c r="L1127" s="637"/>
      <c r="M1127" s="638"/>
      <c r="N1127" s="442"/>
      <c r="O1127" s="637"/>
      <c r="P1127" s="637"/>
      <c r="Q1127" s="419"/>
      <c r="R1127" s="418"/>
      <c r="S1127" s="418"/>
      <c r="T1127" s="418"/>
      <c r="U1127" s="419"/>
      <c r="V1127" s="423" t="s">
        <v>208</v>
      </c>
      <c r="W1127" s="422"/>
      <c r="X1127" s="422"/>
      <c r="Y1127" s="422"/>
      <c r="Z1127" s="422"/>
      <c r="AA1127" s="422"/>
      <c r="AB1127" s="701">
        <f>$AB$8</f>
        <v>0.5</v>
      </c>
      <c r="AC1127" s="701"/>
      <c r="AD1127" s="424" t="s">
        <v>1300</v>
      </c>
      <c r="AE1127" s="38"/>
      <c r="AF1127" s="703"/>
      <c r="AG1127" s="704"/>
      <c r="AH1127" s="616" t="s">
        <v>33</v>
      </c>
      <c r="AI1127" s="705">
        <f>$AJ$158</f>
        <v>402</v>
      </c>
      <c r="AJ1127" s="705"/>
      <c r="AK1127" s="245" t="s">
        <v>207</v>
      </c>
      <c r="AL1127" s="417"/>
      <c r="AM1127" s="442"/>
      <c r="AN1127" s="637"/>
      <c r="AO1127" s="638"/>
      <c r="AP1127" s="459">
        <f>ROUND(ROUND((ROUND(F1076*L1076,0)-ROUND(F1076*N1077,0)-ROUND(F1076*R1107,0))*(1+AB1127),0)+AI1127,0)+AN1123</f>
        <v>1778</v>
      </c>
      <c r="AQ1127" s="429"/>
    </row>
    <row r="1128" spans="1:43" ht="17.25" customHeight="1" x14ac:dyDescent="0.15">
      <c r="A1128" s="436">
        <v>63</v>
      </c>
      <c r="B1128" s="433" t="s">
        <v>5719</v>
      </c>
      <c r="C1128" s="441" t="s">
        <v>4915</v>
      </c>
      <c r="D1128" s="649"/>
      <c r="E1128" s="510"/>
      <c r="F1128" s="511"/>
      <c r="G1128" s="511"/>
      <c r="H1128" s="511"/>
      <c r="I1128" s="513"/>
      <c r="J1128" s="510"/>
      <c r="K1128" s="511"/>
      <c r="L1128" s="637"/>
      <c r="M1128" s="638"/>
      <c r="N1128" s="442"/>
      <c r="O1128" s="637"/>
      <c r="P1128" s="637"/>
      <c r="Q1128" s="419"/>
      <c r="R1128" s="637"/>
      <c r="S1128" s="418"/>
      <c r="T1128" s="637"/>
      <c r="U1128" s="638"/>
      <c r="V1128" s="423"/>
      <c r="W1128" s="422"/>
      <c r="X1128" s="422"/>
      <c r="Y1128" s="422"/>
      <c r="Z1128" s="422"/>
      <c r="AA1128" s="422"/>
      <c r="AB1128" s="529"/>
      <c r="AC1128" s="529"/>
      <c r="AD1128" s="424"/>
      <c r="AE1128" s="422"/>
      <c r="AF1128" s="703" t="s">
        <v>1394</v>
      </c>
      <c r="AG1128" s="704"/>
      <c r="AH1128" s="678" t="s">
        <v>828</v>
      </c>
      <c r="AI1128" s="678"/>
      <c r="AJ1128" s="678"/>
      <c r="AK1128" s="678"/>
      <c r="AL1128" s="679"/>
      <c r="AM1128" s="448"/>
      <c r="AN1128" s="626"/>
      <c r="AO1128" s="627"/>
      <c r="AP1128" s="459">
        <f>ROUND((ROUND(F1076*L1076,0)-ROUND(F1076*N1077,0)-ROUND(F1076*R1107,0))+AI1130,0)+AN1123</f>
        <v>1218</v>
      </c>
      <c r="AQ1128" s="407"/>
    </row>
    <row r="1129" spans="1:43" ht="17.25" customHeight="1" x14ac:dyDescent="0.15">
      <c r="A1129" s="436">
        <v>63</v>
      </c>
      <c r="B1129" s="433" t="s">
        <v>5720</v>
      </c>
      <c r="C1129" s="441" t="s">
        <v>4916</v>
      </c>
      <c r="D1129" s="649"/>
      <c r="E1129" s="510"/>
      <c r="F1129" s="511"/>
      <c r="G1129" s="511"/>
      <c r="H1129" s="511"/>
      <c r="I1129" s="513"/>
      <c r="J1129" s="510"/>
      <c r="K1129" s="511"/>
      <c r="L1129" s="418"/>
      <c r="M1129" s="419"/>
      <c r="N1129" s="421"/>
      <c r="O1129" s="418"/>
      <c r="P1129" s="418"/>
      <c r="Q1129" s="419"/>
      <c r="R1129" s="418"/>
      <c r="S1129" s="418"/>
      <c r="T1129" s="418"/>
      <c r="U1129" s="419"/>
      <c r="V1129" s="423" t="s">
        <v>579</v>
      </c>
      <c r="W1129" s="422"/>
      <c r="X1129" s="422"/>
      <c r="Y1129" s="422"/>
      <c r="Z1129" s="422"/>
      <c r="AA1129" s="422"/>
      <c r="AB1129" s="701">
        <f>$AB$7</f>
        <v>0.25</v>
      </c>
      <c r="AC1129" s="701"/>
      <c r="AD1129" s="424" t="s">
        <v>1300</v>
      </c>
      <c r="AE1129" s="422"/>
      <c r="AF1129" s="703"/>
      <c r="AG1129" s="704"/>
      <c r="AH1129" s="681"/>
      <c r="AI1129" s="681"/>
      <c r="AJ1129" s="681"/>
      <c r="AK1129" s="681"/>
      <c r="AL1129" s="682"/>
      <c r="AM1129" s="448"/>
      <c r="AN1129" s="626"/>
      <c r="AO1129" s="627"/>
      <c r="AP1129" s="459">
        <f>ROUND(ROUND((ROUND(F1076*L1076,0)-ROUND(F1076*N1077,0)-ROUND(F1076*R1107,0))*(1+AB1129),0)+AI1130,0)+AN1123</f>
        <v>1397</v>
      </c>
      <c r="AQ1129" s="429"/>
    </row>
    <row r="1130" spans="1:43" ht="17.25" customHeight="1" x14ac:dyDescent="0.15">
      <c r="A1130" s="436">
        <v>63</v>
      </c>
      <c r="B1130" s="433" t="s">
        <v>5721</v>
      </c>
      <c r="C1130" s="441" t="s">
        <v>4917</v>
      </c>
      <c r="D1130" s="649"/>
      <c r="E1130" s="510"/>
      <c r="F1130" s="511"/>
      <c r="G1130" s="511"/>
      <c r="H1130" s="511"/>
      <c r="I1130" s="513"/>
      <c r="J1130" s="510"/>
      <c r="K1130" s="511"/>
      <c r="L1130" s="418"/>
      <c r="M1130" s="419"/>
      <c r="N1130" s="421"/>
      <c r="O1130" s="418"/>
      <c r="P1130" s="418"/>
      <c r="Q1130" s="419"/>
      <c r="R1130" s="418"/>
      <c r="S1130" s="418"/>
      <c r="T1130" s="418"/>
      <c r="U1130" s="419"/>
      <c r="V1130" s="423" t="s">
        <v>208</v>
      </c>
      <c r="W1130" s="422"/>
      <c r="X1130" s="422"/>
      <c r="Y1130" s="422"/>
      <c r="Z1130" s="422"/>
      <c r="AA1130" s="422"/>
      <c r="AB1130" s="701">
        <f>$AB$8</f>
        <v>0.5</v>
      </c>
      <c r="AC1130" s="701"/>
      <c r="AD1130" s="424" t="s">
        <v>1300</v>
      </c>
      <c r="AE1130" s="422"/>
      <c r="AF1130" s="703"/>
      <c r="AG1130" s="704"/>
      <c r="AH1130" s="616" t="s">
        <v>33</v>
      </c>
      <c r="AI1130" s="705">
        <f>$AJ$14</f>
        <v>201</v>
      </c>
      <c r="AJ1130" s="705"/>
      <c r="AK1130" s="245" t="s">
        <v>207</v>
      </c>
      <c r="AL1130" s="323"/>
      <c r="AM1130" s="442"/>
      <c r="AN1130" s="626"/>
      <c r="AO1130" s="627"/>
      <c r="AP1130" s="459">
        <f>ROUND(ROUND((ROUND(F1076*L1076,0)-ROUND(F1076*N1077,0)-ROUND(F1076*R1107,0))*(1+AB1130),0)+AI1130,0)+AN1123</f>
        <v>1577</v>
      </c>
      <c r="AQ1130" s="429"/>
    </row>
    <row r="1131" spans="1:43" ht="17.25" customHeight="1" x14ac:dyDescent="0.15">
      <c r="A1131" s="436">
        <v>63</v>
      </c>
      <c r="B1131" s="433" t="s">
        <v>5722</v>
      </c>
      <c r="C1131" s="441" t="s">
        <v>4918</v>
      </c>
      <c r="D1131" s="538"/>
      <c r="E1131" s="421"/>
      <c r="F1131" s="418"/>
      <c r="G1131" s="418"/>
      <c r="H1131" s="418"/>
      <c r="I1131" s="67"/>
      <c r="J1131" s="66"/>
      <c r="K1131" s="418"/>
      <c r="L1131" s="418"/>
      <c r="M1131" s="419"/>
      <c r="N1131" s="421"/>
      <c r="O1131" s="418"/>
      <c r="P1131" s="418"/>
      <c r="Q1131" s="638"/>
      <c r="R1131" s="637"/>
      <c r="S1131" s="637"/>
      <c r="T1131" s="637"/>
      <c r="U1131" s="638"/>
      <c r="V1131" s="423"/>
      <c r="W1131" s="422"/>
      <c r="X1131" s="422"/>
      <c r="Y1131" s="422"/>
      <c r="Z1131" s="422"/>
      <c r="AA1131" s="422"/>
      <c r="AB1131" s="529"/>
      <c r="AC1131" s="530"/>
      <c r="AD1131" s="424"/>
      <c r="AE1131" s="424"/>
      <c r="AF1131" s="703"/>
      <c r="AG1131" s="704"/>
      <c r="AH1131" s="678" t="s">
        <v>1360</v>
      </c>
      <c r="AI1131" s="678"/>
      <c r="AJ1131" s="678"/>
      <c r="AK1131" s="678"/>
      <c r="AL1131" s="679"/>
      <c r="AM1131" s="448"/>
      <c r="AN1131" s="616"/>
      <c r="AO1131" s="617"/>
      <c r="AP1131" s="459">
        <f>ROUND((ROUND(F1076*L1076,0)-ROUND(F1076*N1077,0)-ROUND(F1076*R1107,0))+AI1133,0)+AN1123</f>
        <v>1334</v>
      </c>
      <c r="AQ1131" s="429"/>
    </row>
    <row r="1132" spans="1:43" ht="17.25" customHeight="1" x14ac:dyDescent="0.15">
      <c r="A1132" s="436">
        <v>63</v>
      </c>
      <c r="B1132" s="433" t="s">
        <v>5723</v>
      </c>
      <c r="C1132" s="441" t="s">
        <v>4919</v>
      </c>
      <c r="D1132" s="538"/>
      <c r="E1132" s="421"/>
      <c r="F1132" s="418"/>
      <c r="G1132" s="418"/>
      <c r="H1132" s="418"/>
      <c r="I1132" s="67"/>
      <c r="J1132" s="66"/>
      <c r="K1132" s="418"/>
      <c r="L1132" s="418"/>
      <c r="M1132" s="419"/>
      <c r="N1132" s="421"/>
      <c r="O1132" s="418"/>
      <c r="P1132" s="418"/>
      <c r="Q1132" s="638"/>
      <c r="R1132" s="637"/>
      <c r="S1132" s="637"/>
      <c r="T1132" s="637"/>
      <c r="U1132" s="638"/>
      <c r="V1132" s="423" t="s">
        <v>579</v>
      </c>
      <c r="W1132" s="422"/>
      <c r="X1132" s="422"/>
      <c r="Y1132" s="422"/>
      <c r="Z1132" s="422"/>
      <c r="AA1132" s="422"/>
      <c r="AB1132" s="701">
        <f>$AB$7</f>
        <v>0.25</v>
      </c>
      <c r="AC1132" s="706"/>
      <c r="AD1132" s="424" t="s">
        <v>1300</v>
      </c>
      <c r="AE1132" s="424"/>
      <c r="AF1132" s="703"/>
      <c r="AG1132" s="704"/>
      <c r="AH1132" s="681"/>
      <c r="AI1132" s="681"/>
      <c r="AJ1132" s="681"/>
      <c r="AK1132" s="681"/>
      <c r="AL1132" s="682"/>
      <c r="AM1132" s="448"/>
      <c r="AN1132" s="637"/>
      <c r="AO1132" s="638"/>
      <c r="AP1132" s="459">
        <f>ROUND(ROUND((ROUND(F1076*L1076,0)-ROUND(F1076*N1077,0)-ROUND(F1076*R1107,0))*(1+AB1132),0)+AI1133,0)+AN1123</f>
        <v>1513</v>
      </c>
      <c r="AQ1132" s="429"/>
    </row>
    <row r="1133" spans="1:43" ht="17.25" customHeight="1" x14ac:dyDescent="0.15">
      <c r="A1133" s="436">
        <v>63</v>
      </c>
      <c r="B1133" s="433" t="s">
        <v>5724</v>
      </c>
      <c r="C1133" s="441" t="s">
        <v>4920</v>
      </c>
      <c r="D1133" s="585"/>
      <c r="E1133" s="39"/>
      <c r="F1133" s="417"/>
      <c r="G1133" s="417"/>
      <c r="H1133" s="417"/>
      <c r="I1133" s="43"/>
      <c r="J1133" s="78"/>
      <c r="K1133" s="417"/>
      <c r="L1133" s="417"/>
      <c r="M1133" s="420"/>
      <c r="N1133" s="39"/>
      <c r="O1133" s="417"/>
      <c r="P1133" s="417"/>
      <c r="Q1133" s="432"/>
      <c r="R1133" s="607"/>
      <c r="S1133" s="607"/>
      <c r="T1133" s="607"/>
      <c r="U1133" s="432"/>
      <c r="V1133" s="423" t="s">
        <v>208</v>
      </c>
      <c r="W1133" s="422"/>
      <c r="X1133" s="422"/>
      <c r="Y1133" s="422"/>
      <c r="Z1133" s="422"/>
      <c r="AA1133" s="422"/>
      <c r="AB1133" s="701">
        <f>$AB$8</f>
        <v>0.5</v>
      </c>
      <c r="AC1133" s="706"/>
      <c r="AD1133" s="424" t="s">
        <v>1300</v>
      </c>
      <c r="AE1133" s="424"/>
      <c r="AF1133" s="703"/>
      <c r="AG1133" s="704"/>
      <c r="AH1133" s="524" t="s">
        <v>33</v>
      </c>
      <c r="AI1133" s="699">
        <f>$AJ$164</f>
        <v>317</v>
      </c>
      <c r="AJ1133" s="699"/>
      <c r="AK1133" s="426" t="s">
        <v>207</v>
      </c>
      <c r="AL1133" s="323"/>
      <c r="AM1133" s="446"/>
      <c r="AN1133" s="426"/>
      <c r="AO1133" s="58"/>
      <c r="AP1133" s="458">
        <f>ROUND(ROUND((ROUND(F1076*L1076,0)-ROUND(F1076*N1077,0)-ROUND(F1076*R1107,0))*(1+AB1133),0)+AI1133,0)+AN1123</f>
        <v>1693</v>
      </c>
      <c r="AQ1133" s="188"/>
    </row>
    <row r="1134" spans="1:43" ht="17.25" customHeight="1" x14ac:dyDescent="0.15">
      <c r="A1134" s="436">
        <v>63</v>
      </c>
      <c r="B1134" s="433">
        <v>4111</v>
      </c>
      <c r="C1134" s="265" t="s">
        <v>1774</v>
      </c>
      <c r="D1134" s="430"/>
      <c r="E1134" s="694" t="s">
        <v>1431</v>
      </c>
      <c r="F1134" s="694"/>
      <c r="G1134" s="694"/>
      <c r="H1134" s="694"/>
      <c r="I1134" s="694"/>
      <c r="J1134" s="695"/>
      <c r="K1134" s="691" t="s">
        <v>1994</v>
      </c>
      <c r="L1134" s="692"/>
      <c r="M1134" s="692"/>
      <c r="N1134" s="692"/>
      <c r="O1134" s="692"/>
      <c r="P1134" s="692"/>
      <c r="Q1134" s="692"/>
      <c r="R1134" s="692"/>
      <c r="S1134" s="692"/>
      <c r="T1134" s="692"/>
      <c r="U1134" s="692"/>
      <c r="V1134" s="692"/>
      <c r="W1134" s="692"/>
      <c r="X1134" s="692"/>
      <c r="Y1134" s="692"/>
      <c r="Z1134" s="692"/>
      <c r="AA1134" s="692"/>
      <c r="AB1134" s="692"/>
      <c r="AC1134" s="692"/>
      <c r="AD1134" s="692"/>
      <c r="AE1134" s="692"/>
      <c r="AF1134" s="424"/>
      <c r="AG1134" s="422"/>
      <c r="AH1134" s="422"/>
      <c r="AI1134" s="80" t="s">
        <v>581</v>
      </c>
      <c r="AJ1134" s="687">
        <v>0.1</v>
      </c>
      <c r="AK1134" s="687"/>
      <c r="AL1134" s="514"/>
      <c r="AM1134" s="424" t="s">
        <v>1255</v>
      </c>
      <c r="AN1134" s="422"/>
      <c r="AO1134" s="38"/>
      <c r="AP1134" s="401"/>
      <c r="AQ1134" s="435" t="s">
        <v>1989</v>
      </c>
    </row>
    <row r="1135" spans="1:43" ht="17.25" customHeight="1" x14ac:dyDescent="0.15">
      <c r="A1135" s="436">
        <v>63</v>
      </c>
      <c r="B1135" s="433">
        <v>4112</v>
      </c>
      <c r="C1135" s="265" t="s">
        <v>1775</v>
      </c>
      <c r="D1135" s="136"/>
      <c r="E1135" s="696"/>
      <c r="F1135" s="696"/>
      <c r="G1135" s="696"/>
      <c r="H1135" s="696"/>
      <c r="I1135" s="696"/>
      <c r="J1135" s="697"/>
      <c r="K1135" s="749" t="s">
        <v>1995</v>
      </c>
      <c r="L1135" s="750"/>
      <c r="M1135" s="750"/>
      <c r="N1135" s="750"/>
      <c r="O1135" s="750"/>
      <c r="P1135" s="750"/>
      <c r="Q1135" s="750"/>
      <c r="R1135" s="750"/>
      <c r="S1135" s="750"/>
      <c r="T1135" s="750"/>
      <c r="U1135" s="750"/>
      <c r="V1135" s="750"/>
      <c r="W1135" s="750"/>
      <c r="X1135" s="750"/>
      <c r="Y1135" s="750"/>
      <c r="Z1135" s="750"/>
      <c r="AA1135" s="750"/>
      <c r="AB1135" s="750"/>
      <c r="AC1135" s="750"/>
      <c r="AD1135" s="750"/>
      <c r="AE1135" s="750"/>
      <c r="AF1135" s="424"/>
      <c r="AG1135" s="422"/>
      <c r="AH1135" s="422"/>
      <c r="AI1135" s="80" t="s">
        <v>581</v>
      </c>
      <c r="AJ1135" s="687">
        <v>0.15</v>
      </c>
      <c r="AK1135" s="687"/>
      <c r="AL1135" s="514"/>
      <c r="AM1135" s="424" t="s">
        <v>1255</v>
      </c>
      <c r="AN1135" s="422"/>
      <c r="AO1135" s="38"/>
      <c r="AP1135" s="401"/>
      <c r="AQ1135" s="10"/>
    </row>
    <row r="1136" spans="1:43" ht="17.25" customHeight="1" x14ac:dyDescent="0.15">
      <c r="A1136" s="436">
        <v>63</v>
      </c>
      <c r="B1136" s="436">
        <v>8000</v>
      </c>
      <c r="C1136" s="158" t="s">
        <v>1363</v>
      </c>
      <c r="D1136" s="431"/>
      <c r="E1136" s="422" t="s">
        <v>428</v>
      </c>
      <c r="F1136" s="422"/>
      <c r="G1136" s="422"/>
      <c r="H1136" s="422"/>
      <c r="I1136" s="422"/>
      <c r="J1136" s="422"/>
      <c r="K1136" s="422"/>
      <c r="L1136" s="422"/>
      <c r="M1136" s="422"/>
      <c r="N1136" s="422"/>
      <c r="O1136" s="422"/>
      <c r="P1136" s="422"/>
      <c r="Q1136" s="422"/>
      <c r="R1136" s="424"/>
      <c r="S1136" s="424"/>
      <c r="T1136" s="422"/>
      <c r="U1136" s="422"/>
      <c r="V1136" s="424"/>
      <c r="W1136" s="422"/>
      <c r="X1136" s="422"/>
      <c r="Y1136" s="424"/>
      <c r="Z1136" s="422"/>
      <c r="AA1136" s="422"/>
      <c r="AB1136" s="424"/>
      <c r="AC1136" s="422"/>
      <c r="AD1136" s="424"/>
      <c r="AE1136" s="424"/>
      <c r="AF1136" s="424"/>
      <c r="AG1136" s="422"/>
      <c r="AH1136" s="422"/>
      <c r="AI1136" s="80" t="s">
        <v>581</v>
      </c>
      <c r="AJ1136" s="687">
        <v>0.15</v>
      </c>
      <c r="AK1136" s="687"/>
      <c r="AL1136" s="514"/>
      <c r="AM1136" s="424" t="s">
        <v>1300</v>
      </c>
      <c r="AN1136" s="422"/>
      <c r="AO1136" s="38"/>
      <c r="AP1136" s="401"/>
      <c r="AQ1136" s="437" t="s">
        <v>1357</v>
      </c>
    </row>
    <row r="1137" spans="1:43" ht="17.25" customHeight="1" x14ac:dyDescent="0.15">
      <c r="A1137" s="436">
        <v>63</v>
      </c>
      <c r="B1137" s="436">
        <v>8100</v>
      </c>
      <c r="C1137" s="158" t="s">
        <v>826</v>
      </c>
      <c r="D1137" s="431"/>
      <c r="E1137" s="422" t="s">
        <v>268</v>
      </c>
      <c r="F1137" s="422"/>
      <c r="G1137" s="422"/>
      <c r="H1137" s="422"/>
      <c r="I1137" s="422"/>
      <c r="J1137" s="422"/>
      <c r="K1137" s="422"/>
      <c r="L1137" s="422"/>
      <c r="M1137" s="422"/>
      <c r="N1137" s="422"/>
      <c r="O1137" s="422"/>
      <c r="P1137" s="422"/>
      <c r="Q1137" s="422"/>
      <c r="R1137" s="424"/>
      <c r="S1137" s="424"/>
      <c r="T1137" s="422"/>
      <c r="U1137" s="422"/>
      <c r="V1137" s="422"/>
      <c r="W1137" s="422"/>
      <c r="X1137" s="422"/>
      <c r="Y1137" s="422"/>
      <c r="Z1137" s="422"/>
      <c r="AA1137" s="422"/>
      <c r="AB1137" s="422"/>
      <c r="AC1137" s="422"/>
      <c r="AD1137" s="422"/>
      <c r="AE1137" s="422"/>
      <c r="AF1137" s="422"/>
      <c r="AG1137" s="422"/>
      <c r="AH1137" s="422"/>
      <c r="AI1137" s="80" t="s">
        <v>581</v>
      </c>
      <c r="AJ1137" s="687">
        <v>0.1</v>
      </c>
      <c r="AK1137" s="687"/>
      <c r="AL1137" s="514"/>
      <c r="AM1137" s="424" t="s">
        <v>1300</v>
      </c>
      <c r="AN1137" s="424"/>
      <c r="AO1137" s="38"/>
      <c r="AP1137" s="401"/>
      <c r="AQ1137" s="429"/>
    </row>
    <row r="1138" spans="1:43" ht="17.25" customHeight="1" x14ac:dyDescent="0.15">
      <c r="A1138" s="436">
        <v>63</v>
      </c>
      <c r="B1138" s="436">
        <v>8110</v>
      </c>
      <c r="C1138" s="158" t="s">
        <v>827</v>
      </c>
      <c r="D1138" s="431"/>
      <c r="E1138" s="422" t="s">
        <v>269</v>
      </c>
      <c r="F1138" s="422"/>
      <c r="G1138" s="422"/>
      <c r="H1138" s="422"/>
      <c r="I1138" s="422"/>
      <c r="J1138" s="422"/>
      <c r="K1138" s="422"/>
      <c r="L1138" s="422"/>
      <c r="M1138" s="422"/>
      <c r="N1138" s="422"/>
      <c r="O1138" s="422"/>
      <c r="P1138" s="422"/>
      <c r="Q1138" s="422"/>
      <c r="R1138" s="424"/>
      <c r="S1138" s="424"/>
      <c r="T1138" s="422"/>
      <c r="U1138" s="422"/>
      <c r="V1138" s="422"/>
      <c r="W1138" s="422"/>
      <c r="X1138" s="422"/>
      <c r="Y1138" s="422"/>
      <c r="Z1138" s="422"/>
      <c r="AA1138" s="422"/>
      <c r="AB1138" s="422"/>
      <c r="AC1138" s="422"/>
      <c r="AD1138" s="422"/>
      <c r="AE1138" s="422"/>
      <c r="AF1138" s="422"/>
      <c r="AG1138" s="422"/>
      <c r="AH1138" s="422"/>
      <c r="AI1138" s="80" t="s">
        <v>581</v>
      </c>
      <c r="AJ1138" s="687">
        <v>0.05</v>
      </c>
      <c r="AK1138" s="687"/>
      <c r="AL1138" s="514"/>
      <c r="AM1138" s="424" t="s">
        <v>1300</v>
      </c>
      <c r="AN1138" s="424"/>
      <c r="AO1138" s="38"/>
      <c r="AP1138" s="401"/>
      <c r="AQ1138" s="429"/>
    </row>
    <row r="1139" spans="1:43" ht="17.25" customHeight="1" x14ac:dyDescent="0.15">
      <c r="A1139" s="436">
        <v>63</v>
      </c>
      <c r="B1139" s="436">
        <v>3001</v>
      </c>
      <c r="C1139" s="441" t="s">
        <v>3191</v>
      </c>
      <c r="D1139" s="427"/>
      <c r="E1139" s="751" t="s">
        <v>3157</v>
      </c>
      <c r="F1139" s="751"/>
      <c r="G1139" s="751"/>
      <c r="H1139" s="751"/>
      <c r="I1139" s="751"/>
      <c r="J1139" s="751"/>
      <c r="K1139" s="751"/>
      <c r="L1139" s="751"/>
      <c r="M1139" s="752"/>
      <c r="N1139" s="423" t="s">
        <v>97</v>
      </c>
      <c r="O1139" s="422"/>
      <c r="P1139" s="422"/>
      <c r="Q1139" s="422"/>
      <c r="R1139" s="422"/>
      <c r="S1139" s="422"/>
      <c r="T1139" s="422"/>
      <c r="U1139" s="443"/>
      <c r="V1139" s="422"/>
      <c r="W1139" s="422"/>
      <c r="X1139" s="443"/>
      <c r="Y1139" s="443"/>
      <c r="Z1139" s="443"/>
      <c r="AA1139" s="443"/>
      <c r="AB1139" s="443"/>
      <c r="AC1139" s="443"/>
      <c r="AD1139" s="422"/>
      <c r="AE1139" s="443"/>
      <c r="AF1139" s="443"/>
      <c r="AG1139" s="685">
        <v>600</v>
      </c>
      <c r="AH1139" s="686"/>
      <c r="AI1139" s="515"/>
      <c r="AJ1139" s="422" t="s">
        <v>210</v>
      </c>
      <c r="AK1139" s="422"/>
      <c r="AL1139" s="422"/>
      <c r="AM1139" s="422"/>
      <c r="AN1139" s="443"/>
      <c r="AO1139" s="38"/>
      <c r="AP1139" s="401">
        <f t="shared" ref="AP1139:AP1154" si="0">AG1139</f>
        <v>600</v>
      </c>
      <c r="AQ1139" s="7" t="s">
        <v>209</v>
      </c>
    </row>
    <row r="1140" spans="1:43" ht="17.25" customHeight="1" x14ac:dyDescent="0.15">
      <c r="A1140" s="436">
        <v>63</v>
      </c>
      <c r="B1140" s="436">
        <v>3002</v>
      </c>
      <c r="C1140" s="441" t="s">
        <v>3192</v>
      </c>
      <c r="D1140" s="421"/>
      <c r="E1140" s="605"/>
      <c r="F1140" s="605"/>
      <c r="G1140" s="605"/>
      <c r="H1140" s="605"/>
      <c r="I1140" s="605"/>
      <c r="J1140" s="605"/>
      <c r="K1140" s="605"/>
      <c r="L1140" s="605"/>
      <c r="M1140" s="606"/>
      <c r="N1140" s="423" t="s">
        <v>203</v>
      </c>
      <c r="O1140" s="422"/>
      <c r="P1140" s="422"/>
      <c r="Q1140" s="422"/>
      <c r="R1140" s="422"/>
      <c r="S1140" s="422"/>
      <c r="T1140" s="422"/>
      <c r="U1140" s="443"/>
      <c r="V1140" s="422"/>
      <c r="W1140" s="422"/>
      <c r="X1140" s="443"/>
      <c r="Y1140" s="443"/>
      <c r="Z1140" s="443"/>
      <c r="AA1140" s="443"/>
      <c r="AB1140" s="443"/>
      <c r="AC1140" s="443"/>
      <c r="AD1140" s="422"/>
      <c r="AE1140" s="443"/>
      <c r="AF1140" s="443"/>
      <c r="AG1140" s="686">
        <v>325</v>
      </c>
      <c r="AH1140" s="686"/>
      <c r="AI1140" s="523"/>
      <c r="AJ1140" s="417" t="s">
        <v>210</v>
      </c>
      <c r="AK1140" s="417"/>
      <c r="AL1140" s="417"/>
      <c r="AM1140" s="422"/>
      <c r="AN1140" s="443"/>
      <c r="AO1140" s="38"/>
      <c r="AP1140" s="401">
        <f t="shared" si="0"/>
        <v>325</v>
      </c>
      <c r="AQ1140" s="6"/>
    </row>
    <row r="1141" spans="1:43" ht="17.25" customHeight="1" x14ac:dyDescent="0.15">
      <c r="A1141" s="436">
        <v>63</v>
      </c>
      <c r="B1141" s="436">
        <v>3100</v>
      </c>
      <c r="C1141" s="441" t="s">
        <v>3193</v>
      </c>
      <c r="D1141" s="427"/>
      <c r="E1141" s="751" t="s">
        <v>3158</v>
      </c>
      <c r="F1141" s="751"/>
      <c r="G1141" s="751"/>
      <c r="H1141" s="751"/>
      <c r="I1141" s="751"/>
      <c r="J1141" s="751"/>
      <c r="K1141" s="751"/>
      <c r="L1141" s="751"/>
      <c r="M1141" s="752"/>
      <c r="N1141" s="423" t="s">
        <v>97</v>
      </c>
      <c r="O1141" s="422"/>
      <c r="P1141" s="422"/>
      <c r="Q1141" s="422"/>
      <c r="R1141" s="422"/>
      <c r="S1141" s="422"/>
      <c r="T1141" s="422"/>
      <c r="U1141" s="443"/>
      <c r="V1141" s="422"/>
      <c r="W1141" s="422"/>
      <c r="X1141" s="443"/>
      <c r="Y1141" s="443"/>
      <c r="Z1141" s="443"/>
      <c r="AA1141" s="443"/>
      <c r="AB1141" s="443"/>
      <c r="AC1141" s="443"/>
      <c r="AD1141" s="422"/>
      <c r="AE1141" s="443"/>
      <c r="AF1141" s="443"/>
      <c r="AG1141" s="685">
        <v>574</v>
      </c>
      <c r="AH1141" s="686"/>
      <c r="AI1141" s="515"/>
      <c r="AJ1141" s="422" t="s">
        <v>210</v>
      </c>
      <c r="AK1141" s="422"/>
      <c r="AL1141" s="422"/>
      <c r="AM1141" s="422"/>
      <c r="AN1141" s="443"/>
      <c r="AO1141" s="38"/>
      <c r="AP1141" s="401">
        <f t="shared" si="0"/>
        <v>574</v>
      </c>
      <c r="AQ1141" s="402"/>
    </row>
    <row r="1142" spans="1:43" ht="17.25" customHeight="1" x14ac:dyDescent="0.15">
      <c r="A1142" s="436">
        <v>63</v>
      </c>
      <c r="B1142" s="436">
        <v>3200</v>
      </c>
      <c r="C1142" s="441" t="s">
        <v>3194</v>
      </c>
      <c r="D1142" s="421"/>
      <c r="E1142" s="605"/>
      <c r="F1142" s="605"/>
      <c r="G1142" s="605"/>
      <c r="H1142" s="605"/>
      <c r="I1142" s="605"/>
      <c r="J1142" s="605"/>
      <c r="K1142" s="605"/>
      <c r="L1142" s="605"/>
      <c r="M1142" s="606"/>
      <c r="N1142" s="423" t="s">
        <v>203</v>
      </c>
      <c r="O1142" s="422"/>
      <c r="P1142" s="422"/>
      <c r="Q1142" s="422"/>
      <c r="R1142" s="422"/>
      <c r="S1142" s="422"/>
      <c r="T1142" s="422"/>
      <c r="U1142" s="443"/>
      <c r="V1142" s="422"/>
      <c r="W1142" s="422"/>
      <c r="X1142" s="443"/>
      <c r="Y1142" s="443"/>
      <c r="Z1142" s="443"/>
      <c r="AA1142" s="443"/>
      <c r="AB1142" s="443"/>
      <c r="AC1142" s="443"/>
      <c r="AD1142" s="422"/>
      <c r="AE1142" s="443"/>
      <c r="AF1142" s="443"/>
      <c r="AG1142" s="686">
        <v>315</v>
      </c>
      <c r="AH1142" s="686"/>
      <c r="AI1142" s="523"/>
      <c r="AJ1142" s="417" t="s">
        <v>210</v>
      </c>
      <c r="AK1142" s="417"/>
      <c r="AL1142" s="417"/>
      <c r="AM1142" s="422"/>
      <c r="AN1142" s="443"/>
      <c r="AO1142" s="38"/>
      <c r="AP1142" s="401">
        <f t="shared" si="0"/>
        <v>315</v>
      </c>
      <c r="AQ1142" s="6"/>
    </row>
    <row r="1143" spans="1:43" ht="17.25" customHeight="1" x14ac:dyDescent="0.15">
      <c r="A1143" s="436">
        <v>63</v>
      </c>
      <c r="B1143" s="436">
        <v>4000</v>
      </c>
      <c r="C1143" s="158" t="s">
        <v>1396</v>
      </c>
      <c r="D1143" s="427"/>
      <c r="E1143" s="416" t="s">
        <v>204</v>
      </c>
      <c r="F1143" s="416"/>
      <c r="G1143" s="416"/>
      <c r="H1143" s="416"/>
      <c r="I1143" s="416"/>
      <c r="J1143" s="416"/>
      <c r="K1143" s="416"/>
      <c r="L1143" s="416"/>
      <c r="M1143" s="36"/>
      <c r="N1143" s="423" t="s">
        <v>5</v>
      </c>
      <c r="O1143" s="422"/>
      <c r="P1143" s="422"/>
      <c r="Q1143" s="422"/>
      <c r="R1143" s="422"/>
      <c r="S1143" s="422"/>
      <c r="T1143" s="422"/>
      <c r="U1143" s="443"/>
      <c r="V1143" s="443"/>
      <c r="W1143" s="422"/>
      <c r="X1143" s="443"/>
      <c r="Y1143" s="443"/>
      <c r="Z1143" s="443"/>
      <c r="AA1143" s="443"/>
      <c r="AB1143" s="443"/>
      <c r="AC1143" s="443"/>
      <c r="AD1143" s="422"/>
      <c r="AE1143" s="443"/>
      <c r="AF1143" s="443"/>
      <c r="AG1143" s="685">
        <v>500</v>
      </c>
      <c r="AH1143" s="686"/>
      <c r="AI1143" s="515"/>
      <c r="AJ1143" s="422" t="s">
        <v>210</v>
      </c>
      <c r="AK1143" s="422"/>
      <c r="AL1143" s="422"/>
      <c r="AM1143" s="422"/>
      <c r="AN1143" s="443"/>
      <c r="AO1143" s="38"/>
      <c r="AP1143" s="401">
        <f t="shared" si="0"/>
        <v>500</v>
      </c>
      <c r="AQ1143" s="6"/>
    </row>
    <row r="1144" spans="1:43" ht="17.25" customHeight="1" x14ac:dyDescent="0.15">
      <c r="A1144" s="436">
        <v>63</v>
      </c>
      <c r="B1144" s="436">
        <v>4001</v>
      </c>
      <c r="C1144" s="158" t="s">
        <v>1397</v>
      </c>
      <c r="D1144" s="39"/>
      <c r="E1144" s="417"/>
      <c r="F1144" s="417"/>
      <c r="G1144" s="417"/>
      <c r="H1144" s="417"/>
      <c r="I1144" s="417"/>
      <c r="J1144" s="417"/>
      <c r="K1144" s="417"/>
      <c r="L1144" s="417"/>
      <c r="M1144" s="420"/>
      <c r="N1144" s="423" t="s">
        <v>6</v>
      </c>
      <c r="O1144" s="422"/>
      <c r="P1144" s="422"/>
      <c r="Q1144" s="422"/>
      <c r="R1144" s="422"/>
      <c r="S1144" s="422"/>
      <c r="T1144" s="422"/>
      <c r="U1144" s="443"/>
      <c r="V1144" s="443"/>
      <c r="W1144" s="422"/>
      <c r="X1144" s="443"/>
      <c r="Y1144" s="443"/>
      <c r="Z1144" s="443"/>
      <c r="AA1144" s="443"/>
      <c r="AB1144" s="443"/>
      <c r="AC1144" s="443"/>
      <c r="AD1144" s="422"/>
      <c r="AE1144" s="443"/>
      <c r="AF1144" s="443"/>
      <c r="AG1144" s="685">
        <v>250</v>
      </c>
      <c r="AH1144" s="686"/>
      <c r="AI1144" s="515"/>
      <c r="AJ1144" s="422" t="s">
        <v>210</v>
      </c>
      <c r="AK1144" s="422"/>
      <c r="AL1144" s="422"/>
      <c r="AM1144" s="422"/>
      <c r="AN1144" s="443"/>
      <c r="AO1144" s="38"/>
      <c r="AP1144" s="401">
        <f t="shared" si="0"/>
        <v>250</v>
      </c>
      <c r="AQ1144" s="11"/>
    </row>
    <row r="1145" spans="1:43" ht="17.25" customHeight="1" x14ac:dyDescent="0.15">
      <c r="A1145" s="436">
        <v>63</v>
      </c>
      <c r="B1145" s="436">
        <v>4025</v>
      </c>
      <c r="C1145" s="441" t="s">
        <v>4007</v>
      </c>
      <c r="D1145" s="427"/>
      <c r="E1145" s="416" t="s">
        <v>3150</v>
      </c>
      <c r="F1145" s="416"/>
      <c r="G1145" s="416"/>
      <c r="H1145" s="416"/>
      <c r="I1145" s="416"/>
      <c r="J1145" s="416"/>
      <c r="K1145" s="561"/>
      <c r="L1145" s="561"/>
      <c r="M1145" s="562"/>
      <c r="N1145" s="691" t="s">
        <v>4009</v>
      </c>
      <c r="O1145" s="692"/>
      <c r="P1145" s="692"/>
      <c r="Q1145" s="692"/>
      <c r="R1145" s="692"/>
      <c r="S1145" s="692"/>
      <c r="T1145" s="692"/>
      <c r="U1145" s="692"/>
      <c r="V1145" s="692"/>
      <c r="W1145" s="692"/>
      <c r="X1145" s="692"/>
      <c r="Y1145" s="692"/>
      <c r="Z1145" s="692"/>
      <c r="AA1145" s="692"/>
      <c r="AB1145" s="692"/>
      <c r="AC1145" s="692"/>
      <c r="AD1145" s="692"/>
      <c r="AE1145" s="692"/>
      <c r="AF1145" s="692"/>
      <c r="AG1145" s="685">
        <v>250</v>
      </c>
      <c r="AH1145" s="686"/>
      <c r="AI1145" s="515"/>
      <c r="AJ1145" s="422" t="s">
        <v>210</v>
      </c>
      <c r="AK1145" s="422"/>
      <c r="AL1145" s="422"/>
      <c r="AM1145" s="422"/>
      <c r="AN1145" s="443"/>
      <c r="AO1145" s="38"/>
      <c r="AP1145" s="401">
        <f>AG1145</f>
        <v>250</v>
      </c>
      <c r="AQ1145" s="131" t="s">
        <v>3152</v>
      </c>
    </row>
    <row r="1146" spans="1:43" ht="17.25" customHeight="1" x14ac:dyDescent="0.15">
      <c r="A1146" s="436">
        <v>63</v>
      </c>
      <c r="B1146" s="436">
        <v>4026</v>
      </c>
      <c r="C1146" s="441" t="s">
        <v>4008</v>
      </c>
      <c r="D1146" s="39"/>
      <c r="E1146" s="417"/>
      <c r="F1146" s="417"/>
      <c r="G1146" s="417"/>
      <c r="H1146" s="417"/>
      <c r="I1146" s="417"/>
      <c r="J1146" s="417"/>
      <c r="K1146" s="524"/>
      <c r="L1146" s="524"/>
      <c r="M1146" s="629"/>
      <c r="N1146" s="691" t="s">
        <v>4010</v>
      </c>
      <c r="O1146" s="692"/>
      <c r="P1146" s="692"/>
      <c r="Q1146" s="692"/>
      <c r="R1146" s="692"/>
      <c r="S1146" s="692"/>
      <c r="T1146" s="692"/>
      <c r="U1146" s="692"/>
      <c r="V1146" s="692"/>
      <c r="W1146" s="692"/>
      <c r="X1146" s="692"/>
      <c r="Y1146" s="692"/>
      <c r="Z1146" s="692"/>
      <c r="AA1146" s="692"/>
      <c r="AB1146" s="692"/>
      <c r="AC1146" s="692"/>
      <c r="AD1146" s="692"/>
      <c r="AE1146" s="692"/>
      <c r="AF1146" s="692"/>
      <c r="AG1146" s="685">
        <v>250</v>
      </c>
      <c r="AH1146" s="686"/>
      <c r="AI1146" s="515"/>
      <c r="AJ1146" s="422" t="s">
        <v>210</v>
      </c>
      <c r="AK1146" s="422"/>
      <c r="AL1146" s="422"/>
      <c r="AM1146" s="422"/>
      <c r="AN1146" s="443"/>
      <c r="AO1146" s="38"/>
      <c r="AP1146" s="401">
        <f>AG1146</f>
        <v>250</v>
      </c>
      <c r="AQ1146" s="396"/>
    </row>
    <row r="1147" spans="1:43" ht="17.25" customHeight="1" x14ac:dyDescent="0.15">
      <c r="A1147" s="436">
        <v>63</v>
      </c>
      <c r="B1147" s="436">
        <v>4024</v>
      </c>
      <c r="C1147" s="158" t="s">
        <v>3551</v>
      </c>
      <c r="D1147" s="417"/>
      <c r="E1147" s="692" t="s">
        <v>4011</v>
      </c>
      <c r="F1147" s="692"/>
      <c r="G1147" s="692"/>
      <c r="H1147" s="692"/>
      <c r="I1147" s="692"/>
      <c r="J1147" s="692"/>
      <c r="K1147" s="692"/>
      <c r="L1147" s="692"/>
      <c r="M1147" s="692"/>
      <c r="N1147" s="692"/>
      <c r="O1147" s="692"/>
      <c r="P1147" s="692"/>
      <c r="Q1147" s="692"/>
      <c r="R1147" s="692"/>
      <c r="S1147" s="692"/>
      <c r="T1147" s="692"/>
      <c r="U1147" s="692"/>
      <c r="V1147" s="692"/>
      <c r="W1147" s="692"/>
      <c r="X1147" s="692"/>
      <c r="Y1147" s="692"/>
      <c r="Z1147" s="692"/>
      <c r="AA1147" s="692"/>
      <c r="AB1147" s="692"/>
      <c r="AC1147" s="692"/>
      <c r="AD1147" s="692"/>
      <c r="AE1147" s="692"/>
      <c r="AF1147" s="692"/>
      <c r="AG1147" s="685">
        <v>8</v>
      </c>
      <c r="AH1147" s="686"/>
      <c r="AI1147" s="515"/>
      <c r="AJ1147" s="422" t="s">
        <v>2190</v>
      </c>
      <c r="AK1147" s="422"/>
      <c r="AL1147" s="422"/>
      <c r="AM1147" s="422"/>
      <c r="AN1147" s="443"/>
      <c r="AO1147" s="38"/>
      <c r="AP1147" s="401">
        <f>-AG1147</f>
        <v>-8</v>
      </c>
      <c r="AQ1147" s="437" t="s">
        <v>1357</v>
      </c>
    </row>
    <row r="1148" spans="1:43" ht="17.25" customHeight="1" x14ac:dyDescent="0.15">
      <c r="A1148" s="436">
        <v>63</v>
      </c>
      <c r="B1148" s="436">
        <v>6123</v>
      </c>
      <c r="C1148" s="158" t="s">
        <v>3472</v>
      </c>
      <c r="D1148" s="418"/>
      <c r="E1148" s="745" t="s">
        <v>2191</v>
      </c>
      <c r="F1148" s="745"/>
      <c r="G1148" s="745"/>
      <c r="H1148" s="745"/>
      <c r="I1148" s="745"/>
      <c r="J1148" s="745"/>
      <c r="K1148" s="745"/>
      <c r="L1148" s="745"/>
      <c r="M1148" s="746"/>
      <c r="N1148" s="534"/>
      <c r="O1148" s="534"/>
      <c r="P1148" s="534"/>
      <c r="Q1148" s="534"/>
      <c r="R1148" s="534"/>
      <c r="S1148" s="534"/>
      <c r="T1148" s="534"/>
      <c r="U1148" s="534"/>
      <c r="V1148" s="534"/>
      <c r="W1148" s="534"/>
      <c r="X1148" s="534"/>
      <c r="Y1148" s="534"/>
      <c r="Z1148" s="534"/>
      <c r="AA1148" s="534"/>
      <c r="AB1148" s="534"/>
      <c r="AC1148" s="534"/>
      <c r="AD1148" s="534"/>
      <c r="AE1148" s="534"/>
      <c r="AF1148" s="534"/>
      <c r="AG1148" s="685">
        <v>5</v>
      </c>
      <c r="AH1148" s="686"/>
      <c r="AI1148" s="515"/>
      <c r="AJ1148" s="422" t="s">
        <v>2190</v>
      </c>
      <c r="AK1148" s="422"/>
      <c r="AL1148" s="422"/>
      <c r="AM1148" s="422"/>
      <c r="AN1148" s="443"/>
      <c r="AO1148" s="38"/>
      <c r="AP1148" s="401">
        <f>-AG1148</f>
        <v>-5</v>
      </c>
      <c r="AQ1148" s="437"/>
    </row>
    <row r="1149" spans="1:43" ht="17.25" customHeight="1" x14ac:dyDescent="0.15">
      <c r="A1149" s="436">
        <v>63</v>
      </c>
      <c r="B1149" s="436">
        <v>6124</v>
      </c>
      <c r="C1149" s="158" t="s">
        <v>3473</v>
      </c>
      <c r="D1149" s="39"/>
      <c r="E1149" s="747"/>
      <c r="F1149" s="747"/>
      <c r="G1149" s="747"/>
      <c r="H1149" s="747"/>
      <c r="I1149" s="747"/>
      <c r="J1149" s="747"/>
      <c r="K1149" s="747"/>
      <c r="L1149" s="747"/>
      <c r="M1149" s="748"/>
      <c r="N1149" s="445" t="s">
        <v>3474</v>
      </c>
      <c r="O1149" s="149"/>
      <c r="P1149" s="149"/>
      <c r="Q1149" s="149"/>
      <c r="R1149" s="149"/>
      <c r="S1149" s="149"/>
      <c r="T1149" s="149"/>
      <c r="U1149" s="149"/>
      <c r="V1149" s="149"/>
      <c r="W1149" s="149"/>
      <c r="X1149" s="149"/>
      <c r="Y1149" s="149"/>
      <c r="Z1149" s="149"/>
      <c r="AA1149" s="149"/>
      <c r="AB1149" s="149"/>
      <c r="AC1149" s="149"/>
      <c r="AD1149" s="149"/>
      <c r="AE1149" s="149"/>
      <c r="AF1149" s="149"/>
      <c r="AG1149" s="685">
        <v>15</v>
      </c>
      <c r="AH1149" s="686"/>
      <c r="AI1149" s="515"/>
      <c r="AJ1149" s="422" t="s">
        <v>2190</v>
      </c>
      <c r="AK1149" s="422"/>
      <c r="AL1149" s="422"/>
      <c r="AM1149" s="422"/>
      <c r="AN1149" s="443"/>
      <c r="AO1149" s="38"/>
      <c r="AP1149" s="401">
        <f>-AG1149</f>
        <v>-15</v>
      </c>
      <c r="AQ1149" s="10"/>
    </row>
    <row r="1150" spans="1:43" ht="17.25" customHeight="1" x14ac:dyDescent="0.15">
      <c r="A1150" s="436">
        <v>63</v>
      </c>
      <c r="B1150" s="436">
        <v>4023</v>
      </c>
      <c r="C1150" s="158" t="s">
        <v>3145</v>
      </c>
      <c r="D1150" s="427" t="s">
        <v>1364</v>
      </c>
      <c r="E1150" s="416"/>
      <c r="F1150" s="416"/>
      <c r="G1150" s="416"/>
      <c r="H1150" s="416"/>
      <c r="I1150" s="416"/>
      <c r="J1150" s="416"/>
      <c r="K1150" s="416"/>
      <c r="L1150" s="416"/>
      <c r="M1150" s="36"/>
      <c r="N1150" s="423" t="s">
        <v>3155</v>
      </c>
      <c r="O1150" s="422"/>
      <c r="P1150" s="422"/>
      <c r="Q1150" s="422"/>
      <c r="R1150" s="422"/>
      <c r="S1150" s="422"/>
      <c r="T1150" s="422"/>
      <c r="U1150" s="443"/>
      <c r="V1150" s="443"/>
      <c r="W1150" s="422"/>
      <c r="X1150" s="443"/>
      <c r="Y1150" s="443"/>
      <c r="Z1150" s="443"/>
      <c r="AA1150" s="443"/>
      <c r="AB1150" s="443"/>
      <c r="AC1150" s="443"/>
      <c r="AD1150" s="422"/>
      <c r="AE1150" s="443"/>
      <c r="AF1150" s="443"/>
      <c r="AG1150" s="685">
        <v>350</v>
      </c>
      <c r="AH1150" s="686"/>
      <c r="AI1150" s="515"/>
      <c r="AJ1150" s="422" t="s">
        <v>210</v>
      </c>
      <c r="AK1150" s="422"/>
      <c r="AL1150" s="422"/>
      <c r="AM1150" s="422"/>
      <c r="AN1150" s="443"/>
      <c r="AO1150" s="38"/>
      <c r="AP1150" s="113">
        <f t="shared" si="0"/>
        <v>350</v>
      </c>
      <c r="AQ1150" s="7" t="s">
        <v>209</v>
      </c>
    </row>
    <row r="1151" spans="1:43" ht="17.25" customHeight="1" x14ac:dyDescent="0.15">
      <c r="A1151" s="436">
        <v>63</v>
      </c>
      <c r="B1151" s="436">
        <v>4002</v>
      </c>
      <c r="C1151" s="158" t="s">
        <v>3146</v>
      </c>
      <c r="D1151" s="39"/>
      <c r="E1151" s="417"/>
      <c r="F1151" s="417"/>
      <c r="G1151" s="417"/>
      <c r="H1151" s="417"/>
      <c r="I1151" s="417"/>
      <c r="J1151" s="417"/>
      <c r="K1151" s="417"/>
      <c r="L1151" s="417"/>
      <c r="M1151" s="420"/>
      <c r="N1151" s="423" t="s">
        <v>3156</v>
      </c>
      <c r="O1151" s="422"/>
      <c r="P1151" s="422"/>
      <c r="Q1151" s="422"/>
      <c r="R1151" s="422"/>
      <c r="S1151" s="422"/>
      <c r="T1151" s="422"/>
      <c r="U1151" s="443"/>
      <c r="V1151" s="443"/>
      <c r="W1151" s="422"/>
      <c r="X1151" s="443"/>
      <c r="Y1151" s="443"/>
      <c r="Z1151" s="443"/>
      <c r="AA1151" s="443"/>
      <c r="AB1151" s="443"/>
      <c r="AC1151" s="443"/>
      <c r="AD1151" s="422"/>
      <c r="AE1151" s="443"/>
      <c r="AF1151" s="443"/>
      <c r="AG1151" s="685">
        <v>300</v>
      </c>
      <c r="AH1151" s="686"/>
      <c r="AI1151" s="515"/>
      <c r="AJ1151" s="422" t="s">
        <v>210</v>
      </c>
      <c r="AK1151" s="422"/>
      <c r="AL1151" s="422"/>
      <c r="AM1151" s="422"/>
      <c r="AN1151" s="443"/>
      <c r="AO1151" s="38"/>
      <c r="AP1151" s="113">
        <f t="shared" si="0"/>
        <v>300</v>
      </c>
      <c r="AQ1151" s="8"/>
    </row>
    <row r="1152" spans="1:43" ht="17.25" customHeight="1" x14ac:dyDescent="0.15">
      <c r="A1152" s="436">
        <v>63</v>
      </c>
      <c r="B1152" s="436">
        <v>4003</v>
      </c>
      <c r="C1152" s="158" t="s">
        <v>4</v>
      </c>
      <c r="D1152" s="422" t="s">
        <v>1365</v>
      </c>
      <c r="E1152" s="422"/>
      <c r="F1152" s="422"/>
      <c r="G1152" s="422"/>
      <c r="H1152" s="422"/>
      <c r="I1152" s="422"/>
      <c r="J1152" s="422"/>
      <c r="K1152" s="422"/>
      <c r="L1152" s="422"/>
      <c r="M1152" s="422"/>
      <c r="N1152" s="422"/>
      <c r="O1152" s="422"/>
      <c r="P1152" s="422"/>
      <c r="Q1152" s="422"/>
      <c r="R1152" s="422"/>
      <c r="S1152" s="422"/>
      <c r="T1152" s="422"/>
      <c r="U1152" s="443"/>
      <c r="V1152" s="443"/>
      <c r="W1152" s="422"/>
      <c r="X1152" s="443"/>
      <c r="Y1152" s="443"/>
      <c r="Z1152" s="443"/>
      <c r="AA1152" s="443"/>
      <c r="AB1152" s="443"/>
      <c r="AC1152" s="443"/>
      <c r="AD1152" s="422"/>
      <c r="AE1152" s="443"/>
      <c r="AF1152" s="443"/>
      <c r="AG1152" s="685">
        <v>600</v>
      </c>
      <c r="AH1152" s="686"/>
      <c r="AI1152" s="515"/>
      <c r="AJ1152" s="422" t="s">
        <v>210</v>
      </c>
      <c r="AK1152" s="422"/>
      <c r="AL1152" s="422"/>
      <c r="AM1152" s="422"/>
      <c r="AN1152" s="443"/>
      <c r="AO1152" s="38"/>
      <c r="AP1152" s="113">
        <f t="shared" si="0"/>
        <v>600</v>
      </c>
      <c r="AQ1152" s="7" t="s">
        <v>1357</v>
      </c>
    </row>
    <row r="1153" spans="1:43" ht="17.25" customHeight="1" x14ac:dyDescent="0.15">
      <c r="A1153" s="436">
        <v>63</v>
      </c>
      <c r="B1153" s="436">
        <v>4005</v>
      </c>
      <c r="C1153" s="158" t="s">
        <v>1155</v>
      </c>
      <c r="D1153" s="422" t="s">
        <v>1366</v>
      </c>
      <c r="E1153" s="422"/>
      <c r="F1153" s="422"/>
      <c r="G1153" s="422"/>
      <c r="H1153" s="422"/>
      <c r="I1153" s="422"/>
      <c r="J1153" s="422"/>
      <c r="K1153" s="422"/>
      <c r="L1153" s="422"/>
      <c r="M1153" s="422"/>
      <c r="N1153" s="422"/>
      <c r="O1153" s="422"/>
      <c r="P1153" s="422"/>
      <c r="Q1153" s="422"/>
      <c r="R1153" s="422"/>
      <c r="S1153" s="422"/>
      <c r="T1153" s="422"/>
      <c r="U1153" s="443"/>
      <c r="V1153" s="443"/>
      <c r="W1153" s="422"/>
      <c r="X1153" s="443"/>
      <c r="Y1153" s="443"/>
      <c r="Z1153" s="443"/>
      <c r="AA1153" s="443"/>
      <c r="AB1153" s="443"/>
      <c r="AC1153" s="443"/>
      <c r="AD1153" s="422"/>
      <c r="AE1153" s="443"/>
      <c r="AF1153" s="443"/>
      <c r="AG1153" s="685">
        <v>100</v>
      </c>
      <c r="AH1153" s="686"/>
      <c r="AI1153" s="515"/>
      <c r="AJ1153" s="422" t="s">
        <v>210</v>
      </c>
      <c r="AK1153" s="422"/>
      <c r="AL1153" s="422"/>
      <c r="AM1153" s="422"/>
      <c r="AN1153" s="443"/>
      <c r="AO1153" s="38"/>
      <c r="AP1153" s="113">
        <f t="shared" si="0"/>
        <v>100</v>
      </c>
      <c r="AQ1153" s="21" t="s">
        <v>209</v>
      </c>
    </row>
    <row r="1154" spans="1:43" ht="17.25" customHeight="1" x14ac:dyDescent="0.15">
      <c r="A1154" s="436">
        <v>63</v>
      </c>
      <c r="B1154" s="436">
        <v>6192</v>
      </c>
      <c r="C1154" s="441" t="s">
        <v>3113</v>
      </c>
      <c r="D1154" s="422" t="s">
        <v>3475</v>
      </c>
      <c r="E1154" s="422"/>
      <c r="F1154" s="422"/>
      <c r="G1154" s="422"/>
      <c r="H1154" s="422"/>
      <c r="I1154" s="422"/>
      <c r="J1154" s="422"/>
      <c r="K1154" s="422"/>
      <c r="L1154" s="422"/>
      <c r="M1154" s="422"/>
      <c r="N1154" s="422"/>
      <c r="O1154" s="422"/>
      <c r="P1154" s="422"/>
      <c r="Q1154" s="422"/>
      <c r="R1154" s="422"/>
      <c r="S1154" s="422"/>
      <c r="T1154" s="422"/>
      <c r="U1154" s="443"/>
      <c r="V1154" s="443"/>
      <c r="W1154" s="422"/>
      <c r="X1154" s="443"/>
      <c r="Y1154" s="443"/>
      <c r="Z1154" s="443"/>
      <c r="AA1154" s="443"/>
      <c r="AB1154" s="443"/>
      <c r="AC1154" s="443"/>
      <c r="AD1154" s="422"/>
      <c r="AE1154" s="443"/>
      <c r="AF1154" s="443"/>
      <c r="AG1154" s="685">
        <v>50</v>
      </c>
      <c r="AH1154" s="686"/>
      <c r="AI1154" s="515"/>
      <c r="AJ1154" s="422" t="s">
        <v>210</v>
      </c>
      <c r="AK1154" s="422"/>
      <c r="AL1154" s="422"/>
      <c r="AM1154" s="422"/>
      <c r="AN1154" s="443"/>
      <c r="AO1154" s="38"/>
      <c r="AP1154" s="113">
        <f t="shared" si="0"/>
        <v>50</v>
      </c>
      <c r="AQ1154" s="461" t="s">
        <v>3152</v>
      </c>
    </row>
    <row r="1155" spans="1:43" ht="17.25" customHeight="1" x14ac:dyDescent="0.15">
      <c r="A1155" s="436">
        <v>63</v>
      </c>
      <c r="B1155" s="436">
        <v>6102</v>
      </c>
      <c r="C1155" s="299" t="s">
        <v>2104</v>
      </c>
      <c r="D1155" s="427" t="s">
        <v>3476</v>
      </c>
      <c r="E1155" s="416"/>
      <c r="F1155" s="416"/>
      <c r="G1155" s="416"/>
      <c r="H1155" s="416"/>
      <c r="I1155" s="416"/>
      <c r="J1155" s="416"/>
      <c r="K1155" s="416"/>
      <c r="L1155" s="416"/>
      <c r="M1155" s="36"/>
      <c r="N1155" s="422" t="s">
        <v>2101</v>
      </c>
      <c r="O1155" s="422"/>
      <c r="P1155" s="422"/>
      <c r="Q1155" s="422"/>
      <c r="R1155" s="422"/>
      <c r="S1155" s="443"/>
      <c r="T1155" s="422"/>
      <c r="U1155" s="443"/>
      <c r="V1155" s="443"/>
      <c r="W1155" s="422"/>
      <c r="X1155" s="443"/>
      <c r="Y1155" s="443"/>
      <c r="Z1155" s="443"/>
      <c r="AA1155" s="443"/>
      <c r="AB1155" s="443"/>
      <c r="AC1155" s="443"/>
      <c r="AD1155" s="422"/>
      <c r="AE1155" s="443"/>
      <c r="AF1155" s="443"/>
      <c r="AG1155" s="685">
        <v>6</v>
      </c>
      <c r="AH1155" s="686"/>
      <c r="AI1155" s="515"/>
      <c r="AJ1155" s="422" t="s">
        <v>210</v>
      </c>
      <c r="AK1155" s="422"/>
      <c r="AL1155" s="422"/>
      <c r="AM1155" s="422"/>
      <c r="AN1155" s="443"/>
      <c r="AO1155" s="38"/>
      <c r="AP1155" s="401">
        <f>AG1155</f>
        <v>6</v>
      </c>
      <c r="AQ1155" s="402" t="s">
        <v>580</v>
      </c>
    </row>
    <row r="1156" spans="1:43" ht="17.25" customHeight="1" x14ac:dyDescent="0.15">
      <c r="A1156" s="436">
        <v>63</v>
      </c>
      <c r="B1156" s="436">
        <v>6101</v>
      </c>
      <c r="C1156" s="299" t="s">
        <v>2105</v>
      </c>
      <c r="D1156" s="39"/>
      <c r="E1156" s="417"/>
      <c r="F1156" s="417"/>
      <c r="G1156" s="417"/>
      <c r="H1156" s="417"/>
      <c r="I1156" s="607"/>
      <c r="J1156" s="417"/>
      <c r="K1156" s="417"/>
      <c r="L1156" s="417"/>
      <c r="M1156" s="420"/>
      <c r="N1156" s="423" t="s">
        <v>2102</v>
      </c>
      <c r="O1156" s="422"/>
      <c r="P1156" s="422"/>
      <c r="Q1156" s="422"/>
      <c r="R1156" s="422"/>
      <c r="S1156" s="443"/>
      <c r="T1156" s="422"/>
      <c r="U1156" s="443"/>
      <c r="V1156" s="443"/>
      <c r="W1156" s="422"/>
      <c r="X1156" s="443"/>
      <c r="Y1156" s="443"/>
      <c r="Z1156" s="443"/>
      <c r="AA1156" s="443"/>
      <c r="AB1156" s="443"/>
      <c r="AC1156" s="443"/>
      <c r="AD1156" s="422"/>
      <c r="AE1156" s="443"/>
      <c r="AF1156" s="443"/>
      <c r="AG1156" s="685">
        <v>3</v>
      </c>
      <c r="AH1156" s="686"/>
      <c r="AI1156" s="515"/>
      <c r="AJ1156" s="422" t="s">
        <v>210</v>
      </c>
      <c r="AK1156" s="422"/>
      <c r="AL1156" s="422"/>
      <c r="AM1156" s="422"/>
      <c r="AN1156" s="443"/>
      <c r="AO1156" s="38"/>
      <c r="AP1156" s="401">
        <f>AG1156</f>
        <v>3</v>
      </c>
      <c r="AQ1156" s="8"/>
    </row>
    <row r="1157" spans="1:43" ht="17.25" customHeight="1" x14ac:dyDescent="0.15">
      <c r="A1157" s="436">
        <v>63</v>
      </c>
      <c r="B1157" s="436">
        <v>6191</v>
      </c>
      <c r="C1157" s="35" t="s">
        <v>5984</v>
      </c>
      <c r="D1157" s="444" t="s">
        <v>5962</v>
      </c>
      <c r="E1157" s="555"/>
      <c r="F1157" s="555"/>
      <c r="G1157" s="555"/>
      <c r="H1157" s="555"/>
      <c r="I1157" s="555"/>
      <c r="J1157" s="555"/>
      <c r="K1157" s="555"/>
      <c r="L1157" s="555"/>
      <c r="M1157" s="555"/>
      <c r="N1157" s="445" ph="1"/>
      <c r="O1157" s="621"/>
      <c r="P1157" s="621"/>
      <c r="Q1157" s="621"/>
      <c r="R1157" s="621"/>
      <c r="S1157" s="621"/>
      <c r="T1157" s="41"/>
      <c r="U1157" s="621"/>
      <c r="V1157" s="422"/>
      <c r="W1157" s="422"/>
      <c r="X1157" s="621"/>
      <c r="Y1157" s="422"/>
      <c r="Z1157" s="422"/>
      <c r="AA1157" s="422"/>
      <c r="AB1157" s="422"/>
      <c r="AC1157" s="422"/>
      <c r="AD1157" s="422"/>
      <c r="AE1157" s="422"/>
      <c r="AF1157" s="443" t="s">
        <v>581</v>
      </c>
      <c r="AG1157" s="698" t="s">
        <v>6027</v>
      </c>
      <c r="AH1157" s="698"/>
      <c r="AI1157" s="698"/>
      <c r="AJ1157" s="422" t="s">
        <v>3183</v>
      </c>
      <c r="AK1157" s="422"/>
      <c r="AL1157" s="422"/>
      <c r="AM1157" s="422"/>
      <c r="AN1157" s="422"/>
      <c r="AO1157" s="38"/>
      <c r="AP1157" s="401"/>
      <c r="AQ1157" s="21" t="s">
        <v>209</v>
      </c>
    </row>
  </sheetData>
  <mergeCells count="1751">
    <mergeCell ref="E1139:M1139"/>
    <mergeCell ref="AG1139:AH1139"/>
    <mergeCell ref="AG1140:AH1140"/>
    <mergeCell ref="AF1113:AG1118"/>
    <mergeCell ref="AH1113:AO1114"/>
    <mergeCell ref="AB1114:AC1114"/>
    <mergeCell ref="AB1115:AC1115"/>
    <mergeCell ref="AJ1115:AK1115"/>
    <mergeCell ref="AH1116:AO1117"/>
    <mergeCell ref="AB1117:AC1117"/>
    <mergeCell ref="AI1097:AJ1097"/>
    <mergeCell ref="AM1089:AO1092"/>
    <mergeCell ref="AM1059:AO1062"/>
    <mergeCell ref="AB1060:AC1060"/>
    <mergeCell ref="AB1061:AC1061"/>
    <mergeCell ref="AF1062:AG1067"/>
    <mergeCell ref="AH1062:AL1063"/>
    <mergeCell ref="AB1063:AC1063"/>
    <mergeCell ref="AN1063:AO1063"/>
    <mergeCell ref="AB1064:AC1064"/>
    <mergeCell ref="AI1064:AJ1064"/>
    <mergeCell ref="AH1065:AL1066"/>
    <mergeCell ref="AM1119:AO1122"/>
    <mergeCell ref="AN1123:AO1123"/>
    <mergeCell ref="AB1073:AC1073"/>
    <mergeCell ref="AI1073:AJ1073"/>
    <mergeCell ref="AB1075:AC1075"/>
    <mergeCell ref="AB1076:AC1076"/>
    <mergeCell ref="N1074:Q1075"/>
    <mergeCell ref="AB1090:AC1090"/>
    <mergeCell ref="AI1127:AJ1127"/>
    <mergeCell ref="AB1051:AC1051"/>
    <mergeCell ref="AB1052:AC1052"/>
    <mergeCell ref="AJ1052:AK1052"/>
    <mergeCell ref="AG1147:AH1147"/>
    <mergeCell ref="E1148:M1149"/>
    <mergeCell ref="AG1148:AH1148"/>
    <mergeCell ref="AG1149:AH1149"/>
    <mergeCell ref="AI1100:AJ1100"/>
    <mergeCell ref="AH1101:AL1102"/>
    <mergeCell ref="AB1102:AC1102"/>
    <mergeCell ref="AB1103:AC1103"/>
    <mergeCell ref="AI1103:AJ1103"/>
    <mergeCell ref="E1134:J1135"/>
    <mergeCell ref="K1134:AE1134"/>
    <mergeCell ref="AJ1134:AK1134"/>
    <mergeCell ref="K1135:AE1135"/>
    <mergeCell ref="AJ1135:AK1135"/>
    <mergeCell ref="E1141:M1141"/>
    <mergeCell ref="AG1141:AH1141"/>
    <mergeCell ref="AG1142:AH1142"/>
    <mergeCell ref="AG1143:AH1143"/>
    <mergeCell ref="AG1144:AH1144"/>
    <mergeCell ref="N1145:AF1145"/>
    <mergeCell ref="AB1120:AC1120"/>
    <mergeCell ref="AB1121:AC1121"/>
    <mergeCell ref="AF1122:AG1127"/>
    <mergeCell ref="AH1122:AL1123"/>
    <mergeCell ref="AB1123:AC1123"/>
    <mergeCell ref="AB1124:AC1124"/>
    <mergeCell ref="AI1124:AJ1124"/>
    <mergeCell ref="AH1125:AL1126"/>
    <mergeCell ref="AB1126:AC1126"/>
    <mergeCell ref="R984:U985"/>
    <mergeCell ref="AB985:AC985"/>
    <mergeCell ref="AB986:AC986"/>
    <mergeCell ref="R987:S987"/>
    <mergeCell ref="AF987:AG992"/>
    <mergeCell ref="AF1008:AG1013"/>
    <mergeCell ref="E1014:I1015"/>
    <mergeCell ref="AB1018:AC1018"/>
    <mergeCell ref="AB1019:AC1019"/>
    <mergeCell ref="AB1021:AC1021"/>
    <mergeCell ref="AB1022:AC1022"/>
    <mergeCell ref="AB998:AC998"/>
    <mergeCell ref="AF1032:AG1037"/>
    <mergeCell ref="AH1032:AL1033"/>
    <mergeCell ref="AN1033:AO1033"/>
    <mergeCell ref="AB1033:AC1033"/>
    <mergeCell ref="AB1034:AC1034"/>
    <mergeCell ref="AI1034:AJ1034"/>
    <mergeCell ref="AH1035:AL1036"/>
    <mergeCell ref="AM1029:AO1032"/>
    <mergeCell ref="AB1036:AC1036"/>
    <mergeCell ref="AB1037:AC1037"/>
    <mergeCell ref="AI1037:AJ1037"/>
    <mergeCell ref="AB1031:AC1031"/>
    <mergeCell ref="AH990:AO991"/>
    <mergeCell ref="AB991:AC991"/>
    <mergeCell ref="AB992:AC992"/>
    <mergeCell ref="AJ992:AK992"/>
    <mergeCell ref="AF993:AG998"/>
    <mergeCell ref="AH993:AO994"/>
    <mergeCell ref="AB994:AC994"/>
    <mergeCell ref="AB995:AC995"/>
    <mergeCell ref="AB974:AC974"/>
    <mergeCell ref="AI974:AJ974"/>
    <mergeCell ref="AB967:AC967"/>
    <mergeCell ref="AB968:AC968"/>
    <mergeCell ref="AJ968:AK968"/>
    <mergeCell ref="AB970:AC970"/>
    <mergeCell ref="AB971:AC971"/>
    <mergeCell ref="AH981:AL982"/>
    <mergeCell ref="AB982:AC982"/>
    <mergeCell ref="AB983:AC983"/>
    <mergeCell ref="AI983:AJ983"/>
    <mergeCell ref="AF972:AG977"/>
    <mergeCell ref="AH972:AL973"/>
    <mergeCell ref="AH975:AL976"/>
    <mergeCell ref="AB976:AC976"/>
    <mergeCell ref="AB977:AC977"/>
    <mergeCell ref="AI977:AJ977"/>
    <mergeCell ref="AB973:AC973"/>
    <mergeCell ref="AF963:AG968"/>
    <mergeCell ref="AB964:AC964"/>
    <mergeCell ref="AB965:AC965"/>
    <mergeCell ref="AJ965:AK965"/>
    <mergeCell ref="AH978:AL979"/>
    <mergeCell ref="AB979:AC979"/>
    <mergeCell ref="AB980:AC980"/>
    <mergeCell ref="AI980:AJ980"/>
    <mergeCell ref="AF978:AG983"/>
    <mergeCell ref="AI923:AJ923"/>
    <mergeCell ref="AB955:AC955"/>
    <mergeCell ref="AB956:AC956"/>
    <mergeCell ref="N957:O957"/>
    <mergeCell ref="AF957:AG962"/>
    <mergeCell ref="AB958:AC958"/>
    <mergeCell ref="AB959:AC959"/>
    <mergeCell ref="AJ959:AK959"/>
    <mergeCell ref="AB961:AC961"/>
    <mergeCell ref="AB962:AC962"/>
    <mergeCell ref="AJ962:AK962"/>
    <mergeCell ref="AJ932:AK932"/>
    <mergeCell ref="AF933:AG938"/>
    <mergeCell ref="AH933:AO934"/>
    <mergeCell ref="AB934:AC934"/>
    <mergeCell ref="AB935:AC935"/>
    <mergeCell ref="AJ935:AK935"/>
    <mergeCell ref="AH936:AO937"/>
    <mergeCell ref="AB937:AC937"/>
    <mergeCell ref="AB938:AC938"/>
    <mergeCell ref="AJ938:AK938"/>
    <mergeCell ref="AM939:AO942"/>
    <mergeCell ref="AB923:AC923"/>
    <mergeCell ref="AB932:AC932"/>
    <mergeCell ref="AF918:AG923"/>
    <mergeCell ref="AH918:AL919"/>
    <mergeCell ref="AB919:AC919"/>
    <mergeCell ref="AB920:AC920"/>
    <mergeCell ref="AI920:AJ920"/>
    <mergeCell ref="AH921:AL922"/>
    <mergeCell ref="AB922:AC922"/>
    <mergeCell ref="AI953:AJ953"/>
    <mergeCell ref="AB889:AC889"/>
    <mergeCell ref="AB890:AC890"/>
    <mergeCell ref="AJ890:AK890"/>
    <mergeCell ref="AH891:AO892"/>
    <mergeCell ref="AB892:AC892"/>
    <mergeCell ref="AB893:AC893"/>
    <mergeCell ref="AJ893:AK893"/>
    <mergeCell ref="AB910:AC910"/>
    <mergeCell ref="AB911:AC911"/>
    <mergeCell ref="AF912:AG917"/>
    <mergeCell ref="AH912:AL913"/>
    <mergeCell ref="AN913:AO913"/>
    <mergeCell ref="AB913:AC913"/>
    <mergeCell ref="AB914:AC914"/>
    <mergeCell ref="AI914:AJ914"/>
    <mergeCell ref="AH915:AL916"/>
    <mergeCell ref="AB916:AC916"/>
    <mergeCell ref="AB917:AC917"/>
    <mergeCell ref="AI917:AJ917"/>
    <mergeCell ref="D894:D917"/>
    <mergeCell ref="AB895:AC895"/>
    <mergeCell ref="F896:G896"/>
    <mergeCell ref="AB896:AC896"/>
    <mergeCell ref="AF897:AG902"/>
    <mergeCell ref="AB871:AC871"/>
    <mergeCell ref="AB872:AC872"/>
    <mergeCell ref="AJ872:AK872"/>
    <mergeCell ref="AF873:AG878"/>
    <mergeCell ref="AH873:AO874"/>
    <mergeCell ref="AB874:AC874"/>
    <mergeCell ref="AB875:AC875"/>
    <mergeCell ref="AJ875:AK875"/>
    <mergeCell ref="AH876:AO877"/>
    <mergeCell ref="AB877:AC877"/>
    <mergeCell ref="AB898:AC898"/>
    <mergeCell ref="AB899:AC899"/>
    <mergeCell ref="AJ899:AK899"/>
    <mergeCell ref="AB901:AC901"/>
    <mergeCell ref="AB902:AC902"/>
    <mergeCell ref="AJ902:AK902"/>
    <mergeCell ref="AB878:AC878"/>
    <mergeCell ref="AJ878:AK878"/>
    <mergeCell ref="AF903:AG908"/>
    <mergeCell ref="AB904:AC904"/>
    <mergeCell ref="AB905:AC905"/>
    <mergeCell ref="AJ905:AK905"/>
    <mergeCell ref="AB907:AC907"/>
    <mergeCell ref="AB908:AC908"/>
    <mergeCell ref="AJ908:AK908"/>
    <mergeCell ref="AF888:AG893"/>
    <mergeCell ref="AH888:AO889"/>
    <mergeCell ref="AB866:AC866"/>
    <mergeCell ref="N867:O867"/>
    <mergeCell ref="AF867:AG872"/>
    <mergeCell ref="AH867:AO868"/>
    <mergeCell ref="AB868:AC868"/>
    <mergeCell ref="AB869:AC869"/>
    <mergeCell ref="AJ869:AK869"/>
    <mergeCell ref="AH870:AO871"/>
    <mergeCell ref="AH828:AO829"/>
    <mergeCell ref="AB829:AC829"/>
    <mergeCell ref="AB830:AC830"/>
    <mergeCell ref="AJ830:AK830"/>
    <mergeCell ref="AH831:AO832"/>
    <mergeCell ref="AB832:AC832"/>
    <mergeCell ref="AB833:AC833"/>
    <mergeCell ref="AJ833:AK833"/>
    <mergeCell ref="R849:U850"/>
    <mergeCell ref="AB850:AC850"/>
    <mergeCell ref="AB851:AC851"/>
    <mergeCell ref="R852:S852"/>
    <mergeCell ref="AF852:AG857"/>
    <mergeCell ref="AH852:AO853"/>
    <mergeCell ref="AH837:AO838"/>
    <mergeCell ref="AB838:AC838"/>
    <mergeCell ref="AB839:AC839"/>
    <mergeCell ref="AJ839:AK839"/>
    <mergeCell ref="AH840:AO841"/>
    <mergeCell ref="AB841:AC841"/>
    <mergeCell ref="AB842:AC842"/>
    <mergeCell ref="AJ842:AK842"/>
    <mergeCell ref="AF843:AG848"/>
    <mergeCell ref="AH843:AO844"/>
    <mergeCell ref="AJ848:AK848"/>
    <mergeCell ref="AJ818:AK818"/>
    <mergeCell ref="L836:M836"/>
    <mergeCell ref="AB835:AC835"/>
    <mergeCell ref="AB836:AC836"/>
    <mergeCell ref="AB811:AC811"/>
    <mergeCell ref="AB812:AC812"/>
    <mergeCell ref="AJ812:AK812"/>
    <mergeCell ref="AF813:AG818"/>
    <mergeCell ref="AH813:AO814"/>
    <mergeCell ref="AB814:AC814"/>
    <mergeCell ref="AB815:AC815"/>
    <mergeCell ref="AJ815:AK815"/>
    <mergeCell ref="AH816:AO817"/>
    <mergeCell ref="AB817:AC817"/>
    <mergeCell ref="AH822:AO823"/>
    <mergeCell ref="AB824:AC824"/>
    <mergeCell ref="AJ824:AK824"/>
    <mergeCell ref="AH825:AO826"/>
    <mergeCell ref="AB826:AC826"/>
    <mergeCell ref="AB827:AC827"/>
    <mergeCell ref="AJ827:AK827"/>
    <mergeCell ref="AF828:AG833"/>
    <mergeCell ref="R822:S822"/>
    <mergeCell ref="AF822:AG827"/>
    <mergeCell ref="AB823:AC823"/>
    <mergeCell ref="J834:M835"/>
    <mergeCell ref="AJ845:AK845"/>
    <mergeCell ref="AH846:AO847"/>
    <mergeCell ref="AH783:AO784"/>
    <mergeCell ref="AB784:AC784"/>
    <mergeCell ref="AB785:AC785"/>
    <mergeCell ref="AJ785:AK785"/>
    <mergeCell ref="AH786:AO787"/>
    <mergeCell ref="AB787:AC787"/>
    <mergeCell ref="AB788:AC788"/>
    <mergeCell ref="AJ788:AK788"/>
    <mergeCell ref="AB805:AC805"/>
    <mergeCell ref="AB806:AC806"/>
    <mergeCell ref="N807:O807"/>
    <mergeCell ref="AF807:AG812"/>
    <mergeCell ref="AH807:AO808"/>
    <mergeCell ref="AB808:AC808"/>
    <mergeCell ref="AB809:AC809"/>
    <mergeCell ref="AJ809:AK809"/>
    <mergeCell ref="AH810:AO811"/>
    <mergeCell ref="AH792:AO793"/>
    <mergeCell ref="AJ794:AK794"/>
    <mergeCell ref="AH795:AO796"/>
    <mergeCell ref="AJ797:AK797"/>
    <mergeCell ref="AH798:AO799"/>
    <mergeCell ref="AJ800:AK800"/>
    <mergeCell ref="AH801:AO802"/>
    <mergeCell ref="AJ803:AK803"/>
    <mergeCell ref="AF783:AG788"/>
    <mergeCell ref="N804:Q805"/>
    <mergeCell ref="AF762:AG764"/>
    <mergeCell ref="AH762:AO763"/>
    <mergeCell ref="AB763:AC763"/>
    <mergeCell ref="AB764:AC764"/>
    <mergeCell ref="AJ764:AK764"/>
    <mergeCell ref="D774:D782"/>
    <mergeCell ref="F776:G776"/>
    <mergeCell ref="AB775:AC775"/>
    <mergeCell ref="AB776:AC776"/>
    <mergeCell ref="AF777:AG782"/>
    <mergeCell ref="AH777:AO778"/>
    <mergeCell ref="AB778:AC778"/>
    <mergeCell ref="AB779:AC779"/>
    <mergeCell ref="AJ779:AK779"/>
    <mergeCell ref="AH780:AO781"/>
    <mergeCell ref="AB781:AC781"/>
    <mergeCell ref="AB782:AC782"/>
    <mergeCell ref="AJ782:AK782"/>
    <mergeCell ref="AF771:AG773"/>
    <mergeCell ref="AH771:AO772"/>
    <mergeCell ref="AB772:AC772"/>
    <mergeCell ref="AB773:AC773"/>
    <mergeCell ref="AJ773:AK773"/>
    <mergeCell ref="E774:I775"/>
    <mergeCell ref="AH735:AO736"/>
    <mergeCell ref="AB736:AC736"/>
    <mergeCell ref="AB737:AC737"/>
    <mergeCell ref="AJ737:AK737"/>
    <mergeCell ref="N759:O759"/>
    <mergeCell ref="AF759:AG761"/>
    <mergeCell ref="AH759:AO760"/>
    <mergeCell ref="AB760:AC760"/>
    <mergeCell ref="AB761:AC761"/>
    <mergeCell ref="AJ761:AK761"/>
    <mergeCell ref="AF744:AG746"/>
    <mergeCell ref="AH744:AO745"/>
    <mergeCell ref="AB745:AC745"/>
    <mergeCell ref="AB746:AC746"/>
    <mergeCell ref="AJ746:AK746"/>
    <mergeCell ref="AB757:AC757"/>
    <mergeCell ref="AB758:AC758"/>
    <mergeCell ref="N756:Q757"/>
    <mergeCell ref="R747:U748"/>
    <mergeCell ref="AB748:AC748"/>
    <mergeCell ref="AB749:AC749"/>
    <mergeCell ref="R750:S750"/>
    <mergeCell ref="AF750:AG752"/>
    <mergeCell ref="AH750:AO751"/>
    <mergeCell ref="AB751:AC751"/>
    <mergeCell ref="AB752:AC752"/>
    <mergeCell ref="AJ752:AK752"/>
    <mergeCell ref="AF741:AG743"/>
    <mergeCell ref="AH741:AO742"/>
    <mergeCell ref="AB742:AC742"/>
    <mergeCell ref="AB743:AC743"/>
    <mergeCell ref="N723:O723"/>
    <mergeCell ref="AF723:AG725"/>
    <mergeCell ref="AH723:AO724"/>
    <mergeCell ref="AB724:AC724"/>
    <mergeCell ref="AB725:AC725"/>
    <mergeCell ref="AJ725:AK725"/>
    <mergeCell ref="R711:U712"/>
    <mergeCell ref="AB712:AC712"/>
    <mergeCell ref="AB713:AC713"/>
    <mergeCell ref="R714:S714"/>
    <mergeCell ref="AF714:AG716"/>
    <mergeCell ref="AH714:AO715"/>
    <mergeCell ref="AB715:AC715"/>
    <mergeCell ref="AB716:AC716"/>
    <mergeCell ref="AJ716:AK716"/>
    <mergeCell ref="AF717:AG719"/>
    <mergeCell ref="L740:M740"/>
    <mergeCell ref="AB739:AC739"/>
    <mergeCell ref="AB740:AC740"/>
    <mergeCell ref="J738:M739"/>
    <mergeCell ref="N720:Q721"/>
    <mergeCell ref="AB721:AC721"/>
    <mergeCell ref="AB722:AC722"/>
    <mergeCell ref="AJ734:AK734"/>
    <mergeCell ref="AB730:AC730"/>
    <mergeCell ref="AB731:AC731"/>
    <mergeCell ref="R732:S732"/>
    <mergeCell ref="AF732:AG734"/>
    <mergeCell ref="AH732:AO733"/>
    <mergeCell ref="AB733:AC733"/>
    <mergeCell ref="AB734:AC734"/>
    <mergeCell ref="AF726:AG728"/>
    <mergeCell ref="D702:D707"/>
    <mergeCell ref="F703:G703"/>
    <mergeCell ref="AB703:AC703"/>
    <mergeCell ref="AB704:AC704"/>
    <mergeCell ref="AF705:AG707"/>
    <mergeCell ref="AH705:AO706"/>
    <mergeCell ref="AB706:AC706"/>
    <mergeCell ref="AB707:AC707"/>
    <mergeCell ref="AJ707:AK707"/>
    <mergeCell ref="AF699:AG701"/>
    <mergeCell ref="AH699:AO700"/>
    <mergeCell ref="AB700:AC700"/>
    <mergeCell ref="AB701:AC701"/>
    <mergeCell ref="AJ701:AK701"/>
    <mergeCell ref="AF708:AG710"/>
    <mergeCell ref="AH708:AO709"/>
    <mergeCell ref="AB709:AC709"/>
    <mergeCell ref="AB710:AC710"/>
    <mergeCell ref="AJ710:AK710"/>
    <mergeCell ref="N687:O687"/>
    <mergeCell ref="AF687:AG689"/>
    <mergeCell ref="AH687:AO688"/>
    <mergeCell ref="AB688:AC688"/>
    <mergeCell ref="AB689:AC689"/>
    <mergeCell ref="AJ689:AK689"/>
    <mergeCell ref="AF672:AG674"/>
    <mergeCell ref="AH672:AO673"/>
    <mergeCell ref="AB673:AC673"/>
    <mergeCell ref="AB674:AC674"/>
    <mergeCell ref="AJ674:AK674"/>
    <mergeCell ref="AB685:AC685"/>
    <mergeCell ref="AB686:AC686"/>
    <mergeCell ref="R675:U676"/>
    <mergeCell ref="AB676:AC676"/>
    <mergeCell ref="AB677:AC677"/>
    <mergeCell ref="R678:S678"/>
    <mergeCell ref="AF678:AG680"/>
    <mergeCell ref="AH678:AO679"/>
    <mergeCell ref="AB679:AC679"/>
    <mergeCell ref="AB680:AC680"/>
    <mergeCell ref="AJ680:AK680"/>
    <mergeCell ref="AF681:AG683"/>
    <mergeCell ref="N684:Q685"/>
    <mergeCell ref="L668:M668"/>
    <mergeCell ref="AB667:AC667"/>
    <mergeCell ref="AB668:AC668"/>
    <mergeCell ref="AF669:AG671"/>
    <mergeCell ref="AH669:AO670"/>
    <mergeCell ref="AB670:AC670"/>
    <mergeCell ref="AB671:AC671"/>
    <mergeCell ref="AJ671:AK671"/>
    <mergeCell ref="AF654:AG656"/>
    <mergeCell ref="AH654:AO655"/>
    <mergeCell ref="AB655:AC655"/>
    <mergeCell ref="AB656:AC656"/>
    <mergeCell ref="AJ656:AK656"/>
    <mergeCell ref="AF663:AG665"/>
    <mergeCell ref="AH663:AO664"/>
    <mergeCell ref="AB664:AC664"/>
    <mergeCell ref="AB665:AC665"/>
    <mergeCell ref="AJ665:AK665"/>
    <mergeCell ref="J666:M667"/>
    <mergeCell ref="AJ662:AK662"/>
    <mergeCell ref="AB659:AC659"/>
    <mergeCell ref="R660:S660"/>
    <mergeCell ref="AF660:AG662"/>
    <mergeCell ref="AH660:AO661"/>
    <mergeCell ref="AB661:AC661"/>
    <mergeCell ref="AB662:AC662"/>
    <mergeCell ref="N651:O651"/>
    <mergeCell ref="AF651:AG653"/>
    <mergeCell ref="AH651:AO652"/>
    <mergeCell ref="AB652:AC652"/>
    <mergeCell ref="AB653:AC653"/>
    <mergeCell ref="AJ653:AK653"/>
    <mergeCell ref="R615:U616"/>
    <mergeCell ref="AB616:AC616"/>
    <mergeCell ref="AB617:AC617"/>
    <mergeCell ref="R618:S618"/>
    <mergeCell ref="AF618:AG623"/>
    <mergeCell ref="AH618:AO619"/>
    <mergeCell ref="AB619:AC619"/>
    <mergeCell ref="AB620:AC620"/>
    <mergeCell ref="AJ620:AK620"/>
    <mergeCell ref="AH621:AO622"/>
    <mergeCell ref="AB622:AC622"/>
    <mergeCell ref="AB623:AC623"/>
    <mergeCell ref="R639:U640"/>
    <mergeCell ref="AB640:AC640"/>
    <mergeCell ref="AB641:AC641"/>
    <mergeCell ref="R642:S642"/>
    <mergeCell ref="AF642:AG644"/>
    <mergeCell ref="AH642:AO643"/>
    <mergeCell ref="AB643:AC643"/>
    <mergeCell ref="AB644:AC644"/>
    <mergeCell ref="AJ644:AK644"/>
    <mergeCell ref="N648:Q649"/>
    <mergeCell ref="AJ626:AK626"/>
    <mergeCell ref="AH627:AO628"/>
    <mergeCell ref="AB628:AC628"/>
    <mergeCell ref="AB629:AC629"/>
    <mergeCell ref="D630:D638"/>
    <mergeCell ref="F631:G631"/>
    <mergeCell ref="AB631:AC631"/>
    <mergeCell ref="AB632:AC632"/>
    <mergeCell ref="AF633:AG635"/>
    <mergeCell ref="AH633:AO634"/>
    <mergeCell ref="AB634:AC634"/>
    <mergeCell ref="AB607:AC607"/>
    <mergeCell ref="AB608:AC608"/>
    <mergeCell ref="AJ608:AK608"/>
    <mergeCell ref="AF609:AG614"/>
    <mergeCell ref="AH609:AO610"/>
    <mergeCell ref="AB610:AC610"/>
    <mergeCell ref="AB611:AC611"/>
    <mergeCell ref="AJ611:AK611"/>
    <mergeCell ref="AH612:AO613"/>
    <mergeCell ref="AB613:AC613"/>
    <mergeCell ref="AB635:AC635"/>
    <mergeCell ref="AJ635:AK635"/>
    <mergeCell ref="AF636:AG638"/>
    <mergeCell ref="AH636:AO637"/>
    <mergeCell ref="AB637:AC637"/>
    <mergeCell ref="AB638:AC638"/>
    <mergeCell ref="AJ638:AK638"/>
    <mergeCell ref="AB614:AC614"/>
    <mergeCell ref="AJ614:AK614"/>
    <mergeCell ref="E633:I636"/>
    <mergeCell ref="AJ623:AK623"/>
    <mergeCell ref="AF624:AG629"/>
    <mergeCell ref="AH624:AO625"/>
    <mergeCell ref="AB625:AC625"/>
    <mergeCell ref="AB626:AC626"/>
    <mergeCell ref="AB602:AC602"/>
    <mergeCell ref="N603:O603"/>
    <mergeCell ref="AF603:AG608"/>
    <mergeCell ref="AH603:AO604"/>
    <mergeCell ref="AB604:AC604"/>
    <mergeCell ref="AB605:AC605"/>
    <mergeCell ref="AJ605:AK605"/>
    <mergeCell ref="AH606:AO607"/>
    <mergeCell ref="AH564:AO565"/>
    <mergeCell ref="AB565:AC565"/>
    <mergeCell ref="AB566:AC566"/>
    <mergeCell ref="AJ566:AK566"/>
    <mergeCell ref="AH567:AO568"/>
    <mergeCell ref="AB568:AC568"/>
    <mergeCell ref="AB569:AC569"/>
    <mergeCell ref="AJ569:AK569"/>
    <mergeCell ref="R585:U586"/>
    <mergeCell ref="AB586:AC586"/>
    <mergeCell ref="AB587:AC587"/>
    <mergeCell ref="R588:S588"/>
    <mergeCell ref="AF588:AG593"/>
    <mergeCell ref="AH588:AO589"/>
    <mergeCell ref="AF573:AG578"/>
    <mergeCell ref="AH573:AO574"/>
    <mergeCell ref="AB574:AC574"/>
    <mergeCell ref="AB575:AC575"/>
    <mergeCell ref="AJ575:AK575"/>
    <mergeCell ref="AH576:AO577"/>
    <mergeCell ref="AB577:AC577"/>
    <mergeCell ref="AB578:AC578"/>
    <mergeCell ref="AJ578:AK578"/>
    <mergeCell ref="AF579:AG584"/>
    <mergeCell ref="N543:O543"/>
    <mergeCell ref="AH579:AO580"/>
    <mergeCell ref="AB580:AC580"/>
    <mergeCell ref="AB581:AC581"/>
    <mergeCell ref="AJ581:AK581"/>
    <mergeCell ref="AH582:AO583"/>
    <mergeCell ref="AB583:AC583"/>
    <mergeCell ref="AB584:AC584"/>
    <mergeCell ref="AJ584:AK584"/>
    <mergeCell ref="L572:M572"/>
    <mergeCell ref="AB572:AC572"/>
    <mergeCell ref="AB547:AC547"/>
    <mergeCell ref="AB548:AC548"/>
    <mergeCell ref="AJ548:AK548"/>
    <mergeCell ref="AF549:AG554"/>
    <mergeCell ref="AH549:AO550"/>
    <mergeCell ref="AB550:AC550"/>
    <mergeCell ref="AB551:AC551"/>
    <mergeCell ref="AJ551:AK551"/>
    <mergeCell ref="AH552:AO553"/>
    <mergeCell ref="AB553:AC553"/>
    <mergeCell ref="AF558:AG563"/>
    <mergeCell ref="AH558:AO559"/>
    <mergeCell ref="AJ560:AK560"/>
    <mergeCell ref="AH561:AO562"/>
    <mergeCell ref="AB562:AC562"/>
    <mergeCell ref="AB563:AC563"/>
    <mergeCell ref="AJ563:AK563"/>
    <mergeCell ref="AF564:AG569"/>
    <mergeCell ref="AF543:AG548"/>
    <mergeCell ref="AH543:AO544"/>
    <mergeCell ref="AB544:AC544"/>
    <mergeCell ref="D510:D524"/>
    <mergeCell ref="AB511:AC511"/>
    <mergeCell ref="AB512:AC512"/>
    <mergeCell ref="F513:G513"/>
    <mergeCell ref="AF513:AG518"/>
    <mergeCell ref="AB518:AC518"/>
    <mergeCell ref="AJ518:AK518"/>
    <mergeCell ref="AF519:AG524"/>
    <mergeCell ref="AH519:AO520"/>
    <mergeCell ref="AB520:AC520"/>
    <mergeCell ref="AB521:AC521"/>
    <mergeCell ref="AJ521:AK521"/>
    <mergeCell ref="AH522:AO523"/>
    <mergeCell ref="AB523:AC523"/>
    <mergeCell ref="AB524:AC524"/>
    <mergeCell ref="AJ524:AK524"/>
    <mergeCell ref="E510:I512"/>
    <mergeCell ref="AH513:AO514"/>
    <mergeCell ref="AB514:AC514"/>
    <mergeCell ref="AB515:AC515"/>
    <mergeCell ref="AJ515:AK515"/>
    <mergeCell ref="AH516:AO517"/>
    <mergeCell ref="AB517:AC517"/>
    <mergeCell ref="AB491:AC491"/>
    <mergeCell ref="AJ491:AK491"/>
    <mergeCell ref="AH492:AO493"/>
    <mergeCell ref="AB493:AC493"/>
    <mergeCell ref="AB494:AC494"/>
    <mergeCell ref="AJ494:AK494"/>
    <mergeCell ref="AF468:AG473"/>
    <mergeCell ref="AH468:AL469"/>
    <mergeCell ref="AN469:AO469"/>
    <mergeCell ref="AB469:AC469"/>
    <mergeCell ref="AB470:AC470"/>
    <mergeCell ref="AH477:AL478"/>
    <mergeCell ref="AB478:AC478"/>
    <mergeCell ref="AM465:AO468"/>
    <mergeCell ref="AI389:AJ389"/>
    <mergeCell ref="AF429:AG434"/>
    <mergeCell ref="AH429:AO430"/>
    <mergeCell ref="AB430:AC430"/>
    <mergeCell ref="AB448:AC448"/>
    <mergeCell ref="AB449:AC449"/>
    <mergeCell ref="AI449:AJ449"/>
    <mergeCell ref="AB431:AC431"/>
    <mergeCell ref="AJ431:AK431"/>
    <mergeCell ref="AH432:AO433"/>
    <mergeCell ref="AB433:AC433"/>
    <mergeCell ref="AB434:AC434"/>
    <mergeCell ref="AJ434:AK434"/>
    <mergeCell ref="AM435:AO438"/>
    <mergeCell ref="AB436:AC436"/>
    <mergeCell ref="AB479:AC479"/>
    <mergeCell ref="AI479:AJ479"/>
    <mergeCell ref="AI470:AJ470"/>
    <mergeCell ref="AI476:AJ476"/>
    <mergeCell ref="AB461:AC461"/>
    <mergeCell ref="AJ461:AK461"/>
    <mergeCell ref="AB463:AC463"/>
    <mergeCell ref="AB464:AC464"/>
    <mergeCell ref="AJ464:AK464"/>
    <mergeCell ref="AH459:AO460"/>
    <mergeCell ref="AH462:AO463"/>
    <mergeCell ref="AF414:AG419"/>
    <mergeCell ref="AH414:AL415"/>
    <mergeCell ref="AB415:AC415"/>
    <mergeCell ref="AB416:AC416"/>
    <mergeCell ref="AI416:AJ416"/>
    <mergeCell ref="AH417:AL418"/>
    <mergeCell ref="AB418:AC418"/>
    <mergeCell ref="AB419:AC419"/>
    <mergeCell ref="AI419:AJ419"/>
    <mergeCell ref="AB451:AC451"/>
    <mergeCell ref="AB452:AC452"/>
    <mergeCell ref="AB437:AC437"/>
    <mergeCell ref="AF438:AG443"/>
    <mergeCell ref="AH438:AL439"/>
    <mergeCell ref="AB439:AC439"/>
    <mergeCell ref="AN439:AO439"/>
    <mergeCell ref="AB409:AC409"/>
    <mergeCell ref="AB410:AC410"/>
    <mergeCell ref="AI410:AJ410"/>
    <mergeCell ref="AH411:AL412"/>
    <mergeCell ref="AI413:AJ413"/>
    <mergeCell ref="AM405:AO408"/>
    <mergeCell ref="AF444:AG449"/>
    <mergeCell ref="AH444:AL445"/>
    <mergeCell ref="AB445:AC445"/>
    <mergeCell ref="AB446:AC446"/>
    <mergeCell ref="AI446:AJ446"/>
    <mergeCell ref="AH447:AL448"/>
    <mergeCell ref="R360:U361"/>
    <mergeCell ref="R363:S363"/>
    <mergeCell ref="AH369:AO370"/>
    <mergeCell ref="AB370:AC370"/>
    <mergeCell ref="AB371:AC371"/>
    <mergeCell ref="AJ371:AK371"/>
    <mergeCell ref="AH372:AO373"/>
    <mergeCell ref="AB373:AC373"/>
    <mergeCell ref="AB361:AC361"/>
    <mergeCell ref="AB362:AC362"/>
    <mergeCell ref="AF363:AG368"/>
    <mergeCell ref="AH363:AO364"/>
    <mergeCell ref="AF384:AG389"/>
    <mergeCell ref="AH384:AL385"/>
    <mergeCell ref="AB385:AC385"/>
    <mergeCell ref="AB386:AC386"/>
    <mergeCell ref="AI386:AJ386"/>
    <mergeCell ref="AH387:AL388"/>
    <mergeCell ref="AB388:AC388"/>
    <mergeCell ref="AB389:AC389"/>
    <mergeCell ref="AB364:AC364"/>
    <mergeCell ref="AB365:AC365"/>
    <mergeCell ref="AJ365:AK365"/>
    <mergeCell ref="AH366:AO367"/>
    <mergeCell ref="AB367:AC367"/>
    <mergeCell ref="AB368:AC368"/>
    <mergeCell ref="AJ368:AK368"/>
    <mergeCell ref="AF369:AG374"/>
    <mergeCell ref="AF354:AG359"/>
    <mergeCell ref="AH354:AL355"/>
    <mergeCell ref="AB355:AC355"/>
    <mergeCell ref="AB356:AC356"/>
    <mergeCell ref="AI356:AJ356"/>
    <mergeCell ref="AH357:AL358"/>
    <mergeCell ref="AB358:AC358"/>
    <mergeCell ref="AB359:AC359"/>
    <mergeCell ref="AI359:AJ359"/>
    <mergeCell ref="D390:D413"/>
    <mergeCell ref="J390:M391"/>
    <mergeCell ref="AB391:AC391"/>
    <mergeCell ref="F392:G392"/>
    <mergeCell ref="L392:M392"/>
    <mergeCell ref="AB392:AC392"/>
    <mergeCell ref="AB412:AC412"/>
    <mergeCell ref="AB413:AC413"/>
    <mergeCell ref="E390:I391"/>
    <mergeCell ref="AF393:AG398"/>
    <mergeCell ref="AB394:AC394"/>
    <mergeCell ref="AB395:AC395"/>
    <mergeCell ref="AJ395:AK395"/>
    <mergeCell ref="AB397:AC397"/>
    <mergeCell ref="AB398:AC398"/>
    <mergeCell ref="AJ398:AK398"/>
    <mergeCell ref="AH393:AO394"/>
    <mergeCell ref="AH396:AO397"/>
    <mergeCell ref="AF399:AG404"/>
    <mergeCell ref="AB400:AC400"/>
    <mergeCell ref="AB401:AC401"/>
    <mergeCell ref="AJ401:AK401"/>
    <mergeCell ref="AB403:AC403"/>
    <mergeCell ref="AB404:AC404"/>
    <mergeCell ref="AJ404:AK404"/>
    <mergeCell ref="AH399:AO400"/>
    <mergeCell ref="AH402:AO403"/>
    <mergeCell ref="AB406:AC406"/>
    <mergeCell ref="AB407:AC407"/>
    <mergeCell ref="AF408:AG413"/>
    <mergeCell ref="AH408:AL409"/>
    <mergeCell ref="AN409:AO409"/>
    <mergeCell ref="AB347:AC347"/>
    <mergeCell ref="AJ335:AK335"/>
    <mergeCell ref="AB337:AC337"/>
    <mergeCell ref="AB338:AC338"/>
    <mergeCell ref="AJ338:AK338"/>
    <mergeCell ref="AF339:AG344"/>
    <mergeCell ref="AB340:AC340"/>
    <mergeCell ref="AB341:AC341"/>
    <mergeCell ref="AJ341:AK341"/>
    <mergeCell ref="AM345:AO348"/>
    <mergeCell ref="AF348:AG353"/>
    <mergeCell ref="AH348:AL349"/>
    <mergeCell ref="AN349:AO349"/>
    <mergeCell ref="AB349:AC349"/>
    <mergeCell ref="AB350:AC350"/>
    <mergeCell ref="AI350:AJ350"/>
    <mergeCell ref="AH351:AL352"/>
    <mergeCell ref="AB352:AC352"/>
    <mergeCell ref="AB353:AC353"/>
    <mergeCell ref="AI353:AJ353"/>
    <mergeCell ref="N333:O333"/>
    <mergeCell ref="AF333:AG338"/>
    <mergeCell ref="AB334:AC334"/>
    <mergeCell ref="AB335:AC335"/>
    <mergeCell ref="AB343:AC343"/>
    <mergeCell ref="AH333:AO334"/>
    <mergeCell ref="AH336:AO337"/>
    <mergeCell ref="AH339:AO340"/>
    <mergeCell ref="AH342:AO343"/>
    <mergeCell ref="N330:Q331"/>
    <mergeCell ref="R300:U301"/>
    <mergeCell ref="AB301:AC301"/>
    <mergeCell ref="AB302:AC302"/>
    <mergeCell ref="R303:S303"/>
    <mergeCell ref="AF303:AG308"/>
    <mergeCell ref="AH303:AO304"/>
    <mergeCell ref="AB304:AC304"/>
    <mergeCell ref="AB305:AC305"/>
    <mergeCell ref="AJ305:AK305"/>
    <mergeCell ref="AH306:AO307"/>
    <mergeCell ref="AB307:AC307"/>
    <mergeCell ref="AB308:AC308"/>
    <mergeCell ref="AJ308:AK308"/>
    <mergeCell ref="AF309:AG314"/>
    <mergeCell ref="AH309:AO310"/>
    <mergeCell ref="AB310:AC310"/>
    <mergeCell ref="AB311:AC311"/>
    <mergeCell ref="AJ311:AK311"/>
    <mergeCell ref="AH312:AO313"/>
    <mergeCell ref="AB313:AC313"/>
    <mergeCell ref="AB314:AC314"/>
    <mergeCell ref="AJ314:AK314"/>
    <mergeCell ref="AJ284:AK284"/>
    <mergeCell ref="AB286:AC286"/>
    <mergeCell ref="AB287:AC287"/>
    <mergeCell ref="AF288:AG293"/>
    <mergeCell ref="AH288:AL289"/>
    <mergeCell ref="AN289:AO289"/>
    <mergeCell ref="AB289:AC289"/>
    <mergeCell ref="AB290:AC290"/>
    <mergeCell ref="AI290:AJ290"/>
    <mergeCell ref="AH291:AL292"/>
    <mergeCell ref="AB292:AC292"/>
    <mergeCell ref="AB293:AC293"/>
    <mergeCell ref="AI293:AJ293"/>
    <mergeCell ref="AF294:AG299"/>
    <mergeCell ref="AH294:AL295"/>
    <mergeCell ref="AB295:AC295"/>
    <mergeCell ref="AB296:AC296"/>
    <mergeCell ref="AI296:AJ296"/>
    <mergeCell ref="AH297:AL298"/>
    <mergeCell ref="AB298:AC298"/>
    <mergeCell ref="AB299:AC299"/>
    <mergeCell ref="AI299:AJ299"/>
    <mergeCell ref="AB208:AC208"/>
    <mergeCell ref="AB209:AC209"/>
    <mergeCell ref="AJ209:AK209"/>
    <mergeCell ref="D270:D293"/>
    <mergeCell ref="AB271:AC271"/>
    <mergeCell ref="F272:G272"/>
    <mergeCell ref="AB272:AC272"/>
    <mergeCell ref="AF273:AG278"/>
    <mergeCell ref="AB247:AC247"/>
    <mergeCell ref="AB248:AC248"/>
    <mergeCell ref="AJ248:AK248"/>
    <mergeCell ref="AF249:AG254"/>
    <mergeCell ref="AH249:AO250"/>
    <mergeCell ref="AB250:AC250"/>
    <mergeCell ref="AB251:AC251"/>
    <mergeCell ref="AJ251:AK251"/>
    <mergeCell ref="AH252:AO253"/>
    <mergeCell ref="AB253:AC253"/>
    <mergeCell ref="AB274:AC274"/>
    <mergeCell ref="AB275:AC275"/>
    <mergeCell ref="AJ275:AK275"/>
    <mergeCell ref="AB277:AC277"/>
    <mergeCell ref="AB278:AC278"/>
    <mergeCell ref="AJ278:AK278"/>
    <mergeCell ref="AB254:AC254"/>
    <mergeCell ref="AJ254:AK254"/>
    <mergeCell ref="AF279:AG284"/>
    <mergeCell ref="AB280:AC280"/>
    <mergeCell ref="AB281:AC281"/>
    <mergeCell ref="AJ281:AK281"/>
    <mergeCell ref="AB283:AC283"/>
    <mergeCell ref="AB284:AC284"/>
    <mergeCell ref="AB224:AC224"/>
    <mergeCell ref="AJ224:AK224"/>
    <mergeCell ref="AB241:AC241"/>
    <mergeCell ref="AB242:AC242"/>
    <mergeCell ref="N243:O243"/>
    <mergeCell ref="AF243:AG248"/>
    <mergeCell ref="AH243:AO244"/>
    <mergeCell ref="AB244:AC244"/>
    <mergeCell ref="AB245:AC245"/>
    <mergeCell ref="AJ245:AK245"/>
    <mergeCell ref="AH246:AO247"/>
    <mergeCell ref="AB226:AC226"/>
    <mergeCell ref="AB227:AC227"/>
    <mergeCell ref="R228:S228"/>
    <mergeCell ref="AF228:AG233"/>
    <mergeCell ref="AH228:AO229"/>
    <mergeCell ref="AB229:AC229"/>
    <mergeCell ref="AB230:AC230"/>
    <mergeCell ref="AJ230:AK230"/>
    <mergeCell ref="AH231:AO232"/>
    <mergeCell ref="AB232:AC232"/>
    <mergeCell ref="AB233:AC233"/>
    <mergeCell ref="AJ233:AK233"/>
    <mergeCell ref="AF234:AG239"/>
    <mergeCell ref="AH234:AO235"/>
    <mergeCell ref="AB235:AC235"/>
    <mergeCell ref="AB236:AC236"/>
    <mergeCell ref="AJ236:AK236"/>
    <mergeCell ref="AH237:AO238"/>
    <mergeCell ref="L212:M212"/>
    <mergeCell ref="AB211:AC211"/>
    <mergeCell ref="AB187:AC187"/>
    <mergeCell ref="AB188:AC188"/>
    <mergeCell ref="AJ188:AK188"/>
    <mergeCell ref="AF189:AG194"/>
    <mergeCell ref="AH189:AO190"/>
    <mergeCell ref="AB190:AC190"/>
    <mergeCell ref="AB191:AC191"/>
    <mergeCell ref="AJ191:AK191"/>
    <mergeCell ref="AH192:AO193"/>
    <mergeCell ref="AB193:AC193"/>
    <mergeCell ref="R195:U196"/>
    <mergeCell ref="AB196:AC196"/>
    <mergeCell ref="AB197:AC197"/>
    <mergeCell ref="R198:S198"/>
    <mergeCell ref="AF198:AG203"/>
    <mergeCell ref="AH198:AO199"/>
    <mergeCell ref="AB199:AC199"/>
    <mergeCell ref="AB200:AC200"/>
    <mergeCell ref="AB212:AC212"/>
    <mergeCell ref="AJ200:AK200"/>
    <mergeCell ref="AH201:AO202"/>
    <mergeCell ref="AB202:AC202"/>
    <mergeCell ref="AB203:AC203"/>
    <mergeCell ref="AJ203:AK203"/>
    <mergeCell ref="AF204:AG209"/>
    <mergeCell ref="AH204:AO205"/>
    <mergeCell ref="AB205:AC205"/>
    <mergeCell ref="AB206:AC206"/>
    <mergeCell ref="AJ206:AK206"/>
    <mergeCell ref="AH207:AO208"/>
    <mergeCell ref="D150:D164"/>
    <mergeCell ref="F152:G152"/>
    <mergeCell ref="AB151:AC151"/>
    <mergeCell ref="AB152:AC152"/>
    <mergeCell ref="AF153:AG158"/>
    <mergeCell ref="AH153:AO154"/>
    <mergeCell ref="AB154:AC154"/>
    <mergeCell ref="AB155:AC155"/>
    <mergeCell ref="AJ155:AK155"/>
    <mergeCell ref="AH156:AO157"/>
    <mergeCell ref="AB157:AC157"/>
    <mergeCell ref="AB158:AC158"/>
    <mergeCell ref="AJ158:AK158"/>
    <mergeCell ref="AF159:AG164"/>
    <mergeCell ref="AH159:AO160"/>
    <mergeCell ref="AB160:AC160"/>
    <mergeCell ref="AB161:AC161"/>
    <mergeCell ref="AJ161:AK161"/>
    <mergeCell ref="AH162:AO163"/>
    <mergeCell ref="AB163:AC163"/>
    <mergeCell ref="AB164:AC164"/>
    <mergeCell ref="AJ164:AK164"/>
    <mergeCell ref="E150:I151"/>
    <mergeCell ref="N135:O135"/>
    <mergeCell ref="AF135:AG137"/>
    <mergeCell ref="AH135:AO136"/>
    <mergeCell ref="AB136:AC136"/>
    <mergeCell ref="AB137:AC137"/>
    <mergeCell ref="AJ137:AK137"/>
    <mergeCell ref="AF120:AG122"/>
    <mergeCell ref="AH120:AO121"/>
    <mergeCell ref="AB121:AC121"/>
    <mergeCell ref="AB122:AC122"/>
    <mergeCell ref="AJ122:AK122"/>
    <mergeCell ref="AB133:AC133"/>
    <mergeCell ref="AB134:AC134"/>
    <mergeCell ref="N132:Q133"/>
    <mergeCell ref="AF129:AG131"/>
    <mergeCell ref="AH129:AO130"/>
    <mergeCell ref="AB130:AC130"/>
    <mergeCell ref="AB131:AC131"/>
    <mergeCell ref="AJ131:AK131"/>
    <mergeCell ref="L116:M116"/>
    <mergeCell ref="AB115:AC115"/>
    <mergeCell ref="AB116:AC116"/>
    <mergeCell ref="AF117:AG119"/>
    <mergeCell ref="AH117:AO118"/>
    <mergeCell ref="AB118:AC118"/>
    <mergeCell ref="AB119:AC119"/>
    <mergeCell ref="AJ119:AK119"/>
    <mergeCell ref="AF102:AG104"/>
    <mergeCell ref="AH102:AO103"/>
    <mergeCell ref="AB103:AC103"/>
    <mergeCell ref="AB104:AC104"/>
    <mergeCell ref="AJ104:AK104"/>
    <mergeCell ref="J114:M115"/>
    <mergeCell ref="R108:S108"/>
    <mergeCell ref="AF108:AG110"/>
    <mergeCell ref="AH108:AO109"/>
    <mergeCell ref="AB109:AC109"/>
    <mergeCell ref="AB110:AC110"/>
    <mergeCell ref="AJ110:AK110"/>
    <mergeCell ref="AF111:AG113"/>
    <mergeCell ref="AH111:AO112"/>
    <mergeCell ref="AB112:AC112"/>
    <mergeCell ref="AB71:AC71"/>
    <mergeCell ref="N99:O99"/>
    <mergeCell ref="AF99:AG101"/>
    <mergeCell ref="AH99:AO100"/>
    <mergeCell ref="AB100:AC100"/>
    <mergeCell ref="AB101:AC101"/>
    <mergeCell ref="AJ101:AK101"/>
    <mergeCell ref="AF84:AG86"/>
    <mergeCell ref="AH84:AO85"/>
    <mergeCell ref="AB85:AC85"/>
    <mergeCell ref="AB86:AC86"/>
    <mergeCell ref="AJ86:AK86"/>
    <mergeCell ref="AB97:AC97"/>
    <mergeCell ref="AB98:AC98"/>
    <mergeCell ref="N96:Q97"/>
    <mergeCell ref="R87:U88"/>
    <mergeCell ref="AB88:AC88"/>
    <mergeCell ref="AB89:AC89"/>
    <mergeCell ref="R90:S90"/>
    <mergeCell ref="AF90:AG92"/>
    <mergeCell ref="AH90:AO91"/>
    <mergeCell ref="AB91:AC91"/>
    <mergeCell ref="AB92:AC92"/>
    <mergeCell ref="AJ92:AK92"/>
    <mergeCell ref="AF93:AG95"/>
    <mergeCell ref="AH93:AO94"/>
    <mergeCell ref="AB94:AC94"/>
    <mergeCell ref="AB95:AC95"/>
    <mergeCell ref="AJ95:AK95"/>
    <mergeCell ref="N63:O63"/>
    <mergeCell ref="AF63:AG65"/>
    <mergeCell ref="AH63:AO64"/>
    <mergeCell ref="AB64:AC64"/>
    <mergeCell ref="AB65:AC65"/>
    <mergeCell ref="AJ65:AK65"/>
    <mergeCell ref="AF48:AG50"/>
    <mergeCell ref="AH48:AO49"/>
    <mergeCell ref="AB49:AC49"/>
    <mergeCell ref="AB50:AC50"/>
    <mergeCell ref="AJ50:AK50"/>
    <mergeCell ref="AB61:AC61"/>
    <mergeCell ref="AB62:AC62"/>
    <mergeCell ref="N60:Q61"/>
    <mergeCell ref="R51:U52"/>
    <mergeCell ref="AB52:AC52"/>
    <mergeCell ref="AB53:AC53"/>
    <mergeCell ref="R54:S54"/>
    <mergeCell ref="AF54:AG56"/>
    <mergeCell ref="AH54:AO55"/>
    <mergeCell ref="AB55:AC55"/>
    <mergeCell ref="AB56:AC56"/>
    <mergeCell ref="AJ56:AK56"/>
    <mergeCell ref="AF57:AG59"/>
    <mergeCell ref="AH57:AO58"/>
    <mergeCell ref="AB58:AC58"/>
    <mergeCell ref="AB59:AC59"/>
    <mergeCell ref="AJ59:AK59"/>
    <mergeCell ref="L44:M44"/>
    <mergeCell ref="AB43:AC43"/>
    <mergeCell ref="AB44:AC44"/>
    <mergeCell ref="AF45:AG47"/>
    <mergeCell ref="AH45:AO46"/>
    <mergeCell ref="AB46:AC46"/>
    <mergeCell ref="AB47:AC47"/>
    <mergeCell ref="AJ47:AK47"/>
    <mergeCell ref="J42:M43"/>
    <mergeCell ref="R33:U34"/>
    <mergeCell ref="AB34:AC34"/>
    <mergeCell ref="AB35:AC35"/>
    <mergeCell ref="R36:S36"/>
    <mergeCell ref="AF36:AG38"/>
    <mergeCell ref="AH36:AO37"/>
    <mergeCell ref="AB37:AC37"/>
    <mergeCell ref="AB38:AC38"/>
    <mergeCell ref="AJ38:AK38"/>
    <mergeCell ref="AF39:AG41"/>
    <mergeCell ref="AH39:AO40"/>
    <mergeCell ref="AB40:AC40"/>
    <mergeCell ref="AB41:AC41"/>
    <mergeCell ref="AJ41:AK41"/>
    <mergeCell ref="F7:G7"/>
    <mergeCell ref="AB7:AC7"/>
    <mergeCell ref="AB8:AC8"/>
    <mergeCell ref="AF9:AG11"/>
    <mergeCell ref="AB25:AC25"/>
    <mergeCell ref="AB26:AC26"/>
    <mergeCell ref="N27:O27"/>
    <mergeCell ref="AF27:AG29"/>
    <mergeCell ref="E9:I12"/>
    <mergeCell ref="N24:Q25"/>
    <mergeCell ref="R15:U16"/>
    <mergeCell ref="AB16:AC16"/>
    <mergeCell ref="AB17:AC17"/>
    <mergeCell ref="R18:S18"/>
    <mergeCell ref="AF18:AG20"/>
    <mergeCell ref="D6:D23"/>
    <mergeCell ref="AH9:AO10"/>
    <mergeCell ref="AB10:AC10"/>
    <mergeCell ref="AB11:AC11"/>
    <mergeCell ref="AJ11:AK11"/>
    <mergeCell ref="AF12:AG14"/>
    <mergeCell ref="AH12:AO13"/>
    <mergeCell ref="AB13:AC13"/>
    <mergeCell ref="AB14:AC14"/>
    <mergeCell ref="AJ14:AK14"/>
    <mergeCell ref="AH27:AO28"/>
    <mergeCell ref="AB28:AC28"/>
    <mergeCell ref="AB29:AC29"/>
    <mergeCell ref="AJ29:AK29"/>
    <mergeCell ref="R69:U70"/>
    <mergeCell ref="AB70:AC70"/>
    <mergeCell ref="AH18:AO19"/>
    <mergeCell ref="AB19:AC19"/>
    <mergeCell ref="AB20:AC20"/>
    <mergeCell ref="AJ20:AK20"/>
    <mergeCell ref="AF21:AG23"/>
    <mergeCell ref="AH21:AO22"/>
    <mergeCell ref="AB22:AC22"/>
    <mergeCell ref="AB23:AC23"/>
    <mergeCell ref="AJ23:AK23"/>
    <mergeCell ref="AF30:AG32"/>
    <mergeCell ref="AH30:AO31"/>
    <mergeCell ref="AB31:AC31"/>
    <mergeCell ref="AB32:AC32"/>
    <mergeCell ref="AJ32:AK32"/>
    <mergeCell ref="AF66:AG68"/>
    <mergeCell ref="AH66:AO67"/>
    <mergeCell ref="AB67:AC67"/>
    <mergeCell ref="AB68:AC68"/>
    <mergeCell ref="AJ68:AK68"/>
    <mergeCell ref="D78:D95"/>
    <mergeCell ref="R105:U106"/>
    <mergeCell ref="AB106:AC106"/>
    <mergeCell ref="AB107:AC107"/>
    <mergeCell ref="R72:S72"/>
    <mergeCell ref="AF72:AG74"/>
    <mergeCell ref="AH72:AO73"/>
    <mergeCell ref="AB73:AC73"/>
    <mergeCell ref="AB74:AC74"/>
    <mergeCell ref="AJ74:AK74"/>
    <mergeCell ref="AF75:AG77"/>
    <mergeCell ref="AH75:AO76"/>
    <mergeCell ref="AB76:AC76"/>
    <mergeCell ref="AB77:AC77"/>
    <mergeCell ref="AJ77:AK77"/>
    <mergeCell ref="F79:G79"/>
    <mergeCell ref="AB79:AC79"/>
    <mergeCell ref="AB80:AC80"/>
    <mergeCell ref="AF81:AG83"/>
    <mergeCell ref="AH81:AO82"/>
    <mergeCell ref="AB82:AC82"/>
    <mergeCell ref="AB83:AC83"/>
    <mergeCell ref="AJ83:AK83"/>
    <mergeCell ref="R141:U142"/>
    <mergeCell ref="AB142:AC142"/>
    <mergeCell ref="AB143:AC143"/>
    <mergeCell ref="R144:S144"/>
    <mergeCell ref="AF144:AG146"/>
    <mergeCell ref="AH144:AO145"/>
    <mergeCell ref="AB145:AC145"/>
    <mergeCell ref="AB146:AC146"/>
    <mergeCell ref="AJ146:AK146"/>
    <mergeCell ref="AB113:AC113"/>
    <mergeCell ref="AJ113:AK113"/>
    <mergeCell ref="R123:U124"/>
    <mergeCell ref="AB124:AC124"/>
    <mergeCell ref="AB125:AC125"/>
    <mergeCell ref="R126:S126"/>
    <mergeCell ref="AF126:AG128"/>
    <mergeCell ref="AH126:AO127"/>
    <mergeCell ref="AB127:AC127"/>
    <mergeCell ref="AB128:AC128"/>
    <mergeCell ref="AJ128:AK128"/>
    <mergeCell ref="AF138:AG140"/>
    <mergeCell ref="AH138:AO139"/>
    <mergeCell ref="AB139:AC139"/>
    <mergeCell ref="AB140:AC140"/>
    <mergeCell ref="AJ140:AK140"/>
    <mergeCell ref="J210:M211"/>
    <mergeCell ref="N180:Q181"/>
    <mergeCell ref="N240:Q241"/>
    <mergeCell ref="R165:U166"/>
    <mergeCell ref="AB166:AC166"/>
    <mergeCell ref="AB167:AC167"/>
    <mergeCell ref="R168:S168"/>
    <mergeCell ref="AF168:AG173"/>
    <mergeCell ref="AH168:AO169"/>
    <mergeCell ref="AB169:AC169"/>
    <mergeCell ref="AB170:AC170"/>
    <mergeCell ref="AJ170:AK170"/>
    <mergeCell ref="AH171:AO172"/>
    <mergeCell ref="AB172:AC172"/>
    <mergeCell ref="AB173:AC173"/>
    <mergeCell ref="AJ173:AK173"/>
    <mergeCell ref="AF174:AG179"/>
    <mergeCell ref="AH174:AO175"/>
    <mergeCell ref="AB181:AC181"/>
    <mergeCell ref="AB182:AC182"/>
    <mergeCell ref="N183:O183"/>
    <mergeCell ref="AF183:AG188"/>
    <mergeCell ref="AH183:AO184"/>
    <mergeCell ref="AB184:AC184"/>
    <mergeCell ref="AB185:AC185"/>
    <mergeCell ref="AJ185:AK185"/>
    <mergeCell ref="AH186:AO187"/>
    <mergeCell ref="AB175:AC175"/>
    <mergeCell ref="AB176:AC176"/>
    <mergeCell ref="AJ176:AK176"/>
    <mergeCell ref="AH177:AO178"/>
    <mergeCell ref="R225:U226"/>
    <mergeCell ref="R255:U256"/>
    <mergeCell ref="AB257:AC257"/>
    <mergeCell ref="R258:S258"/>
    <mergeCell ref="AB238:AC238"/>
    <mergeCell ref="AB239:AC239"/>
    <mergeCell ref="AJ239:AK239"/>
    <mergeCell ref="AF147:AG149"/>
    <mergeCell ref="AH147:AO148"/>
    <mergeCell ref="AB148:AC148"/>
    <mergeCell ref="AB149:AC149"/>
    <mergeCell ref="AJ149:AK149"/>
    <mergeCell ref="AB178:AC178"/>
    <mergeCell ref="AB179:AC179"/>
    <mergeCell ref="AJ179:AK179"/>
    <mergeCell ref="AB194:AC194"/>
    <mergeCell ref="AJ194:AK194"/>
    <mergeCell ref="AF213:AG218"/>
    <mergeCell ref="AH213:AO214"/>
    <mergeCell ref="AB214:AC214"/>
    <mergeCell ref="AB215:AC215"/>
    <mergeCell ref="AJ215:AK215"/>
    <mergeCell ref="AH216:AO217"/>
    <mergeCell ref="AB217:AC217"/>
    <mergeCell ref="AB218:AC218"/>
    <mergeCell ref="AJ218:AK218"/>
    <mergeCell ref="AF219:AG224"/>
    <mergeCell ref="AH219:AO220"/>
    <mergeCell ref="AB220:AC220"/>
    <mergeCell ref="AB221:AC221"/>
    <mergeCell ref="AJ221:AK221"/>
    <mergeCell ref="AH222:AO223"/>
    <mergeCell ref="AB223:AC223"/>
    <mergeCell ref="AB332:AC332"/>
    <mergeCell ref="AB344:AC344"/>
    <mergeCell ref="AJ344:AK344"/>
    <mergeCell ref="AB346:AC346"/>
    <mergeCell ref="D210:D224"/>
    <mergeCell ref="E210:I211"/>
    <mergeCell ref="F212:G212"/>
    <mergeCell ref="E270:I271"/>
    <mergeCell ref="AM285:AO288"/>
    <mergeCell ref="AH282:AO283"/>
    <mergeCell ref="AH279:AO280"/>
    <mergeCell ref="AH276:AO277"/>
    <mergeCell ref="AH273:AO274"/>
    <mergeCell ref="AB262:AC262"/>
    <mergeCell ref="AB265:AC265"/>
    <mergeCell ref="AB268:AC268"/>
    <mergeCell ref="AF258:AG263"/>
    <mergeCell ref="AH258:AO259"/>
    <mergeCell ref="AB260:AC260"/>
    <mergeCell ref="AJ260:AK260"/>
    <mergeCell ref="AH261:AO262"/>
    <mergeCell ref="AB263:AC263"/>
    <mergeCell ref="AJ263:AK263"/>
    <mergeCell ref="AF264:AG269"/>
    <mergeCell ref="AH264:AO265"/>
    <mergeCell ref="AB266:AC266"/>
    <mergeCell ref="AJ266:AK266"/>
    <mergeCell ref="AH267:AO268"/>
    <mergeCell ref="AB269:AC269"/>
    <mergeCell ref="AJ269:AK269"/>
    <mergeCell ref="AB256:AC256"/>
    <mergeCell ref="AB259:AC259"/>
    <mergeCell ref="AF324:AG329"/>
    <mergeCell ref="AH324:AL325"/>
    <mergeCell ref="AB325:AC325"/>
    <mergeCell ref="AB326:AC326"/>
    <mergeCell ref="AI326:AJ326"/>
    <mergeCell ref="AH327:AL328"/>
    <mergeCell ref="AB328:AC328"/>
    <mergeCell ref="AB329:AC329"/>
    <mergeCell ref="AI329:AJ329"/>
    <mergeCell ref="AM315:AO318"/>
    <mergeCell ref="AB316:AC316"/>
    <mergeCell ref="AB317:AC317"/>
    <mergeCell ref="AF318:AG323"/>
    <mergeCell ref="AH318:AL319"/>
    <mergeCell ref="AB319:AC319"/>
    <mergeCell ref="AN319:AO319"/>
    <mergeCell ref="AB320:AC320"/>
    <mergeCell ref="AI320:AJ320"/>
    <mergeCell ref="AH321:AL322"/>
    <mergeCell ref="AB322:AC322"/>
    <mergeCell ref="AB323:AC323"/>
    <mergeCell ref="AI323:AJ323"/>
    <mergeCell ref="D330:D353"/>
    <mergeCell ref="E330:I331"/>
    <mergeCell ref="F332:G332"/>
    <mergeCell ref="R420:U421"/>
    <mergeCell ref="AB421:AC421"/>
    <mergeCell ref="AB422:AC422"/>
    <mergeCell ref="R423:S423"/>
    <mergeCell ref="AF423:AG428"/>
    <mergeCell ref="AH423:AO424"/>
    <mergeCell ref="AB424:AC424"/>
    <mergeCell ref="AB425:AC425"/>
    <mergeCell ref="AJ425:AK425"/>
    <mergeCell ref="AH426:AO427"/>
    <mergeCell ref="AB427:AC427"/>
    <mergeCell ref="AB428:AC428"/>
    <mergeCell ref="AJ428:AK428"/>
    <mergeCell ref="AB374:AC374"/>
    <mergeCell ref="AJ374:AK374"/>
    <mergeCell ref="AM375:AO378"/>
    <mergeCell ref="AB376:AC376"/>
    <mergeCell ref="AB377:AC377"/>
    <mergeCell ref="AF378:AG383"/>
    <mergeCell ref="AH378:AL379"/>
    <mergeCell ref="AB379:AC379"/>
    <mergeCell ref="AN379:AO379"/>
    <mergeCell ref="AB380:AC380"/>
    <mergeCell ref="AI380:AJ380"/>
    <mergeCell ref="AH381:AL382"/>
    <mergeCell ref="AB382:AC382"/>
    <mergeCell ref="AB383:AC383"/>
    <mergeCell ref="AI383:AJ383"/>
    <mergeCell ref="AB331:AC331"/>
    <mergeCell ref="N453:O453"/>
    <mergeCell ref="N450:Q451"/>
    <mergeCell ref="AB460:AC460"/>
    <mergeCell ref="AB440:AC440"/>
    <mergeCell ref="AI440:AJ440"/>
    <mergeCell ref="AH441:AL442"/>
    <mergeCell ref="AB442:AC442"/>
    <mergeCell ref="AB443:AC443"/>
    <mergeCell ref="AI443:AJ443"/>
    <mergeCell ref="AN499:AO499"/>
    <mergeCell ref="AB500:AC500"/>
    <mergeCell ref="AI500:AJ500"/>
    <mergeCell ref="AH501:AL502"/>
    <mergeCell ref="AB502:AC502"/>
    <mergeCell ref="AB503:AC503"/>
    <mergeCell ref="AI503:AJ503"/>
    <mergeCell ref="AF489:AG494"/>
    <mergeCell ref="AH489:AO490"/>
    <mergeCell ref="AB490:AC490"/>
    <mergeCell ref="AB467:AC467"/>
    <mergeCell ref="AF453:AG458"/>
    <mergeCell ref="AB454:AC454"/>
    <mergeCell ref="AB455:AC455"/>
    <mergeCell ref="AJ455:AK455"/>
    <mergeCell ref="AB457:AC457"/>
    <mergeCell ref="AB458:AC458"/>
    <mergeCell ref="AJ458:AK458"/>
    <mergeCell ref="AH453:AO454"/>
    <mergeCell ref="AH456:AO457"/>
    <mergeCell ref="AF459:AG464"/>
    <mergeCell ref="AH471:AL472"/>
    <mergeCell ref="AB472:AC472"/>
    <mergeCell ref="AB481:AC481"/>
    <mergeCell ref="AB482:AC482"/>
    <mergeCell ref="R483:S483"/>
    <mergeCell ref="AF483:AG488"/>
    <mergeCell ref="AH483:AO484"/>
    <mergeCell ref="AB484:AC484"/>
    <mergeCell ref="AB485:AC485"/>
    <mergeCell ref="AJ485:AK485"/>
    <mergeCell ref="AH486:AO487"/>
    <mergeCell ref="AB487:AC487"/>
    <mergeCell ref="AB488:AC488"/>
    <mergeCell ref="AJ488:AK488"/>
    <mergeCell ref="AB466:AC466"/>
    <mergeCell ref="N600:Q601"/>
    <mergeCell ref="R525:U526"/>
    <mergeCell ref="AB526:AC526"/>
    <mergeCell ref="AB530:AC530"/>
    <mergeCell ref="AB532:AC532"/>
    <mergeCell ref="AB533:AC533"/>
    <mergeCell ref="AB535:AC535"/>
    <mergeCell ref="AB536:AC536"/>
    <mergeCell ref="AB538:AC538"/>
    <mergeCell ref="AB539:AC539"/>
    <mergeCell ref="R555:U556"/>
    <mergeCell ref="AB556:AC556"/>
    <mergeCell ref="AB557:AC557"/>
    <mergeCell ref="AB473:AC473"/>
    <mergeCell ref="AI473:AJ473"/>
    <mergeCell ref="AF474:AG479"/>
    <mergeCell ref="AH474:AL475"/>
    <mergeCell ref="AB475:AC475"/>
    <mergeCell ref="AB476:AC476"/>
    <mergeCell ref="AB596:AC596"/>
    <mergeCell ref="AJ596:AK596"/>
    <mergeCell ref="AH597:AO598"/>
    <mergeCell ref="AB598:AC598"/>
    <mergeCell ref="AB599:AC599"/>
    <mergeCell ref="AJ599:AK599"/>
    <mergeCell ref="AJ545:AK545"/>
    <mergeCell ref="AH546:AO547"/>
    <mergeCell ref="AF528:AG533"/>
    <mergeCell ref="AH528:AO529"/>
    <mergeCell ref="AJ530:AK530"/>
    <mergeCell ref="AH531:AO532"/>
    <mergeCell ref="AJ533:AK533"/>
    <mergeCell ref="AF534:AG539"/>
    <mergeCell ref="AH534:AO535"/>
    <mergeCell ref="AJ536:AK536"/>
    <mergeCell ref="AH537:AO538"/>
    <mergeCell ref="AJ539:AK539"/>
    <mergeCell ref="AB554:AC554"/>
    <mergeCell ref="AJ554:AK554"/>
    <mergeCell ref="AB529:AC529"/>
    <mergeCell ref="AB541:AC541"/>
    <mergeCell ref="AB542:AC542"/>
    <mergeCell ref="AB545:AC545"/>
    <mergeCell ref="D450:D473"/>
    <mergeCell ref="E450:I451"/>
    <mergeCell ref="F452:G452"/>
    <mergeCell ref="J570:M571"/>
    <mergeCell ref="N540:Q541"/>
    <mergeCell ref="AF504:AG509"/>
    <mergeCell ref="AH504:AL505"/>
    <mergeCell ref="AB505:AC505"/>
    <mergeCell ref="AB506:AC506"/>
    <mergeCell ref="AI506:AJ506"/>
    <mergeCell ref="AH507:AL508"/>
    <mergeCell ref="AB508:AC508"/>
    <mergeCell ref="AB509:AC509"/>
    <mergeCell ref="AI509:AJ509"/>
    <mergeCell ref="AM495:AO498"/>
    <mergeCell ref="AB496:AC496"/>
    <mergeCell ref="AB497:AC497"/>
    <mergeCell ref="AF498:AG503"/>
    <mergeCell ref="AH498:AL499"/>
    <mergeCell ref="AB499:AC499"/>
    <mergeCell ref="D570:D584"/>
    <mergeCell ref="E570:I572"/>
    <mergeCell ref="F573:G573"/>
    <mergeCell ref="R558:S558"/>
    <mergeCell ref="AB559:AC559"/>
    <mergeCell ref="AB560:AC560"/>
    <mergeCell ref="AB571:AC571"/>
    <mergeCell ref="AB527:AC527"/>
    <mergeCell ref="R528:S528"/>
    <mergeCell ref="J450:M451"/>
    <mergeCell ref="L452:M452"/>
    <mergeCell ref="R480:U481"/>
    <mergeCell ref="AJ629:AK629"/>
    <mergeCell ref="AB589:AC589"/>
    <mergeCell ref="AB590:AC590"/>
    <mergeCell ref="AJ590:AK590"/>
    <mergeCell ref="AH591:AO592"/>
    <mergeCell ref="AH681:AO682"/>
    <mergeCell ref="AB682:AC682"/>
    <mergeCell ref="AB683:AC683"/>
    <mergeCell ref="AJ683:AK683"/>
    <mergeCell ref="R693:U694"/>
    <mergeCell ref="AB694:AC694"/>
    <mergeCell ref="AB695:AC695"/>
    <mergeCell ref="R696:S696"/>
    <mergeCell ref="AF696:AG698"/>
    <mergeCell ref="AH696:AO697"/>
    <mergeCell ref="AB697:AC697"/>
    <mergeCell ref="AB698:AC698"/>
    <mergeCell ref="AJ698:AK698"/>
    <mergeCell ref="AF645:AG647"/>
    <mergeCell ref="AH645:AO646"/>
    <mergeCell ref="AB646:AC646"/>
    <mergeCell ref="AB647:AC647"/>
    <mergeCell ref="AJ647:AK647"/>
    <mergeCell ref="R657:U658"/>
    <mergeCell ref="AB658:AC658"/>
    <mergeCell ref="AB601:AC601"/>
    <mergeCell ref="AB592:AC592"/>
    <mergeCell ref="AB593:AC593"/>
    <mergeCell ref="AJ593:AK593"/>
    <mergeCell ref="AF594:AG599"/>
    <mergeCell ref="AH594:AO595"/>
    <mergeCell ref="AB595:AC595"/>
    <mergeCell ref="AB649:AC649"/>
    <mergeCell ref="AB650:AC650"/>
    <mergeCell ref="AF690:AG692"/>
    <mergeCell ref="AH690:AO691"/>
    <mergeCell ref="AB691:AC691"/>
    <mergeCell ref="AF753:AG755"/>
    <mergeCell ref="AH753:AO754"/>
    <mergeCell ref="AB754:AC754"/>
    <mergeCell ref="AB755:AC755"/>
    <mergeCell ref="AJ755:AK755"/>
    <mergeCell ref="R765:U766"/>
    <mergeCell ref="AB766:AC766"/>
    <mergeCell ref="AB767:AC767"/>
    <mergeCell ref="R768:S768"/>
    <mergeCell ref="AF768:AG770"/>
    <mergeCell ref="AH768:AO769"/>
    <mergeCell ref="AB769:AC769"/>
    <mergeCell ref="AB770:AC770"/>
    <mergeCell ref="AJ770:AK770"/>
    <mergeCell ref="AH717:AO718"/>
    <mergeCell ref="AB718:AC718"/>
    <mergeCell ref="AB719:AC719"/>
    <mergeCell ref="AJ719:AK719"/>
    <mergeCell ref="R729:U730"/>
    <mergeCell ref="AB692:AC692"/>
    <mergeCell ref="AJ692:AK692"/>
    <mergeCell ref="AJ743:AK743"/>
    <mergeCell ref="AH726:AO727"/>
    <mergeCell ref="AB727:AC727"/>
    <mergeCell ref="AB728:AC728"/>
    <mergeCell ref="AJ728:AK728"/>
    <mergeCell ref="AF735:AG737"/>
    <mergeCell ref="N864:Q865"/>
    <mergeCell ref="R789:U790"/>
    <mergeCell ref="AB790:AC790"/>
    <mergeCell ref="AB791:AC791"/>
    <mergeCell ref="R792:S792"/>
    <mergeCell ref="AF792:AG797"/>
    <mergeCell ref="AB793:AC793"/>
    <mergeCell ref="AB794:AC794"/>
    <mergeCell ref="AB796:AC796"/>
    <mergeCell ref="AB797:AC797"/>
    <mergeCell ref="AF798:AG803"/>
    <mergeCell ref="AB799:AC799"/>
    <mergeCell ref="AB800:AC800"/>
    <mergeCell ref="AB802:AC802"/>
    <mergeCell ref="AB803:AC803"/>
    <mergeCell ref="R819:U820"/>
    <mergeCell ref="AB820:AC820"/>
    <mergeCell ref="AB821:AC821"/>
    <mergeCell ref="AB818:AC818"/>
    <mergeCell ref="AF837:AG842"/>
    <mergeCell ref="AB865:AC865"/>
    <mergeCell ref="AB844:AC844"/>
    <mergeCell ref="AB845:AC845"/>
    <mergeCell ref="AB847:AC847"/>
    <mergeCell ref="AB848:AC848"/>
    <mergeCell ref="AH858:AO859"/>
    <mergeCell ref="AB859:AC859"/>
    <mergeCell ref="AB860:AC860"/>
    <mergeCell ref="AJ860:AK860"/>
    <mergeCell ref="D834:D842"/>
    <mergeCell ref="E834:I835"/>
    <mergeCell ref="F836:G836"/>
    <mergeCell ref="R879:U880"/>
    <mergeCell ref="AB880:AC880"/>
    <mergeCell ref="AB881:AC881"/>
    <mergeCell ref="R882:S882"/>
    <mergeCell ref="AF882:AG887"/>
    <mergeCell ref="AH882:AO883"/>
    <mergeCell ref="AB883:AC883"/>
    <mergeCell ref="AB884:AC884"/>
    <mergeCell ref="AJ884:AK884"/>
    <mergeCell ref="AH885:AO886"/>
    <mergeCell ref="AB886:AC886"/>
    <mergeCell ref="AB887:AC887"/>
    <mergeCell ref="AJ887:AK887"/>
    <mergeCell ref="AB853:AC853"/>
    <mergeCell ref="AB854:AC854"/>
    <mergeCell ref="AJ854:AK854"/>
    <mergeCell ref="AH855:AO856"/>
    <mergeCell ref="AB856:AC856"/>
    <mergeCell ref="AB857:AC857"/>
    <mergeCell ref="AJ857:AK857"/>
    <mergeCell ref="AF858:AG863"/>
    <mergeCell ref="AH861:AO862"/>
    <mergeCell ref="AB862:AC862"/>
    <mergeCell ref="AB863:AC863"/>
    <mergeCell ref="AJ863:AK863"/>
    <mergeCell ref="AN973:AO973"/>
    <mergeCell ref="E894:I895"/>
    <mergeCell ref="AM909:AO912"/>
    <mergeCell ref="AH906:AO907"/>
    <mergeCell ref="AH903:AO904"/>
    <mergeCell ref="AH900:AO901"/>
    <mergeCell ref="AH897:AO898"/>
    <mergeCell ref="AM969:AO972"/>
    <mergeCell ref="AH957:AO958"/>
    <mergeCell ref="AH960:AO961"/>
    <mergeCell ref="AH963:AO964"/>
    <mergeCell ref="AH966:AO967"/>
    <mergeCell ref="N954:Q955"/>
    <mergeCell ref="R924:U925"/>
    <mergeCell ref="AB925:AC925"/>
    <mergeCell ref="AB926:AC926"/>
    <mergeCell ref="R927:S927"/>
    <mergeCell ref="AF927:AG932"/>
    <mergeCell ref="AH927:AO928"/>
    <mergeCell ref="AB928:AC928"/>
    <mergeCell ref="AB929:AC929"/>
    <mergeCell ref="AJ929:AK929"/>
    <mergeCell ref="AH930:AO931"/>
    <mergeCell ref="AB931:AC931"/>
    <mergeCell ref="AF948:AG953"/>
    <mergeCell ref="AH948:AL949"/>
    <mergeCell ref="AB949:AC949"/>
    <mergeCell ref="AB950:AC950"/>
    <mergeCell ref="AI950:AJ950"/>
    <mergeCell ref="AH951:AL952"/>
    <mergeCell ref="AB952:AC952"/>
    <mergeCell ref="AB953:AC953"/>
    <mergeCell ref="AB940:AC940"/>
    <mergeCell ref="AB941:AC941"/>
    <mergeCell ref="AF942:AG947"/>
    <mergeCell ref="AH942:AL943"/>
    <mergeCell ref="AB943:AC943"/>
    <mergeCell ref="AN943:AO943"/>
    <mergeCell ref="AB944:AC944"/>
    <mergeCell ref="AI944:AJ944"/>
    <mergeCell ref="AH945:AL946"/>
    <mergeCell ref="AB946:AC946"/>
    <mergeCell ref="AB947:AC947"/>
    <mergeCell ref="AI947:AJ947"/>
    <mergeCell ref="D954:D959"/>
    <mergeCell ref="E954:I955"/>
    <mergeCell ref="F956:G956"/>
    <mergeCell ref="AM999:AO1002"/>
    <mergeCell ref="AB1000:AC1000"/>
    <mergeCell ref="AB1001:AC1001"/>
    <mergeCell ref="AF1002:AG1007"/>
    <mergeCell ref="AH1002:AL1003"/>
    <mergeCell ref="AB1003:AC1003"/>
    <mergeCell ref="AN1003:AO1003"/>
    <mergeCell ref="AB1004:AC1004"/>
    <mergeCell ref="AI1004:AJ1004"/>
    <mergeCell ref="AH1005:AL1006"/>
    <mergeCell ref="AB1006:AC1006"/>
    <mergeCell ref="AB1007:AC1007"/>
    <mergeCell ref="AI1007:AJ1007"/>
    <mergeCell ref="AH987:AO988"/>
    <mergeCell ref="AB988:AC988"/>
    <mergeCell ref="AB989:AC989"/>
    <mergeCell ref="AJ989:AK989"/>
    <mergeCell ref="AJ995:AK995"/>
    <mergeCell ref="AH996:AO997"/>
    <mergeCell ref="AB997:AC997"/>
    <mergeCell ref="AJ998:AK998"/>
    <mergeCell ref="AB1100:AC1100"/>
    <mergeCell ref="AF1053:AG1058"/>
    <mergeCell ref="AH1053:AO1054"/>
    <mergeCell ref="AB1054:AC1054"/>
    <mergeCell ref="AB1055:AC1055"/>
    <mergeCell ref="AJ1055:AK1055"/>
    <mergeCell ref="AH1056:AO1057"/>
    <mergeCell ref="AB1057:AC1057"/>
    <mergeCell ref="AB1058:AC1058"/>
    <mergeCell ref="AJ1058:AK1058"/>
    <mergeCell ref="AH1008:AL1009"/>
    <mergeCell ref="AB1009:AC1009"/>
    <mergeCell ref="AB1010:AC1010"/>
    <mergeCell ref="AI1010:AJ1010"/>
    <mergeCell ref="AH1011:AL1012"/>
    <mergeCell ref="AB1012:AC1012"/>
    <mergeCell ref="AB1013:AC1013"/>
    <mergeCell ref="AI1013:AJ1013"/>
    <mergeCell ref="AJ1019:AK1019"/>
    <mergeCell ref="AJ1022:AK1022"/>
    <mergeCell ref="AH1017:AO1018"/>
    <mergeCell ref="AH1020:AO1021"/>
    <mergeCell ref="AH1023:AO1024"/>
    <mergeCell ref="AH1026:AO1027"/>
    <mergeCell ref="AB1030:AC1030"/>
    <mergeCell ref="AH1038:AL1039"/>
    <mergeCell ref="AB1039:AC1039"/>
    <mergeCell ref="AB1040:AC1040"/>
    <mergeCell ref="D1074:D1082"/>
    <mergeCell ref="E1074:I1075"/>
    <mergeCell ref="J1074:M1075"/>
    <mergeCell ref="F1076:G1076"/>
    <mergeCell ref="L1076:M1076"/>
    <mergeCell ref="R1104:U1105"/>
    <mergeCell ref="AB1105:AC1105"/>
    <mergeCell ref="AB1106:AC1106"/>
    <mergeCell ref="R1107:S1107"/>
    <mergeCell ref="AB1066:AC1066"/>
    <mergeCell ref="AB1067:AC1067"/>
    <mergeCell ref="AI1067:AJ1067"/>
    <mergeCell ref="AF1068:AG1073"/>
    <mergeCell ref="AH1068:AL1069"/>
    <mergeCell ref="AB1069:AC1069"/>
    <mergeCell ref="AB1070:AC1070"/>
    <mergeCell ref="AI1070:AJ1070"/>
    <mergeCell ref="AH1071:AL1072"/>
    <mergeCell ref="AB1072:AC1072"/>
    <mergeCell ref="N1077:O1077"/>
    <mergeCell ref="AF1077:AG1082"/>
    <mergeCell ref="AB1078:AC1078"/>
    <mergeCell ref="AB1079:AC1079"/>
    <mergeCell ref="AJ1079:AK1079"/>
    <mergeCell ref="AB1081:AC1081"/>
    <mergeCell ref="AB1082:AC1082"/>
    <mergeCell ref="AJ1082:AK1082"/>
    <mergeCell ref="AH1077:AO1078"/>
    <mergeCell ref="AH1080:AO1081"/>
    <mergeCell ref="AF1083:AG1088"/>
    <mergeCell ref="AB1084:AC1084"/>
    <mergeCell ref="AB1085:AC1085"/>
    <mergeCell ref="D1014:D1022"/>
    <mergeCell ref="J1014:M1015"/>
    <mergeCell ref="AB1015:AC1015"/>
    <mergeCell ref="F1016:G1016"/>
    <mergeCell ref="L1016:M1016"/>
    <mergeCell ref="AB1016:AC1016"/>
    <mergeCell ref="AF1017:AG1022"/>
    <mergeCell ref="AB1133:AC1133"/>
    <mergeCell ref="AI1133:AJ1133"/>
    <mergeCell ref="AJ1137:AK1137"/>
    <mergeCell ref="AJ1138:AK1138"/>
    <mergeCell ref="AG1156:AH1156"/>
    <mergeCell ref="AG1150:AH1150"/>
    <mergeCell ref="AG1151:AH1151"/>
    <mergeCell ref="AG1152:AH1152"/>
    <mergeCell ref="AG1153:AH1153"/>
    <mergeCell ref="AG1154:AH1154"/>
    <mergeCell ref="AG1155:AH1155"/>
    <mergeCell ref="N1146:AF1146"/>
    <mergeCell ref="AG1146:AH1146"/>
    <mergeCell ref="E1147:AF1147"/>
    <mergeCell ref="AF1023:AG1028"/>
    <mergeCell ref="AB1024:AC1024"/>
    <mergeCell ref="AB1025:AC1025"/>
    <mergeCell ref="AJ1025:AK1025"/>
    <mergeCell ref="AB1027:AC1027"/>
    <mergeCell ref="AB1028:AC1028"/>
    <mergeCell ref="AJ1028:AK1028"/>
    <mergeCell ref="AB1042:AC1042"/>
    <mergeCell ref="AB1043:AC1043"/>
    <mergeCell ref="AI1043:AJ1043"/>
    <mergeCell ref="AF1038:AG1043"/>
    <mergeCell ref="AI1040:AJ1040"/>
    <mergeCell ref="AH1041:AL1042"/>
    <mergeCell ref="R1044:U1045"/>
    <mergeCell ref="AB1045:AC1045"/>
    <mergeCell ref="AB1091:AC1091"/>
    <mergeCell ref="AF1092:AG1097"/>
    <mergeCell ref="AH1092:AL1093"/>
    <mergeCell ref="AF1098:AG1103"/>
    <mergeCell ref="AH1098:AL1099"/>
    <mergeCell ref="AB1099:AC1099"/>
    <mergeCell ref="AB1118:AC1118"/>
    <mergeCell ref="AN1093:AO1093"/>
    <mergeCell ref="AB1093:AC1093"/>
    <mergeCell ref="AB1094:AC1094"/>
    <mergeCell ref="AI1094:AJ1094"/>
    <mergeCell ref="AH1095:AL1096"/>
    <mergeCell ref="AB1096:AC1096"/>
    <mergeCell ref="AB1097:AC1097"/>
    <mergeCell ref="AB1046:AC1046"/>
    <mergeCell ref="R1047:S1047"/>
    <mergeCell ref="AF1047:AG1052"/>
    <mergeCell ref="AH1047:AO1048"/>
    <mergeCell ref="AJ1085:AK1085"/>
    <mergeCell ref="AB1087:AC1087"/>
    <mergeCell ref="AB1088:AC1088"/>
    <mergeCell ref="AJ1088:AK1088"/>
    <mergeCell ref="AH1083:AO1084"/>
    <mergeCell ref="AH1086:AO1087"/>
    <mergeCell ref="AB1048:AC1048"/>
    <mergeCell ref="AB1049:AC1049"/>
    <mergeCell ref="AJ1049:AK1049"/>
    <mergeCell ref="AH1050:AO1051"/>
    <mergeCell ref="AG1157:AI1157"/>
    <mergeCell ref="AJ1118:AK1118"/>
    <mergeCell ref="AF1107:AG1112"/>
    <mergeCell ref="AH1107:AO1108"/>
    <mergeCell ref="AB1108:AC1108"/>
    <mergeCell ref="AB1109:AC1109"/>
    <mergeCell ref="AJ1109:AK1109"/>
    <mergeCell ref="AH1110:AO1111"/>
    <mergeCell ref="AB1111:AC1111"/>
    <mergeCell ref="AB1112:AC1112"/>
    <mergeCell ref="AJ1112:AK1112"/>
    <mergeCell ref="AF1128:AG1133"/>
    <mergeCell ref="AH1128:AL1129"/>
    <mergeCell ref="AB1129:AC1129"/>
    <mergeCell ref="AB1130:AC1130"/>
    <mergeCell ref="AI1130:AJ1130"/>
    <mergeCell ref="AH1131:AL1132"/>
    <mergeCell ref="AB1132:AC1132"/>
    <mergeCell ref="AB1127:AC1127"/>
    <mergeCell ref="AG1145:AH1145"/>
    <mergeCell ref="AJ1136:AK1136"/>
  </mergeCells>
  <phoneticPr fontId="3"/>
  <printOptions horizontalCentered="1"/>
  <pageMargins left="0.39370078740157483" right="0.39370078740157483" top="0.78740157480314965" bottom="0.59055118110236227" header="0.51181102362204722" footer="0.31496062992125984"/>
  <pageSetup paperSize="9" scale="58" firstPageNumber="2" orientation="portrait" useFirstPageNumber="1" r:id="rId1"/>
  <headerFooter alignWithMargins="0">
    <oddHeader>&amp;R&amp;9介護予防訪問看護</oddHeader>
    <oddFooter>&amp;C&amp;14&amp;P</oddFooter>
  </headerFooter>
  <rowBreaks count="18" manualBreakCount="18">
    <brk id="77" max="42" man="1"/>
    <brk id="149" max="42" man="1"/>
    <brk id="209" max="42" man="1"/>
    <brk id="269" max="42" man="1"/>
    <brk id="329" max="42" man="1"/>
    <brk id="389" max="42" man="1"/>
    <brk id="449" max="42" man="1"/>
    <brk id="509" max="42" man="1"/>
    <brk id="569" max="42" man="1"/>
    <brk id="629" max="42" man="1"/>
    <brk id="701" max="42" man="1"/>
    <brk id="773" max="42" man="1"/>
    <brk id="833" max="42" man="1"/>
    <brk id="893" max="42" man="1"/>
    <brk id="953" max="42" man="1"/>
    <brk id="1013" max="42" man="1"/>
    <brk id="1073" max="42" man="1"/>
    <brk id="1133" max="42"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4"/>
  <dimension ref="A1:AM28"/>
  <sheetViews>
    <sheetView view="pageBreakPreview" zoomScaleNormal="100" zoomScaleSheetLayoutView="100" workbookViewId="0"/>
  </sheetViews>
  <sheetFormatPr defaultColWidth="9" defaultRowHeight="13.5" x14ac:dyDescent="0.15"/>
  <cols>
    <col min="1" max="1" width="4.625" style="251" customWidth="1"/>
    <col min="2" max="2" width="7.5" style="251" customWidth="1"/>
    <col min="3" max="3" width="28.625" style="251" customWidth="1"/>
    <col min="4" max="4" width="2.875" style="251" customWidth="1"/>
    <col min="5" max="5" width="2.375" style="251" customWidth="1"/>
    <col min="6" max="7" width="2.5" style="251" customWidth="1"/>
    <col min="8" max="8" width="2.375" style="251" customWidth="1"/>
    <col min="9" max="12" width="2" style="251" customWidth="1"/>
    <col min="13" max="13" width="2.375" style="251" customWidth="1"/>
    <col min="14" max="14" width="2.125" style="251" customWidth="1"/>
    <col min="15" max="16" width="1.875" style="251" customWidth="1"/>
    <col min="17" max="17" width="2.375" style="251" customWidth="1"/>
    <col min="18" max="18" width="2.875" style="251" customWidth="1"/>
    <col min="19" max="29" width="2.375" style="251" customWidth="1"/>
    <col min="30" max="30" width="6.5" style="251" customWidth="1"/>
    <col min="31" max="34" width="2.375" style="251" customWidth="1"/>
    <col min="35" max="35" width="1.5" style="251" customWidth="1"/>
    <col min="36" max="36" width="2.375" style="251" customWidth="1"/>
    <col min="37" max="38" width="7.875" style="251" customWidth="1"/>
    <col min="39" max="39" width="2.875" style="251" customWidth="1"/>
    <col min="40" max="16384" width="9" style="251"/>
  </cols>
  <sheetData>
    <row r="1" spans="1:39" ht="17.25" x14ac:dyDescent="0.2">
      <c r="A1" s="15" t="s">
        <v>158</v>
      </c>
    </row>
    <row r="2" spans="1:39" ht="17.25" x14ac:dyDescent="0.2">
      <c r="A2" s="15"/>
    </row>
    <row r="3" spans="1:39" ht="17.25" x14ac:dyDescent="0.2">
      <c r="B3" s="15" t="s">
        <v>798</v>
      </c>
    </row>
    <row r="5" spans="1:39" ht="17.25" customHeight="1" x14ac:dyDescent="0.15">
      <c r="A5" s="405" t="s">
        <v>582</v>
      </c>
      <c r="B5" s="198"/>
      <c r="C5" s="1" t="s">
        <v>583</v>
      </c>
      <c r="D5" s="415"/>
      <c r="E5" s="633"/>
      <c r="F5" s="633"/>
      <c r="G5" s="633"/>
      <c r="H5" s="633"/>
      <c r="I5" s="633"/>
      <c r="J5" s="633"/>
      <c r="K5" s="633"/>
      <c r="L5" s="633"/>
      <c r="M5" s="633"/>
      <c r="N5" s="633"/>
      <c r="O5" s="633"/>
      <c r="P5" s="633"/>
      <c r="Q5" s="633"/>
      <c r="R5" s="633"/>
      <c r="S5" s="633"/>
      <c r="T5" s="633"/>
      <c r="U5" s="633"/>
      <c r="V5" s="633"/>
      <c r="W5" s="2" t="s">
        <v>584</v>
      </c>
      <c r="X5" s="633"/>
      <c r="Y5" s="633"/>
      <c r="Z5" s="633"/>
      <c r="AA5" s="633"/>
      <c r="AB5" s="633"/>
      <c r="AC5" s="633"/>
      <c r="AD5" s="633"/>
      <c r="AE5" s="633"/>
      <c r="AF5" s="633"/>
      <c r="AG5" s="633"/>
      <c r="AH5" s="633"/>
      <c r="AI5" s="633"/>
      <c r="AJ5" s="633"/>
      <c r="AK5" s="31" t="s">
        <v>594</v>
      </c>
      <c r="AL5" s="31" t="s">
        <v>52</v>
      </c>
      <c r="AM5" s="637"/>
    </row>
    <row r="6" spans="1:39" ht="17.25" customHeight="1" x14ac:dyDescent="0.15">
      <c r="A6" s="3" t="s">
        <v>585</v>
      </c>
      <c r="B6" s="4" t="s">
        <v>586</v>
      </c>
      <c r="C6" s="432"/>
      <c r="D6" s="446"/>
      <c r="E6" s="607"/>
      <c r="F6" s="607"/>
      <c r="G6" s="607"/>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32" t="s">
        <v>595</v>
      </c>
      <c r="AL6" s="32" t="s">
        <v>578</v>
      </c>
      <c r="AM6" s="637"/>
    </row>
    <row r="7" spans="1:39" ht="17.25" customHeight="1" x14ac:dyDescent="0.15">
      <c r="A7" s="436">
        <v>59</v>
      </c>
      <c r="B7" s="433">
        <v>2411</v>
      </c>
      <c r="C7" s="241" t="s">
        <v>11</v>
      </c>
      <c r="D7" s="209" t="s">
        <v>12</v>
      </c>
      <c r="E7" s="438"/>
      <c r="F7" s="438"/>
      <c r="G7" s="438"/>
      <c r="H7" s="438"/>
      <c r="I7" s="409"/>
      <c r="J7" s="409"/>
      <c r="K7" s="409"/>
      <c r="L7" s="409"/>
      <c r="M7" s="208"/>
      <c r="N7" s="444" t="s">
        <v>658</v>
      </c>
      <c r="O7" s="445"/>
      <c r="P7" s="445"/>
      <c r="Q7" s="445"/>
      <c r="R7" s="443"/>
      <c r="S7" s="443"/>
      <c r="T7" s="443"/>
      <c r="U7" s="445"/>
      <c r="V7" s="443"/>
      <c r="W7" s="443"/>
      <c r="X7" s="422"/>
      <c r="Y7" s="445"/>
      <c r="Z7" s="445"/>
      <c r="AA7" s="422"/>
      <c r="AB7" s="422"/>
      <c r="AC7" s="422"/>
      <c r="AD7" s="662">
        <v>1545</v>
      </c>
      <c r="AE7" s="422" t="s">
        <v>659</v>
      </c>
      <c r="AF7" s="422"/>
      <c r="AG7" s="422"/>
      <c r="AH7" s="422"/>
      <c r="AI7" s="422"/>
      <c r="AJ7" s="422"/>
      <c r="AK7" s="401">
        <f t="shared" ref="AK7:AK22" si="0">AD7</f>
        <v>1545</v>
      </c>
      <c r="AL7" s="7" t="s">
        <v>937</v>
      </c>
      <c r="AM7" s="637"/>
    </row>
    <row r="8" spans="1:39" ht="17.25" customHeight="1" x14ac:dyDescent="0.15">
      <c r="A8" s="436">
        <v>59</v>
      </c>
      <c r="B8" s="433">
        <v>2421</v>
      </c>
      <c r="C8" s="120" t="s">
        <v>660</v>
      </c>
      <c r="D8" s="248"/>
      <c r="E8" s="201"/>
      <c r="F8" s="201"/>
      <c r="G8" s="201"/>
      <c r="H8" s="201"/>
      <c r="I8" s="201"/>
      <c r="J8" s="201"/>
      <c r="K8" s="201"/>
      <c r="L8" s="201"/>
      <c r="M8" s="202"/>
      <c r="N8" s="453" t="s">
        <v>661</v>
      </c>
      <c r="O8" s="633"/>
      <c r="P8" s="37"/>
      <c r="Q8" s="633"/>
      <c r="R8" s="102"/>
      <c r="S8" s="444" t="s">
        <v>662</v>
      </c>
      <c r="T8" s="445"/>
      <c r="U8" s="445"/>
      <c r="V8" s="621"/>
      <c r="W8" s="445"/>
      <c r="X8" s="445"/>
      <c r="Y8" s="445"/>
      <c r="Z8" s="445"/>
      <c r="AA8" s="422"/>
      <c r="AB8" s="422"/>
      <c r="AC8" s="445"/>
      <c r="AD8" s="652">
        <v>2066</v>
      </c>
      <c r="AE8" s="422" t="s">
        <v>659</v>
      </c>
      <c r="AF8" s="564"/>
      <c r="AG8" s="653"/>
      <c r="AH8" s="445"/>
      <c r="AI8" s="443"/>
      <c r="AJ8" s="55"/>
      <c r="AK8" s="401">
        <f t="shared" si="0"/>
        <v>2066</v>
      </c>
      <c r="AL8" s="6"/>
      <c r="AM8" s="637"/>
    </row>
    <row r="9" spans="1:39" ht="17.25" customHeight="1" x14ac:dyDescent="0.15">
      <c r="A9" s="436">
        <v>59</v>
      </c>
      <c r="B9" s="433">
        <v>2422</v>
      </c>
      <c r="C9" s="242" t="s">
        <v>1861</v>
      </c>
      <c r="D9" s="203"/>
      <c r="E9" s="201"/>
      <c r="F9" s="201"/>
      <c r="G9" s="201"/>
      <c r="H9" s="201"/>
      <c r="I9" s="201"/>
      <c r="J9" s="201"/>
      <c r="K9" s="201"/>
      <c r="L9" s="201"/>
      <c r="M9" s="202"/>
      <c r="N9" s="246"/>
      <c r="O9" s="637"/>
      <c r="P9" s="245"/>
      <c r="Q9" s="637"/>
      <c r="R9" s="69"/>
      <c r="S9" s="444" t="s">
        <v>1857</v>
      </c>
      <c r="T9" s="443"/>
      <c r="U9" s="445"/>
      <c r="V9" s="621"/>
      <c r="W9" s="445"/>
      <c r="X9" s="445"/>
      <c r="Y9" s="445"/>
      <c r="Z9" s="445"/>
      <c r="AA9" s="422"/>
      <c r="AB9" s="422"/>
      <c r="AC9" s="445"/>
      <c r="AD9" s="652">
        <v>1728</v>
      </c>
      <c r="AE9" s="422" t="s">
        <v>659</v>
      </c>
      <c r="AF9" s="564"/>
      <c r="AG9" s="653"/>
      <c r="AH9" s="445"/>
      <c r="AI9" s="445"/>
      <c r="AJ9" s="55"/>
      <c r="AK9" s="401">
        <f t="shared" si="0"/>
        <v>1728</v>
      </c>
      <c r="AL9" s="6"/>
      <c r="AM9" s="637"/>
    </row>
    <row r="10" spans="1:39" ht="17.25" customHeight="1" x14ac:dyDescent="0.15">
      <c r="A10" s="436">
        <v>59</v>
      </c>
      <c r="B10" s="433">
        <v>2423</v>
      </c>
      <c r="C10" s="242" t="s">
        <v>7</v>
      </c>
      <c r="D10" s="448"/>
      <c r="E10" s="245"/>
      <c r="F10" s="245"/>
      <c r="G10" s="245"/>
      <c r="H10" s="245"/>
      <c r="I10" s="636"/>
      <c r="J10" s="636"/>
      <c r="K10" s="636"/>
      <c r="L10" s="636"/>
      <c r="M10" s="644"/>
      <c r="N10" s="421"/>
      <c r="O10" s="245"/>
      <c r="P10" s="14"/>
      <c r="Q10" s="525"/>
      <c r="R10" s="71"/>
      <c r="S10" s="423" t="s">
        <v>8</v>
      </c>
      <c r="T10" s="445"/>
      <c r="U10" s="445"/>
      <c r="V10" s="445"/>
      <c r="W10" s="445"/>
      <c r="X10" s="445"/>
      <c r="Y10" s="445"/>
      <c r="Z10" s="445"/>
      <c r="AA10" s="422"/>
      <c r="AB10" s="103"/>
      <c r="AC10" s="445"/>
      <c r="AD10" s="652">
        <v>1231</v>
      </c>
      <c r="AE10" s="422" t="s">
        <v>659</v>
      </c>
      <c r="AF10" s="445"/>
      <c r="AG10" s="445"/>
      <c r="AH10" s="445"/>
      <c r="AI10" s="445"/>
      <c r="AJ10" s="55"/>
      <c r="AK10" s="401">
        <f t="shared" si="0"/>
        <v>1231</v>
      </c>
      <c r="AL10" s="6"/>
      <c r="AM10" s="637"/>
    </row>
    <row r="11" spans="1:39" ht="17.25" customHeight="1" x14ac:dyDescent="0.15">
      <c r="A11" s="436">
        <v>59</v>
      </c>
      <c r="B11" s="433">
        <v>2424</v>
      </c>
      <c r="C11" s="120" t="s">
        <v>290</v>
      </c>
      <c r="D11" s="576"/>
      <c r="E11" s="426"/>
      <c r="F11" s="426"/>
      <c r="G11" s="426"/>
      <c r="H11" s="426"/>
      <c r="I11" s="181"/>
      <c r="J11" s="181"/>
      <c r="K11" s="181"/>
      <c r="L11" s="181"/>
      <c r="M11" s="189"/>
      <c r="N11" s="57"/>
      <c r="O11" s="607"/>
      <c r="P11" s="417"/>
      <c r="Q11" s="607"/>
      <c r="R11" s="104"/>
      <c r="S11" s="444" t="s">
        <v>291</v>
      </c>
      <c r="T11" s="445"/>
      <c r="U11" s="445"/>
      <c r="V11" s="621"/>
      <c r="W11" s="443"/>
      <c r="X11" s="422"/>
      <c r="Y11" s="445"/>
      <c r="Z11" s="445"/>
      <c r="AA11" s="422"/>
      <c r="AB11" s="422"/>
      <c r="AC11" s="445"/>
      <c r="AD11" s="652">
        <v>915</v>
      </c>
      <c r="AE11" s="422" t="s">
        <v>659</v>
      </c>
      <c r="AF11" s="564"/>
      <c r="AG11" s="445"/>
      <c r="AH11" s="530"/>
      <c r="AI11" s="530"/>
      <c r="AJ11" s="55"/>
      <c r="AK11" s="401">
        <f t="shared" si="0"/>
        <v>915</v>
      </c>
      <c r="AL11" s="6"/>
      <c r="AM11" s="637"/>
    </row>
    <row r="12" spans="1:39" ht="17.25" customHeight="1" x14ac:dyDescent="0.15">
      <c r="A12" s="436">
        <v>59</v>
      </c>
      <c r="B12" s="433">
        <v>2511</v>
      </c>
      <c r="C12" s="241" t="s">
        <v>292</v>
      </c>
      <c r="D12" s="248" t="s">
        <v>293</v>
      </c>
      <c r="E12" s="438"/>
      <c r="F12" s="438"/>
      <c r="G12" s="438"/>
      <c r="H12" s="438"/>
      <c r="I12" s="409"/>
      <c r="J12" s="409"/>
      <c r="K12" s="409"/>
      <c r="L12" s="409"/>
      <c r="M12" s="208"/>
      <c r="N12" s="444" t="s">
        <v>658</v>
      </c>
      <c r="O12" s="445"/>
      <c r="P12" s="445"/>
      <c r="Q12" s="445"/>
      <c r="R12" s="443"/>
      <c r="S12" s="443"/>
      <c r="T12" s="443"/>
      <c r="U12" s="445"/>
      <c r="V12" s="443"/>
      <c r="W12" s="443"/>
      <c r="X12" s="422"/>
      <c r="Y12" s="445"/>
      <c r="Z12" s="445"/>
      <c r="AA12" s="422"/>
      <c r="AB12" s="422"/>
      <c r="AC12" s="422"/>
      <c r="AD12" s="662">
        <v>1545</v>
      </c>
      <c r="AE12" s="422" t="s">
        <v>659</v>
      </c>
      <c r="AF12" s="422"/>
      <c r="AG12" s="422"/>
      <c r="AH12" s="422"/>
      <c r="AI12" s="422"/>
      <c r="AJ12" s="422"/>
      <c r="AK12" s="401">
        <f t="shared" si="0"/>
        <v>1545</v>
      </c>
      <c r="AL12" s="402"/>
      <c r="AM12" s="637"/>
    </row>
    <row r="13" spans="1:39" ht="17.25" customHeight="1" x14ac:dyDescent="0.15">
      <c r="A13" s="436">
        <v>59</v>
      </c>
      <c r="B13" s="433">
        <v>2521</v>
      </c>
      <c r="C13" s="120" t="s">
        <v>294</v>
      </c>
      <c r="D13" s="248" t="s">
        <v>295</v>
      </c>
      <c r="E13" s="201"/>
      <c r="F13" s="201"/>
      <c r="G13" s="201"/>
      <c r="H13" s="201"/>
      <c r="I13" s="201"/>
      <c r="J13" s="201"/>
      <c r="K13" s="201"/>
      <c r="L13" s="201"/>
      <c r="M13" s="202"/>
      <c r="N13" s="453" t="s">
        <v>661</v>
      </c>
      <c r="O13" s="633"/>
      <c r="P13" s="37"/>
      <c r="Q13" s="633"/>
      <c r="R13" s="102"/>
      <c r="S13" s="444" t="s">
        <v>662</v>
      </c>
      <c r="T13" s="445"/>
      <c r="U13" s="445"/>
      <c r="V13" s="621"/>
      <c r="W13" s="445"/>
      <c r="X13" s="445"/>
      <c r="Y13" s="445"/>
      <c r="Z13" s="445"/>
      <c r="AA13" s="422"/>
      <c r="AB13" s="422"/>
      <c r="AC13" s="445"/>
      <c r="AD13" s="652">
        <v>2066</v>
      </c>
      <c r="AE13" s="422" t="s">
        <v>659</v>
      </c>
      <c r="AF13" s="564"/>
      <c r="AG13" s="653"/>
      <c r="AH13" s="445"/>
      <c r="AI13" s="443"/>
      <c r="AJ13" s="55"/>
      <c r="AK13" s="401">
        <f t="shared" si="0"/>
        <v>2066</v>
      </c>
      <c r="AL13" s="6"/>
      <c r="AM13" s="637"/>
    </row>
    <row r="14" spans="1:39" ht="17.25" customHeight="1" x14ac:dyDescent="0.15">
      <c r="A14" s="436">
        <v>59</v>
      </c>
      <c r="B14" s="433">
        <v>2522</v>
      </c>
      <c r="C14" s="242" t="s">
        <v>1858</v>
      </c>
      <c r="D14" s="248"/>
      <c r="E14" s="201"/>
      <c r="F14" s="201"/>
      <c r="G14" s="201"/>
      <c r="H14" s="201"/>
      <c r="I14" s="201"/>
      <c r="J14" s="201"/>
      <c r="K14" s="201"/>
      <c r="L14" s="201"/>
      <c r="M14" s="202"/>
      <c r="N14" s="246"/>
      <c r="O14" s="637"/>
      <c r="P14" s="245"/>
      <c r="Q14" s="637"/>
      <c r="R14" s="69"/>
      <c r="S14" s="444" t="s">
        <v>1857</v>
      </c>
      <c r="T14" s="443"/>
      <c r="U14" s="445"/>
      <c r="V14" s="621"/>
      <c r="W14" s="445"/>
      <c r="X14" s="445"/>
      <c r="Y14" s="445"/>
      <c r="Z14" s="445"/>
      <c r="AA14" s="422"/>
      <c r="AB14" s="422"/>
      <c r="AC14" s="445"/>
      <c r="AD14" s="652">
        <v>1728</v>
      </c>
      <c r="AE14" s="422" t="s">
        <v>659</v>
      </c>
      <c r="AF14" s="564"/>
      <c r="AG14" s="653"/>
      <c r="AH14" s="445"/>
      <c r="AI14" s="445"/>
      <c r="AJ14" s="55"/>
      <c r="AK14" s="401">
        <f t="shared" si="0"/>
        <v>1728</v>
      </c>
      <c r="AL14" s="6"/>
      <c r="AM14" s="637"/>
    </row>
    <row r="15" spans="1:39" ht="17.25" customHeight="1" x14ac:dyDescent="0.15">
      <c r="A15" s="436">
        <v>59</v>
      </c>
      <c r="B15" s="433">
        <v>2523</v>
      </c>
      <c r="C15" s="242" t="s">
        <v>296</v>
      </c>
      <c r="D15" s="448"/>
      <c r="E15" s="245"/>
      <c r="F15" s="245"/>
      <c r="G15" s="245"/>
      <c r="H15" s="245"/>
      <c r="I15" s="636"/>
      <c r="J15" s="636"/>
      <c r="K15" s="636"/>
      <c r="L15" s="636"/>
      <c r="M15" s="644"/>
      <c r="N15" s="421"/>
      <c r="O15" s="245"/>
      <c r="P15" s="14"/>
      <c r="Q15" s="525"/>
      <c r="R15" s="71"/>
      <c r="S15" s="423" t="s">
        <v>8</v>
      </c>
      <c r="T15" s="445"/>
      <c r="U15" s="445"/>
      <c r="V15" s="445"/>
      <c r="W15" s="445"/>
      <c r="X15" s="445"/>
      <c r="Y15" s="445"/>
      <c r="Z15" s="445"/>
      <c r="AA15" s="422"/>
      <c r="AB15" s="103"/>
      <c r="AC15" s="445"/>
      <c r="AD15" s="652">
        <v>1728</v>
      </c>
      <c r="AE15" s="422" t="s">
        <v>659</v>
      </c>
      <c r="AF15" s="445"/>
      <c r="AG15" s="445"/>
      <c r="AH15" s="445"/>
      <c r="AI15" s="445"/>
      <c r="AJ15" s="55"/>
      <c r="AK15" s="401">
        <f t="shared" si="0"/>
        <v>1728</v>
      </c>
      <c r="AL15" s="6"/>
      <c r="AM15" s="637"/>
    </row>
    <row r="16" spans="1:39" ht="17.25" customHeight="1" x14ac:dyDescent="0.15">
      <c r="A16" s="436">
        <v>59</v>
      </c>
      <c r="B16" s="433">
        <v>2525</v>
      </c>
      <c r="C16" s="120" t="s">
        <v>5949</v>
      </c>
      <c r="D16" s="448"/>
      <c r="E16" s="245"/>
      <c r="F16" s="245"/>
      <c r="G16" s="245"/>
      <c r="H16" s="245"/>
      <c r="I16" s="636"/>
      <c r="J16" s="636"/>
      <c r="K16" s="636"/>
      <c r="L16" s="636"/>
      <c r="M16" s="644"/>
      <c r="N16" s="421"/>
      <c r="O16" s="245"/>
      <c r="P16" s="14"/>
      <c r="Q16" s="525"/>
      <c r="R16" s="71"/>
      <c r="S16" s="1079" t="s">
        <v>5956</v>
      </c>
      <c r="T16" s="1080"/>
      <c r="U16" s="1080"/>
      <c r="V16" s="1080"/>
      <c r="W16" s="1080"/>
      <c r="X16" s="1080"/>
      <c r="Y16" s="1080"/>
      <c r="Z16" s="1080"/>
      <c r="AA16" s="1080"/>
      <c r="AB16" s="1080"/>
      <c r="AC16" s="1080"/>
      <c r="AD16" s="652">
        <v>697</v>
      </c>
      <c r="AE16" s="422" t="s">
        <v>659</v>
      </c>
      <c r="AF16" s="564"/>
      <c r="AG16" s="445"/>
      <c r="AH16" s="530"/>
      <c r="AI16" s="530"/>
      <c r="AJ16" s="55"/>
      <c r="AK16" s="401">
        <f t="shared" si="0"/>
        <v>697</v>
      </c>
      <c r="AL16" s="6"/>
      <c r="AM16" s="637"/>
    </row>
    <row r="17" spans="1:39" ht="17.25" customHeight="1" x14ac:dyDescent="0.15">
      <c r="A17" s="436">
        <v>59</v>
      </c>
      <c r="B17" s="433">
        <v>2524</v>
      </c>
      <c r="C17" s="120" t="s">
        <v>5950</v>
      </c>
      <c r="D17" s="576"/>
      <c r="E17" s="426"/>
      <c r="F17" s="426"/>
      <c r="G17" s="426"/>
      <c r="H17" s="426"/>
      <c r="I17" s="181"/>
      <c r="J17" s="181"/>
      <c r="K17" s="181"/>
      <c r="L17" s="181"/>
      <c r="M17" s="189"/>
      <c r="N17" s="57"/>
      <c r="O17" s="607"/>
      <c r="P17" s="417"/>
      <c r="Q17" s="607"/>
      <c r="R17" s="104"/>
      <c r="S17" s="1079" t="s">
        <v>5957</v>
      </c>
      <c r="T17" s="1080"/>
      <c r="U17" s="1080"/>
      <c r="V17" s="1080"/>
      <c r="W17" s="1080"/>
      <c r="X17" s="1080"/>
      <c r="Y17" s="1080"/>
      <c r="Z17" s="1080"/>
      <c r="AA17" s="1080"/>
      <c r="AB17" s="1080"/>
      <c r="AC17" s="1080"/>
      <c r="AD17" s="652">
        <v>437</v>
      </c>
      <c r="AE17" s="422" t="s">
        <v>659</v>
      </c>
      <c r="AF17" s="564"/>
      <c r="AG17" s="445"/>
      <c r="AH17" s="530"/>
      <c r="AI17" s="530"/>
      <c r="AJ17" s="55"/>
      <c r="AK17" s="401">
        <f t="shared" ref="AK17" si="1">AD17</f>
        <v>437</v>
      </c>
      <c r="AL17" s="6"/>
      <c r="AM17" s="637"/>
    </row>
    <row r="18" spans="1:39" ht="17.25" customHeight="1" x14ac:dyDescent="0.15">
      <c r="A18" s="436">
        <v>59</v>
      </c>
      <c r="B18" s="433">
        <v>2611</v>
      </c>
      <c r="C18" s="241" t="s">
        <v>297</v>
      </c>
      <c r="D18" s="248" t="s">
        <v>293</v>
      </c>
      <c r="E18" s="245"/>
      <c r="F18" s="245"/>
      <c r="G18" s="245"/>
      <c r="H18" s="245"/>
      <c r="I18" s="636"/>
      <c r="J18" s="636"/>
      <c r="K18" s="636"/>
      <c r="L18" s="636"/>
      <c r="M18" s="644"/>
      <c r="N18" s="444" t="s">
        <v>658</v>
      </c>
      <c r="O18" s="445"/>
      <c r="P18" s="445"/>
      <c r="Q18" s="445"/>
      <c r="R18" s="443"/>
      <c r="S18" s="443"/>
      <c r="T18" s="443"/>
      <c r="U18" s="445"/>
      <c r="V18" s="443"/>
      <c r="W18" s="443"/>
      <c r="X18" s="422"/>
      <c r="Y18" s="445"/>
      <c r="Z18" s="445"/>
      <c r="AA18" s="422"/>
      <c r="AB18" s="422"/>
      <c r="AC18" s="422"/>
      <c r="AD18" s="662">
        <v>1545</v>
      </c>
      <c r="AE18" s="422" t="s">
        <v>659</v>
      </c>
      <c r="AF18" s="422"/>
      <c r="AG18" s="422"/>
      <c r="AH18" s="422"/>
      <c r="AI18" s="422"/>
      <c r="AJ18" s="422"/>
      <c r="AK18" s="401">
        <f t="shared" si="0"/>
        <v>1545</v>
      </c>
      <c r="AL18" s="6"/>
      <c r="AM18" s="637"/>
    </row>
    <row r="19" spans="1:39" ht="17.25" customHeight="1" x14ac:dyDescent="0.15">
      <c r="A19" s="436">
        <v>59</v>
      </c>
      <c r="B19" s="433">
        <v>2621</v>
      </c>
      <c r="C19" s="120" t="s">
        <v>133</v>
      </c>
      <c r="D19" s="448" t="s">
        <v>3941</v>
      </c>
      <c r="E19" s="449"/>
      <c r="F19" s="449"/>
      <c r="G19" s="449"/>
      <c r="H19" s="449"/>
      <c r="I19" s="449"/>
      <c r="J19" s="449"/>
      <c r="K19" s="449"/>
      <c r="L19" s="636"/>
      <c r="M19" s="644"/>
      <c r="N19" s="453" t="s">
        <v>661</v>
      </c>
      <c r="O19" s="633"/>
      <c r="P19" s="37"/>
      <c r="Q19" s="633"/>
      <c r="R19" s="102"/>
      <c r="S19" s="444" t="s">
        <v>662</v>
      </c>
      <c r="T19" s="445"/>
      <c r="U19" s="445"/>
      <c r="V19" s="621"/>
      <c r="W19" s="445"/>
      <c r="X19" s="445"/>
      <c r="Y19" s="445"/>
      <c r="Z19" s="445"/>
      <c r="AA19" s="422"/>
      <c r="AB19" s="422"/>
      <c r="AC19" s="445"/>
      <c r="AD19" s="652">
        <v>2066</v>
      </c>
      <c r="AE19" s="422" t="s">
        <v>659</v>
      </c>
      <c r="AF19" s="564"/>
      <c r="AG19" s="653"/>
      <c r="AH19" s="445"/>
      <c r="AI19" s="443"/>
      <c r="AJ19" s="55"/>
      <c r="AK19" s="401">
        <f t="shared" si="0"/>
        <v>2066</v>
      </c>
      <c r="AL19" s="6"/>
      <c r="AM19" s="637"/>
    </row>
    <row r="20" spans="1:39" ht="17.25" customHeight="1" x14ac:dyDescent="0.15">
      <c r="A20" s="436">
        <v>59</v>
      </c>
      <c r="B20" s="433">
        <v>2622</v>
      </c>
      <c r="C20" s="242" t="s">
        <v>1859</v>
      </c>
      <c r="D20" s="448"/>
      <c r="E20" s="245"/>
      <c r="F20" s="245"/>
      <c r="G20" s="245"/>
      <c r="H20" s="245"/>
      <c r="I20" s="636"/>
      <c r="J20" s="636"/>
      <c r="K20" s="636"/>
      <c r="L20" s="636"/>
      <c r="M20" s="644"/>
      <c r="N20" s="246"/>
      <c r="O20" s="637"/>
      <c r="P20" s="245"/>
      <c r="Q20" s="637"/>
      <c r="R20" s="69"/>
      <c r="S20" s="444" t="s">
        <v>1857</v>
      </c>
      <c r="T20" s="443"/>
      <c r="U20" s="445"/>
      <c r="V20" s="621"/>
      <c r="W20" s="445"/>
      <c r="X20" s="445"/>
      <c r="Y20" s="445"/>
      <c r="Z20" s="445"/>
      <c r="AA20" s="422"/>
      <c r="AB20" s="422"/>
      <c r="AC20" s="445"/>
      <c r="AD20" s="652">
        <v>1728</v>
      </c>
      <c r="AE20" s="422" t="s">
        <v>659</v>
      </c>
      <c r="AF20" s="564"/>
      <c r="AG20" s="653"/>
      <c r="AH20" s="445"/>
      <c r="AI20" s="445"/>
      <c r="AJ20" s="55"/>
      <c r="AK20" s="401">
        <f t="shared" si="0"/>
        <v>1728</v>
      </c>
      <c r="AL20" s="6"/>
      <c r="AM20" s="637"/>
    </row>
    <row r="21" spans="1:39" ht="17.25" customHeight="1" x14ac:dyDescent="0.15">
      <c r="A21" s="436">
        <v>59</v>
      </c>
      <c r="B21" s="433">
        <v>2623</v>
      </c>
      <c r="C21" s="242" t="s">
        <v>469</v>
      </c>
      <c r="D21" s="448"/>
      <c r="E21" s="245"/>
      <c r="F21" s="245"/>
      <c r="G21" s="245"/>
      <c r="H21" s="245"/>
      <c r="I21" s="636"/>
      <c r="J21" s="636"/>
      <c r="K21" s="636"/>
      <c r="L21" s="636"/>
      <c r="M21" s="644"/>
      <c r="N21" s="421"/>
      <c r="O21" s="245"/>
      <c r="P21" s="14"/>
      <c r="Q21" s="525"/>
      <c r="R21" s="71"/>
      <c r="S21" s="423" t="s">
        <v>8</v>
      </c>
      <c r="T21" s="445"/>
      <c r="U21" s="445"/>
      <c r="V21" s="445"/>
      <c r="W21" s="445"/>
      <c r="X21" s="445"/>
      <c r="Y21" s="445"/>
      <c r="Z21" s="445"/>
      <c r="AA21" s="422"/>
      <c r="AB21" s="103"/>
      <c r="AC21" s="445"/>
      <c r="AD21" s="652">
        <v>1728</v>
      </c>
      <c r="AE21" s="422" t="s">
        <v>659</v>
      </c>
      <c r="AF21" s="445"/>
      <c r="AG21" s="445"/>
      <c r="AH21" s="445"/>
      <c r="AI21" s="445"/>
      <c r="AJ21" s="55"/>
      <c r="AK21" s="401">
        <f t="shared" si="0"/>
        <v>1728</v>
      </c>
      <c r="AL21" s="6"/>
      <c r="AM21" s="637"/>
    </row>
    <row r="22" spans="1:39" ht="17.25" customHeight="1" x14ac:dyDescent="0.15">
      <c r="A22" s="436">
        <v>59</v>
      </c>
      <c r="B22" s="433">
        <v>2624</v>
      </c>
      <c r="C22" s="120" t="s">
        <v>470</v>
      </c>
      <c r="D22" s="576"/>
      <c r="E22" s="426"/>
      <c r="F22" s="426"/>
      <c r="G22" s="426"/>
      <c r="H22" s="426"/>
      <c r="I22" s="181"/>
      <c r="J22" s="181"/>
      <c r="K22" s="181"/>
      <c r="L22" s="181"/>
      <c r="M22" s="189"/>
      <c r="N22" s="57"/>
      <c r="O22" s="607"/>
      <c r="P22" s="417"/>
      <c r="Q22" s="607"/>
      <c r="R22" s="104"/>
      <c r="S22" s="444" t="s">
        <v>291</v>
      </c>
      <c r="T22" s="445"/>
      <c r="U22" s="445"/>
      <c r="V22" s="621"/>
      <c r="W22" s="443"/>
      <c r="X22" s="422"/>
      <c r="Y22" s="445"/>
      <c r="Z22" s="445"/>
      <c r="AA22" s="422"/>
      <c r="AB22" s="422"/>
      <c r="AC22" s="445"/>
      <c r="AD22" s="652">
        <v>437</v>
      </c>
      <c r="AE22" s="422" t="s">
        <v>659</v>
      </c>
      <c r="AF22" s="564"/>
      <c r="AG22" s="445"/>
      <c r="AH22" s="530"/>
      <c r="AI22" s="530"/>
      <c r="AJ22" s="55"/>
      <c r="AK22" s="401">
        <f t="shared" si="0"/>
        <v>437</v>
      </c>
      <c r="AL22" s="6"/>
      <c r="AM22" s="637"/>
    </row>
    <row r="23" spans="1:39" ht="17.25" customHeight="1" x14ac:dyDescent="0.15">
      <c r="A23" s="436">
        <v>59</v>
      </c>
      <c r="B23" s="433">
        <v>2811</v>
      </c>
      <c r="C23" s="241" t="s">
        <v>1655</v>
      </c>
      <c r="D23" s="248" t="s">
        <v>293</v>
      </c>
      <c r="E23" s="245"/>
      <c r="F23" s="245"/>
      <c r="G23" s="245"/>
      <c r="H23" s="245"/>
      <c r="I23" s="636"/>
      <c r="J23" s="636"/>
      <c r="K23" s="636"/>
      <c r="L23" s="636"/>
      <c r="M23" s="644"/>
      <c r="N23" s="444" t="s">
        <v>658</v>
      </c>
      <c r="O23" s="445"/>
      <c r="P23" s="445"/>
      <c r="Q23" s="445"/>
      <c r="R23" s="443"/>
      <c r="S23" s="443"/>
      <c r="T23" s="443"/>
      <c r="U23" s="445"/>
      <c r="V23" s="443"/>
      <c r="W23" s="443"/>
      <c r="X23" s="422"/>
      <c r="Y23" s="445"/>
      <c r="Z23" s="445"/>
      <c r="AA23" s="422"/>
      <c r="AB23" s="422"/>
      <c r="AC23" s="422"/>
      <c r="AD23" s="662">
        <v>1545</v>
      </c>
      <c r="AE23" s="422" t="s">
        <v>659</v>
      </c>
      <c r="AF23" s="422"/>
      <c r="AG23" s="422"/>
      <c r="AH23" s="422"/>
      <c r="AI23" s="422"/>
      <c r="AJ23" s="422"/>
      <c r="AK23" s="401">
        <f t="shared" ref="AK23:AK28" si="2">AD23</f>
        <v>1545</v>
      </c>
      <c r="AL23" s="6"/>
      <c r="AM23" s="637"/>
    </row>
    <row r="24" spans="1:39" ht="17.25" customHeight="1" x14ac:dyDescent="0.15">
      <c r="A24" s="436">
        <v>59</v>
      </c>
      <c r="B24" s="433">
        <v>2821</v>
      </c>
      <c r="C24" s="120" t="s">
        <v>1656</v>
      </c>
      <c r="D24" s="448" t="s">
        <v>1392</v>
      </c>
      <c r="E24" s="245"/>
      <c r="F24" s="245"/>
      <c r="G24" s="245"/>
      <c r="H24" s="245"/>
      <c r="I24" s="636"/>
      <c r="J24" s="636"/>
      <c r="K24" s="636"/>
      <c r="L24" s="636"/>
      <c r="M24" s="644"/>
      <c r="N24" s="453" t="s">
        <v>661</v>
      </c>
      <c r="O24" s="633"/>
      <c r="P24" s="37"/>
      <c r="Q24" s="633"/>
      <c r="R24" s="102"/>
      <c r="S24" s="444" t="s">
        <v>662</v>
      </c>
      <c r="T24" s="445"/>
      <c r="U24" s="445"/>
      <c r="V24" s="621"/>
      <c r="W24" s="445"/>
      <c r="X24" s="445"/>
      <c r="Y24" s="445"/>
      <c r="Z24" s="445"/>
      <c r="AA24" s="422"/>
      <c r="AB24" s="422"/>
      <c r="AC24" s="445"/>
      <c r="AD24" s="652">
        <v>2066</v>
      </c>
      <c r="AE24" s="422" t="s">
        <v>659</v>
      </c>
      <c r="AF24" s="564"/>
      <c r="AG24" s="653"/>
      <c r="AH24" s="445"/>
      <c r="AI24" s="443"/>
      <c r="AJ24" s="55"/>
      <c r="AK24" s="401">
        <f t="shared" si="2"/>
        <v>2066</v>
      </c>
      <c r="AL24" s="6"/>
      <c r="AM24" s="637"/>
    </row>
    <row r="25" spans="1:39" ht="17.25" customHeight="1" x14ac:dyDescent="0.15">
      <c r="A25" s="436">
        <v>59</v>
      </c>
      <c r="B25" s="433">
        <v>2822</v>
      </c>
      <c r="C25" s="242" t="s">
        <v>1860</v>
      </c>
      <c r="D25" s="448"/>
      <c r="E25" s="245"/>
      <c r="F25" s="245"/>
      <c r="G25" s="245"/>
      <c r="H25" s="245"/>
      <c r="I25" s="636"/>
      <c r="J25" s="636"/>
      <c r="K25" s="636"/>
      <c r="L25" s="636"/>
      <c r="M25" s="644"/>
      <c r="N25" s="246"/>
      <c r="O25" s="637"/>
      <c r="P25" s="245"/>
      <c r="Q25" s="637"/>
      <c r="R25" s="69"/>
      <c r="S25" s="444" t="s">
        <v>1856</v>
      </c>
      <c r="T25" s="443"/>
      <c r="U25" s="445"/>
      <c r="V25" s="621"/>
      <c r="W25" s="445"/>
      <c r="X25" s="445"/>
      <c r="Y25" s="445"/>
      <c r="Z25" s="445"/>
      <c r="AA25" s="422"/>
      <c r="AB25" s="422"/>
      <c r="AC25" s="445"/>
      <c r="AD25" s="652">
        <v>1728</v>
      </c>
      <c r="AE25" s="422" t="s">
        <v>659</v>
      </c>
      <c r="AF25" s="564"/>
      <c r="AG25" s="653"/>
      <c r="AH25" s="445"/>
      <c r="AI25" s="445"/>
      <c r="AJ25" s="55"/>
      <c r="AK25" s="401">
        <f t="shared" si="2"/>
        <v>1728</v>
      </c>
      <c r="AL25" s="6"/>
      <c r="AM25" s="637"/>
    </row>
    <row r="26" spans="1:39" ht="17.25" customHeight="1" x14ac:dyDescent="0.15">
      <c r="A26" s="436">
        <v>59</v>
      </c>
      <c r="B26" s="433">
        <v>2823</v>
      </c>
      <c r="C26" s="242" t="s">
        <v>1657</v>
      </c>
      <c r="D26" s="448"/>
      <c r="E26" s="245"/>
      <c r="F26" s="245"/>
      <c r="G26" s="245"/>
      <c r="H26" s="245"/>
      <c r="I26" s="636"/>
      <c r="J26" s="636"/>
      <c r="K26" s="636"/>
      <c r="L26" s="636"/>
      <c r="M26" s="644"/>
      <c r="N26" s="421"/>
      <c r="O26" s="245"/>
      <c r="P26" s="14"/>
      <c r="Q26" s="525"/>
      <c r="R26" s="71"/>
      <c r="S26" s="423" t="s">
        <v>8</v>
      </c>
      <c r="T26" s="445"/>
      <c r="U26" s="445"/>
      <c r="V26" s="445"/>
      <c r="W26" s="445"/>
      <c r="X26" s="445"/>
      <c r="Y26" s="445"/>
      <c r="Z26" s="445"/>
      <c r="AA26" s="422"/>
      <c r="AB26" s="103"/>
      <c r="AC26" s="445"/>
      <c r="AD26" s="652">
        <v>1728</v>
      </c>
      <c r="AE26" s="422" t="s">
        <v>659</v>
      </c>
      <c r="AF26" s="445"/>
      <c r="AG26" s="445"/>
      <c r="AH26" s="445"/>
      <c r="AI26" s="445"/>
      <c r="AJ26" s="55"/>
      <c r="AK26" s="401">
        <f t="shared" si="2"/>
        <v>1728</v>
      </c>
      <c r="AL26" s="6"/>
      <c r="AM26" s="637"/>
    </row>
    <row r="27" spans="1:39" ht="17.100000000000001" customHeight="1" x14ac:dyDescent="0.15">
      <c r="A27" s="436">
        <v>59</v>
      </c>
      <c r="B27" s="433">
        <v>2825</v>
      </c>
      <c r="C27" s="120" t="s">
        <v>5951</v>
      </c>
      <c r="D27" s="448"/>
      <c r="E27" s="245"/>
      <c r="F27" s="245"/>
      <c r="G27" s="245"/>
      <c r="H27" s="245"/>
      <c r="I27" s="636"/>
      <c r="J27" s="636"/>
      <c r="K27" s="636"/>
      <c r="L27" s="636"/>
      <c r="M27" s="644"/>
      <c r="N27" s="421"/>
      <c r="O27" s="245"/>
      <c r="P27" s="14"/>
      <c r="Q27" s="525"/>
      <c r="R27" s="71"/>
      <c r="S27" s="1079" t="s">
        <v>5956</v>
      </c>
      <c r="T27" s="1080"/>
      <c r="U27" s="1080"/>
      <c r="V27" s="1080"/>
      <c r="W27" s="1080"/>
      <c r="X27" s="1080"/>
      <c r="Y27" s="1080"/>
      <c r="Z27" s="1080"/>
      <c r="AA27" s="1080"/>
      <c r="AB27" s="1080"/>
      <c r="AC27" s="1080"/>
      <c r="AD27" s="652">
        <v>697</v>
      </c>
      <c r="AE27" s="422" t="s">
        <v>659</v>
      </c>
      <c r="AF27" s="564"/>
      <c r="AG27" s="445"/>
      <c r="AH27" s="530"/>
      <c r="AI27" s="530"/>
      <c r="AJ27" s="55"/>
      <c r="AK27" s="401">
        <f t="shared" si="2"/>
        <v>697</v>
      </c>
      <c r="AL27" s="6"/>
      <c r="AM27" s="637"/>
    </row>
    <row r="28" spans="1:39" ht="17.25" customHeight="1" x14ac:dyDescent="0.15">
      <c r="A28" s="436">
        <v>59</v>
      </c>
      <c r="B28" s="433">
        <v>2824</v>
      </c>
      <c r="C28" s="120" t="s">
        <v>5952</v>
      </c>
      <c r="D28" s="576"/>
      <c r="E28" s="426"/>
      <c r="F28" s="426"/>
      <c r="G28" s="426"/>
      <c r="H28" s="426"/>
      <c r="I28" s="181"/>
      <c r="J28" s="181"/>
      <c r="K28" s="181"/>
      <c r="L28" s="181"/>
      <c r="M28" s="189"/>
      <c r="N28" s="57"/>
      <c r="O28" s="607"/>
      <c r="P28" s="417"/>
      <c r="Q28" s="607"/>
      <c r="R28" s="104"/>
      <c r="S28" s="1079" t="s">
        <v>5957</v>
      </c>
      <c r="T28" s="1080"/>
      <c r="U28" s="1080"/>
      <c r="V28" s="1080"/>
      <c r="W28" s="1080"/>
      <c r="X28" s="1080"/>
      <c r="Y28" s="1080"/>
      <c r="Z28" s="1080"/>
      <c r="AA28" s="1080"/>
      <c r="AB28" s="1080"/>
      <c r="AC28" s="1080"/>
      <c r="AD28" s="652">
        <v>437</v>
      </c>
      <c r="AE28" s="422" t="s">
        <v>659</v>
      </c>
      <c r="AF28" s="564"/>
      <c r="AG28" s="445"/>
      <c r="AH28" s="530"/>
      <c r="AI28" s="530"/>
      <c r="AJ28" s="55"/>
      <c r="AK28" s="401">
        <f t="shared" si="2"/>
        <v>437</v>
      </c>
      <c r="AL28" s="11"/>
      <c r="AM28" s="637"/>
    </row>
  </sheetData>
  <mergeCells count="4">
    <mergeCell ref="S16:AC16"/>
    <mergeCell ref="S17:AC17"/>
    <mergeCell ref="S27:AC27"/>
    <mergeCell ref="S28:AC28"/>
  </mergeCells>
  <phoneticPr fontId="3"/>
  <printOptions horizontalCentered="1"/>
  <pageMargins left="0.39370078740157483" right="0.39370078740157483" top="0.78740157480314965" bottom="0.59055118110236227" header="0.51181102362204722" footer="0.31496062992125984"/>
  <pageSetup paperSize="9" scale="63" firstPageNumber="87" orientation="portrait" useFirstPageNumber="1" r:id="rId1"/>
  <headerFooter alignWithMargins="0">
    <oddHeader>&amp;R&amp;9特定入所者介護予防サービス費</oddHeader>
    <oddFooter>&amp;C&amp;14&amp;P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R27"/>
  <sheetViews>
    <sheetView view="pageBreakPreview" zoomScaleNormal="75" zoomScaleSheetLayoutView="100" workbookViewId="0"/>
  </sheetViews>
  <sheetFormatPr defaultColWidth="9" defaultRowHeight="17.25" customHeight="1" x14ac:dyDescent="0.15"/>
  <cols>
    <col min="1" max="1" width="4.625" style="251" customWidth="1"/>
    <col min="2" max="2" width="7.625" style="251" customWidth="1"/>
    <col min="3" max="3" width="30.625" style="251" customWidth="1"/>
    <col min="4" max="35" width="2.375" style="24" customWidth="1"/>
    <col min="36" max="36" width="3.625" style="24" customWidth="1"/>
    <col min="37" max="41" width="2.375" style="24" customWidth="1"/>
    <col min="42" max="43" width="8.625" style="251" customWidth="1"/>
    <col min="44" max="44" width="2.875" style="251" customWidth="1"/>
    <col min="45" max="16384" width="9" style="251"/>
  </cols>
  <sheetData>
    <row r="1" spans="1:44" ht="17.25" customHeight="1" x14ac:dyDescent="0.15">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row>
    <row r="2" spans="1:44" ht="17.25" customHeight="1" x14ac:dyDescent="0.2">
      <c r="A2" s="239" t="s">
        <v>2080</v>
      </c>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row>
    <row r="3" spans="1:44" ht="17.25" customHeight="1" x14ac:dyDescent="0.15">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row>
    <row r="4" spans="1:44" ht="17.25" customHeight="1" x14ac:dyDescent="0.15">
      <c r="A4" s="405" t="s">
        <v>582</v>
      </c>
      <c r="B4" s="622"/>
      <c r="C4" s="428" t="s">
        <v>583</v>
      </c>
      <c r="D4" s="415"/>
      <c r="E4" s="633"/>
      <c r="F4" s="633"/>
      <c r="G4" s="633"/>
      <c r="H4" s="633"/>
      <c r="I4" s="633"/>
      <c r="J4" s="633"/>
      <c r="K4" s="633"/>
      <c r="L4" s="633"/>
      <c r="M4" s="633"/>
      <c r="N4" s="633"/>
      <c r="O4" s="633"/>
      <c r="P4" s="633"/>
      <c r="Q4" s="633"/>
      <c r="R4" s="633"/>
      <c r="S4" s="408"/>
      <c r="T4" s="409" t="s">
        <v>584</v>
      </c>
      <c r="U4" s="409"/>
      <c r="V4" s="633"/>
      <c r="W4" s="633"/>
      <c r="X4" s="633"/>
      <c r="Y4" s="633"/>
      <c r="Z4" s="633"/>
      <c r="AA4" s="633"/>
      <c r="AB4" s="633"/>
      <c r="AC4" s="633"/>
      <c r="AD4" s="633"/>
      <c r="AE4" s="633"/>
      <c r="AF4" s="633"/>
      <c r="AG4" s="633"/>
      <c r="AH4" s="633"/>
      <c r="AI4" s="633"/>
      <c r="AJ4" s="633"/>
      <c r="AK4" s="633"/>
      <c r="AL4" s="633"/>
      <c r="AM4" s="633"/>
      <c r="AN4" s="633"/>
      <c r="AO4" s="634"/>
      <c r="AP4" s="406" t="s">
        <v>54</v>
      </c>
      <c r="AQ4" s="406" t="s">
        <v>727</v>
      </c>
      <c r="AR4" s="637"/>
    </row>
    <row r="5" spans="1:44" ht="17.25" customHeight="1" x14ac:dyDescent="0.15">
      <c r="A5" s="406" t="s">
        <v>585</v>
      </c>
      <c r="B5" s="428" t="s">
        <v>586</v>
      </c>
      <c r="C5" s="638"/>
      <c r="D5" s="442"/>
      <c r="E5" s="637"/>
      <c r="F5" s="637"/>
      <c r="G5" s="637"/>
      <c r="H5" s="637"/>
      <c r="I5" s="637"/>
      <c r="J5" s="637"/>
      <c r="K5" s="637"/>
      <c r="L5" s="637"/>
      <c r="M5" s="637"/>
      <c r="N5" s="637"/>
      <c r="O5" s="637"/>
      <c r="P5" s="637"/>
      <c r="Q5" s="637"/>
      <c r="R5" s="637"/>
      <c r="S5" s="637"/>
      <c r="T5" s="637"/>
      <c r="U5" s="637"/>
      <c r="V5" s="637"/>
      <c r="W5" s="637"/>
      <c r="X5" s="637"/>
      <c r="Y5" s="637"/>
      <c r="Z5" s="637"/>
      <c r="AA5" s="637"/>
      <c r="AB5" s="637"/>
      <c r="AC5" s="637"/>
      <c r="AD5" s="637"/>
      <c r="AE5" s="637"/>
      <c r="AF5" s="637"/>
      <c r="AG5" s="637"/>
      <c r="AH5" s="637"/>
      <c r="AI5" s="637"/>
      <c r="AJ5" s="637"/>
      <c r="AK5" s="637"/>
      <c r="AL5" s="637"/>
      <c r="AM5" s="637"/>
      <c r="AN5" s="637"/>
      <c r="AO5" s="638"/>
      <c r="AP5" s="407" t="s">
        <v>577</v>
      </c>
      <c r="AQ5" s="407" t="s">
        <v>578</v>
      </c>
      <c r="AR5" s="637"/>
    </row>
    <row r="6" spans="1:44" ht="17.25" customHeight="1" x14ac:dyDescent="0.15">
      <c r="A6" s="436">
        <v>64</v>
      </c>
      <c r="B6" s="433">
        <v>2111</v>
      </c>
      <c r="C6" s="35" t="s">
        <v>34</v>
      </c>
      <c r="D6" s="677" t="s">
        <v>217</v>
      </c>
      <c r="E6" s="678"/>
      <c r="F6" s="678"/>
      <c r="G6" s="678"/>
      <c r="H6" s="679"/>
      <c r="I6" s="423" t="s">
        <v>1345</v>
      </c>
      <c r="J6" s="422"/>
      <c r="K6" s="422"/>
      <c r="L6" s="422"/>
      <c r="M6" s="422"/>
      <c r="N6" s="422"/>
      <c r="O6" s="422"/>
      <c r="P6" s="685">
        <v>298</v>
      </c>
      <c r="Q6" s="685"/>
      <c r="R6" s="422" t="s">
        <v>578</v>
      </c>
      <c r="S6" s="38"/>
      <c r="T6" s="423"/>
      <c r="U6" s="422"/>
      <c r="V6" s="422"/>
      <c r="W6" s="422"/>
      <c r="X6" s="422"/>
      <c r="Y6" s="422"/>
      <c r="Z6" s="422"/>
      <c r="AA6" s="422"/>
      <c r="AB6" s="422"/>
      <c r="AC6" s="422"/>
      <c r="AD6" s="422"/>
      <c r="AE6" s="422"/>
      <c r="AF6" s="422"/>
      <c r="AG6" s="422"/>
      <c r="AH6" s="422"/>
      <c r="AI6" s="422"/>
      <c r="AJ6" s="422"/>
      <c r="AK6" s="422"/>
      <c r="AL6" s="422"/>
      <c r="AM6" s="422"/>
      <c r="AN6" s="422"/>
      <c r="AO6" s="38"/>
      <c r="AP6" s="12">
        <f>P6</f>
        <v>298</v>
      </c>
      <c r="AQ6" s="435" t="s">
        <v>448</v>
      </c>
    </row>
    <row r="7" spans="1:44" ht="17.25" customHeight="1" x14ac:dyDescent="0.15">
      <c r="A7" s="436">
        <v>64</v>
      </c>
      <c r="B7" s="433">
        <v>2211</v>
      </c>
      <c r="C7" s="35" t="s">
        <v>1346</v>
      </c>
      <c r="D7" s="680"/>
      <c r="E7" s="681"/>
      <c r="F7" s="681"/>
      <c r="G7" s="681"/>
      <c r="H7" s="682"/>
      <c r="I7" s="79" t="s">
        <v>13</v>
      </c>
      <c r="J7" s="422"/>
      <c r="K7" s="422"/>
      <c r="L7" s="422"/>
      <c r="M7" s="422"/>
      <c r="N7" s="422"/>
      <c r="O7" s="422"/>
      <c r="P7" s="685">
        <f>P6</f>
        <v>298</v>
      </c>
      <c r="Q7" s="685"/>
      <c r="R7" s="422" t="s">
        <v>578</v>
      </c>
      <c r="S7" s="38"/>
      <c r="T7" s="423"/>
      <c r="U7" s="422"/>
      <c r="V7" s="422"/>
      <c r="W7" s="422"/>
      <c r="X7" s="422"/>
      <c r="Y7" s="422"/>
      <c r="Z7" s="422"/>
      <c r="AA7" s="422"/>
      <c r="AB7" s="422"/>
      <c r="AC7" s="422"/>
      <c r="AD7" s="422"/>
      <c r="AE7" s="422"/>
      <c r="AF7" s="422"/>
      <c r="AG7" s="422"/>
      <c r="AH7" s="422"/>
      <c r="AI7" s="422"/>
      <c r="AJ7" s="422"/>
      <c r="AK7" s="422"/>
      <c r="AL7" s="422"/>
      <c r="AM7" s="422"/>
      <c r="AN7" s="422"/>
      <c r="AO7" s="38"/>
      <c r="AP7" s="12">
        <f>P7</f>
        <v>298</v>
      </c>
      <c r="AQ7" s="429"/>
    </row>
    <row r="8" spans="1:44" ht="17.25" customHeight="1" x14ac:dyDescent="0.15">
      <c r="A8" s="436">
        <v>64</v>
      </c>
      <c r="B8" s="433">
        <v>2311</v>
      </c>
      <c r="C8" s="35" t="s">
        <v>1347</v>
      </c>
      <c r="D8" s="759"/>
      <c r="E8" s="760"/>
      <c r="F8" s="760"/>
      <c r="G8" s="760"/>
      <c r="H8" s="761"/>
      <c r="I8" s="423" t="s">
        <v>1348</v>
      </c>
      <c r="J8" s="422"/>
      <c r="K8" s="422"/>
      <c r="L8" s="422"/>
      <c r="M8" s="422"/>
      <c r="N8" s="422"/>
      <c r="O8" s="422"/>
      <c r="P8" s="685">
        <f>P7</f>
        <v>298</v>
      </c>
      <c r="Q8" s="685"/>
      <c r="R8" s="422" t="s">
        <v>578</v>
      </c>
      <c r="S8" s="38"/>
      <c r="T8" s="423"/>
      <c r="U8" s="422"/>
      <c r="V8" s="422"/>
      <c r="W8" s="422"/>
      <c r="X8" s="422"/>
      <c r="Y8" s="422"/>
      <c r="Z8" s="422"/>
      <c r="AA8" s="422"/>
      <c r="AB8" s="422"/>
      <c r="AC8" s="422"/>
      <c r="AD8" s="422"/>
      <c r="AE8" s="422"/>
      <c r="AF8" s="422"/>
      <c r="AG8" s="422"/>
      <c r="AH8" s="422"/>
      <c r="AI8" s="422"/>
      <c r="AJ8" s="422"/>
      <c r="AK8" s="422"/>
      <c r="AL8" s="422"/>
      <c r="AM8" s="422"/>
      <c r="AN8" s="422"/>
      <c r="AO8" s="38"/>
      <c r="AP8" s="12">
        <f>P8</f>
        <v>298</v>
      </c>
      <c r="AQ8" s="429"/>
    </row>
    <row r="9" spans="1:44" ht="17.25" customHeight="1" x14ac:dyDescent="0.15">
      <c r="A9" s="436">
        <v>64</v>
      </c>
      <c r="B9" s="433" t="s">
        <v>3497</v>
      </c>
      <c r="C9" s="120" t="s">
        <v>3552</v>
      </c>
      <c r="D9" s="421"/>
      <c r="E9" s="763" t="s">
        <v>3477</v>
      </c>
      <c r="F9" s="763"/>
      <c r="G9" s="763"/>
      <c r="H9" s="763"/>
      <c r="I9" s="763"/>
      <c r="J9" s="764"/>
      <c r="K9" s="769" t="s">
        <v>3478</v>
      </c>
      <c r="L9" s="763"/>
      <c r="M9" s="763"/>
      <c r="N9" s="763"/>
      <c r="O9" s="763"/>
      <c r="P9" s="763"/>
      <c r="Q9" s="763"/>
      <c r="R9" s="763"/>
      <c r="S9" s="764"/>
      <c r="T9" s="444" t="s">
        <v>3479</v>
      </c>
      <c r="U9" s="555"/>
      <c r="V9" s="555"/>
      <c r="W9" s="555"/>
      <c r="X9" s="555"/>
      <c r="Y9" s="555"/>
      <c r="Z9" s="555"/>
      <c r="AA9" s="555"/>
      <c r="AB9" s="555"/>
      <c r="AC9" s="555"/>
      <c r="AD9" s="555"/>
      <c r="AE9" s="555"/>
      <c r="AF9" s="424"/>
      <c r="AG9" s="422"/>
      <c r="AH9" s="652"/>
      <c r="AI9" s="652"/>
      <c r="AJ9" s="686">
        <f>ROUND(P6*0.01,0)</f>
        <v>3</v>
      </c>
      <c r="AK9" s="686"/>
      <c r="AL9" s="422" t="s">
        <v>1028</v>
      </c>
      <c r="AM9" s="422"/>
      <c r="AN9" s="422"/>
      <c r="AO9" s="422"/>
      <c r="AP9" s="331">
        <f t="shared" ref="AP9:AP14" si="0">-AJ9</f>
        <v>-3</v>
      </c>
      <c r="AQ9" s="402"/>
    </row>
    <row r="10" spans="1:44" ht="17.25" customHeight="1" x14ac:dyDescent="0.15">
      <c r="A10" s="436">
        <v>64</v>
      </c>
      <c r="B10" s="433" t="s">
        <v>3498</v>
      </c>
      <c r="C10" s="120" t="s">
        <v>3553</v>
      </c>
      <c r="D10" s="421"/>
      <c r="E10" s="765"/>
      <c r="F10" s="765"/>
      <c r="G10" s="765"/>
      <c r="H10" s="765"/>
      <c r="I10" s="765"/>
      <c r="J10" s="766"/>
      <c r="K10" s="770"/>
      <c r="L10" s="765"/>
      <c r="M10" s="765"/>
      <c r="N10" s="765"/>
      <c r="O10" s="765"/>
      <c r="P10" s="765"/>
      <c r="Q10" s="765"/>
      <c r="R10" s="765"/>
      <c r="S10" s="766"/>
      <c r="T10" s="444" t="s">
        <v>13</v>
      </c>
      <c r="U10" s="555"/>
      <c r="V10" s="555"/>
      <c r="W10" s="555"/>
      <c r="X10" s="555"/>
      <c r="Y10" s="555"/>
      <c r="Z10" s="555"/>
      <c r="AA10" s="555"/>
      <c r="AB10" s="555"/>
      <c r="AC10" s="555"/>
      <c r="AD10" s="555"/>
      <c r="AE10" s="555"/>
      <c r="AF10" s="424"/>
      <c r="AG10" s="422"/>
      <c r="AH10" s="652"/>
      <c r="AI10" s="652"/>
      <c r="AJ10" s="686">
        <f>ROUND(P7*0.01,0)</f>
        <v>3</v>
      </c>
      <c r="AK10" s="686"/>
      <c r="AL10" s="422" t="s">
        <v>1028</v>
      </c>
      <c r="AM10" s="422"/>
      <c r="AN10" s="422"/>
      <c r="AO10" s="422"/>
      <c r="AP10" s="331">
        <f t="shared" si="0"/>
        <v>-3</v>
      </c>
      <c r="AQ10" s="402"/>
    </row>
    <row r="11" spans="1:44" ht="17.25" customHeight="1" x14ac:dyDescent="0.15">
      <c r="A11" s="436">
        <v>64</v>
      </c>
      <c r="B11" s="433" t="s">
        <v>3499</v>
      </c>
      <c r="C11" s="120" t="s">
        <v>3554</v>
      </c>
      <c r="D11" s="39"/>
      <c r="E11" s="767"/>
      <c r="F11" s="767"/>
      <c r="G11" s="767"/>
      <c r="H11" s="767"/>
      <c r="I11" s="767"/>
      <c r="J11" s="768"/>
      <c r="K11" s="511"/>
      <c r="L11" s="511"/>
      <c r="M11" s="511"/>
      <c r="N11" s="511"/>
      <c r="O11" s="511"/>
      <c r="P11" s="511"/>
      <c r="Q11" s="637"/>
      <c r="R11" s="551"/>
      <c r="S11" s="551"/>
      <c r="T11" s="444" t="s">
        <v>1348</v>
      </c>
      <c r="U11" s="555"/>
      <c r="V11" s="555"/>
      <c r="W11" s="555"/>
      <c r="X11" s="555"/>
      <c r="Y11" s="555"/>
      <c r="Z11" s="555"/>
      <c r="AA11" s="555"/>
      <c r="AB11" s="555"/>
      <c r="AC11" s="555"/>
      <c r="AD11" s="555"/>
      <c r="AE11" s="555"/>
      <c r="AF11" s="424"/>
      <c r="AG11" s="422"/>
      <c r="AH11" s="652"/>
      <c r="AI11" s="652"/>
      <c r="AJ11" s="686">
        <f>ROUND(P8*0.01,0)</f>
        <v>3</v>
      </c>
      <c r="AK11" s="686"/>
      <c r="AL11" s="422" t="s">
        <v>1028</v>
      </c>
      <c r="AM11" s="422"/>
      <c r="AN11" s="422"/>
      <c r="AO11" s="422"/>
      <c r="AP11" s="331">
        <f t="shared" si="0"/>
        <v>-3</v>
      </c>
      <c r="AQ11" s="402"/>
    </row>
    <row r="12" spans="1:44" ht="17.25" customHeight="1" x14ac:dyDescent="0.15">
      <c r="A12" s="436">
        <v>64</v>
      </c>
      <c r="B12" s="433" t="s">
        <v>3871</v>
      </c>
      <c r="C12" s="120" t="s">
        <v>4921</v>
      </c>
      <c r="D12" s="421"/>
      <c r="E12" s="763" t="s">
        <v>4346</v>
      </c>
      <c r="F12" s="763"/>
      <c r="G12" s="763"/>
      <c r="H12" s="763"/>
      <c r="I12" s="763"/>
      <c r="J12" s="764"/>
      <c r="K12" s="769" t="s">
        <v>3478</v>
      </c>
      <c r="L12" s="763"/>
      <c r="M12" s="763"/>
      <c r="N12" s="763"/>
      <c r="O12" s="763"/>
      <c r="P12" s="763"/>
      <c r="Q12" s="763"/>
      <c r="R12" s="763"/>
      <c r="S12" s="764"/>
      <c r="T12" s="444" t="s">
        <v>3479</v>
      </c>
      <c r="U12" s="555"/>
      <c r="V12" s="555"/>
      <c r="W12" s="555"/>
      <c r="X12" s="555"/>
      <c r="Y12" s="555"/>
      <c r="Z12" s="555"/>
      <c r="AA12" s="555"/>
      <c r="AB12" s="555"/>
      <c r="AC12" s="555"/>
      <c r="AD12" s="555"/>
      <c r="AE12" s="555"/>
      <c r="AF12" s="424"/>
      <c r="AG12" s="422"/>
      <c r="AH12" s="652"/>
      <c r="AI12" s="652"/>
      <c r="AJ12" s="686">
        <f t="shared" ref="AJ12" si="1">ROUND(P6*0.01,0)</f>
        <v>3</v>
      </c>
      <c r="AK12" s="686"/>
      <c r="AL12" s="422" t="s">
        <v>1028</v>
      </c>
      <c r="AM12" s="422"/>
      <c r="AN12" s="422"/>
      <c r="AO12" s="422"/>
      <c r="AP12" s="331">
        <f t="shared" si="0"/>
        <v>-3</v>
      </c>
      <c r="AQ12" s="402"/>
    </row>
    <row r="13" spans="1:44" ht="17.25" customHeight="1" x14ac:dyDescent="0.15">
      <c r="A13" s="436">
        <v>64</v>
      </c>
      <c r="B13" s="433" t="s">
        <v>3872</v>
      </c>
      <c r="C13" s="120" t="s">
        <v>4922</v>
      </c>
      <c r="D13" s="421"/>
      <c r="E13" s="765"/>
      <c r="F13" s="765"/>
      <c r="G13" s="765"/>
      <c r="H13" s="765"/>
      <c r="I13" s="765"/>
      <c r="J13" s="766"/>
      <c r="K13" s="770"/>
      <c r="L13" s="765"/>
      <c r="M13" s="765"/>
      <c r="N13" s="765"/>
      <c r="O13" s="765"/>
      <c r="P13" s="765"/>
      <c r="Q13" s="765"/>
      <c r="R13" s="765"/>
      <c r="S13" s="766"/>
      <c r="T13" s="444" t="s">
        <v>13</v>
      </c>
      <c r="U13" s="555"/>
      <c r="V13" s="555"/>
      <c r="W13" s="555"/>
      <c r="X13" s="555"/>
      <c r="Y13" s="555"/>
      <c r="Z13" s="555"/>
      <c r="AA13" s="555"/>
      <c r="AB13" s="555"/>
      <c r="AC13" s="555"/>
      <c r="AD13" s="555"/>
      <c r="AE13" s="555"/>
      <c r="AF13" s="424"/>
      <c r="AG13" s="422"/>
      <c r="AH13" s="652"/>
      <c r="AI13" s="652"/>
      <c r="AJ13" s="686">
        <f t="shared" ref="AJ13:AJ14" si="2">ROUND(P7*0.01,0)</f>
        <v>3</v>
      </c>
      <c r="AK13" s="686"/>
      <c r="AL13" s="422" t="s">
        <v>1028</v>
      </c>
      <c r="AM13" s="422"/>
      <c r="AN13" s="422"/>
      <c r="AO13" s="422"/>
      <c r="AP13" s="331">
        <f t="shared" si="0"/>
        <v>-3</v>
      </c>
      <c r="AQ13" s="402"/>
    </row>
    <row r="14" spans="1:44" ht="17.25" customHeight="1" x14ac:dyDescent="0.15">
      <c r="A14" s="436">
        <v>64</v>
      </c>
      <c r="B14" s="433" t="s">
        <v>3873</v>
      </c>
      <c r="C14" s="120" t="s">
        <v>4923</v>
      </c>
      <c r="D14" s="421"/>
      <c r="E14" s="767"/>
      <c r="F14" s="767"/>
      <c r="G14" s="767"/>
      <c r="H14" s="767"/>
      <c r="I14" s="767"/>
      <c r="J14" s="768"/>
      <c r="K14" s="511"/>
      <c r="L14" s="511"/>
      <c r="M14" s="511"/>
      <c r="N14" s="511"/>
      <c r="O14" s="511"/>
      <c r="P14" s="511"/>
      <c r="Q14" s="637"/>
      <c r="R14" s="551"/>
      <c r="S14" s="551"/>
      <c r="T14" s="444" t="s">
        <v>1348</v>
      </c>
      <c r="U14" s="555"/>
      <c r="V14" s="555"/>
      <c r="W14" s="555"/>
      <c r="X14" s="555"/>
      <c r="Y14" s="555"/>
      <c r="Z14" s="555"/>
      <c r="AA14" s="555"/>
      <c r="AB14" s="555"/>
      <c r="AC14" s="555"/>
      <c r="AD14" s="555"/>
      <c r="AE14" s="555"/>
      <c r="AF14" s="424"/>
      <c r="AG14" s="422"/>
      <c r="AH14" s="652"/>
      <c r="AI14" s="652"/>
      <c r="AJ14" s="686">
        <f t="shared" si="2"/>
        <v>3</v>
      </c>
      <c r="AK14" s="686"/>
      <c r="AL14" s="422" t="s">
        <v>1028</v>
      </c>
      <c r="AM14" s="422"/>
      <c r="AN14" s="422"/>
      <c r="AO14" s="422"/>
      <c r="AP14" s="331">
        <f t="shared" si="0"/>
        <v>-3</v>
      </c>
      <c r="AQ14" s="8"/>
    </row>
    <row r="15" spans="1:44" ht="17.25" customHeight="1" x14ac:dyDescent="0.15">
      <c r="A15" s="436">
        <v>64</v>
      </c>
      <c r="B15" s="433">
        <v>4111</v>
      </c>
      <c r="C15" s="49" t="s">
        <v>1776</v>
      </c>
      <c r="D15" s="427"/>
      <c r="E15" s="694" t="s">
        <v>1431</v>
      </c>
      <c r="F15" s="694"/>
      <c r="G15" s="694"/>
      <c r="H15" s="694"/>
      <c r="I15" s="694"/>
      <c r="J15" s="695"/>
      <c r="K15" s="691" t="s">
        <v>1996</v>
      </c>
      <c r="L15" s="692"/>
      <c r="M15" s="692"/>
      <c r="N15" s="692"/>
      <c r="O15" s="692"/>
      <c r="P15" s="692"/>
      <c r="Q15" s="692"/>
      <c r="R15" s="692"/>
      <c r="S15" s="692"/>
      <c r="T15" s="692"/>
      <c r="U15" s="692"/>
      <c r="V15" s="692"/>
      <c r="W15" s="692"/>
      <c r="X15" s="692"/>
      <c r="Y15" s="692"/>
      <c r="Z15" s="692"/>
      <c r="AA15" s="692"/>
      <c r="AB15" s="692"/>
      <c r="AC15" s="692"/>
      <c r="AD15" s="692"/>
      <c r="AE15" s="692"/>
      <c r="AF15" s="445"/>
      <c r="AG15" s="422"/>
      <c r="AH15" s="422"/>
      <c r="AI15" s="422"/>
      <c r="AJ15" s="443" t="s">
        <v>581</v>
      </c>
      <c r="AK15" s="687">
        <v>0.1</v>
      </c>
      <c r="AL15" s="687"/>
      <c r="AM15" s="424" t="s">
        <v>1255</v>
      </c>
      <c r="AN15" s="187"/>
      <c r="AO15" s="38"/>
      <c r="AP15" s="9"/>
      <c r="AQ15" s="437" t="s">
        <v>100</v>
      </c>
    </row>
    <row r="16" spans="1:44" ht="17.25" customHeight="1" x14ac:dyDescent="0.15">
      <c r="A16" s="436">
        <v>64</v>
      </c>
      <c r="B16" s="433">
        <v>4112</v>
      </c>
      <c r="C16" s="49" t="s">
        <v>1777</v>
      </c>
      <c r="D16" s="39"/>
      <c r="E16" s="696"/>
      <c r="F16" s="696"/>
      <c r="G16" s="696"/>
      <c r="H16" s="696"/>
      <c r="I16" s="696"/>
      <c r="J16" s="697"/>
      <c r="K16" s="772" t="s">
        <v>1997</v>
      </c>
      <c r="L16" s="772"/>
      <c r="M16" s="772"/>
      <c r="N16" s="772"/>
      <c r="O16" s="772"/>
      <c r="P16" s="772"/>
      <c r="Q16" s="772"/>
      <c r="R16" s="772"/>
      <c r="S16" s="772"/>
      <c r="T16" s="772"/>
      <c r="U16" s="772"/>
      <c r="V16" s="772"/>
      <c r="W16" s="772"/>
      <c r="X16" s="772"/>
      <c r="Y16" s="772"/>
      <c r="Z16" s="772"/>
      <c r="AA16" s="772"/>
      <c r="AB16" s="772"/>
      <c r="AC16" s="772"/>
      <c r="AD16" s="772"/>
      <c r="AE16" s="772"/>
      <c r="AF16" s="445"/>
      <c r="AG16" s="422"/>
      <c r="AH16" s="422"/>
      <c r="AI16" s="422"/>
      <c r="AJ16" s="443" t="s">
        <v>581</v>
      </c>
      <c r="AK16" s="687">
        <v>0.15</v>
      </c>
      <c r="AL16" s="687"/>
      <c r="AM16" s="424" t="s">
        <v>1255</v>
      </c>
      <c r="AN16" s="187"/>
      <c r="AO16" s="38"/>
      <c r="AP16" s="9"/>
      <c r="AQ16" s="5"/>
    </row>
    <row r="17" spans="1:43" ht="17.25" customHeight="1" x14ac:dyDescent="0.15">
      <c r="A17" s="436">
        <v>64</v>
      </c>
      <c r="B17" s="433">
        <v>8000</v>
      </c>
      <c r="C17" s="49" t="s">
        <v>1349</v>
      </c>
      <c r="D17" s="423"/>
      <c r="E17" s="52" t="s">
        <v>1350</v>
      </c>
      <c r="F17" s="422"/>
      <c r="G17" s="422"/>
      <c r="H17" s="422"/>
      <c r="I17" s="422"/>
      <c r="J17" s="422"/>
      <c r="K17" s="422"/>
      <c r="L17" s="422"/>
      <c r="M17" s="422"/>
      <c r="N17" s="422"/>
      <c r="O17" s="422"/>
      <c r="P17" s="422"/>
      <c r="Q17" s="422"/>
      <c r="R17" s="422"/>
      <c r="S17" s="422"/>
      <c r="T17" s="422"/>
      <c r="U17" s="422"/>
      <c r="V17" s="422"/>
      <c r="W17" s="422"/>
      <c r="X17" s="422"/>
      <c r="Y17" s="187"/>
      <c r="Z17" s="187"/>
      <c r="AA17" s="187"/>
      <c r="AB17" s="422"/>
      <c r="AC17" s="422"/>
      <c r="AD17" s="422"/>
      <c r="AE17" s="422"/>
      <c r="AF17" s="422"/>
      <c r="AG17" s="422"/>
      <c r="AH17" s="422"/>
      <c r="AI17" s="422"/>
      <c r="AJ17" s="443" t="s">
        <v>581</v>
      </c>
      <c r="AK17" s="687">
        <v>0.15</v>
      </c>
      <c r="AL17" s="687"/>
      <c r="AM17" s="424" t="s">
        <v>741</v>
      </c>
      <c r="AN17" s="187"/>
      <c r="AO17" s="38"/>
      <c r="AP17" s="9"/>
      <c r="AQ17" s="435" t="s">
        <v>448</v>
      </c>
    </row>
    <row r="18" spans="1:43" ht="17.25" customHeight="1" x14ac:dyDescent="0.15">
      <c r="A18" s="436">
        <v>64</v>
      </c>
      <c r="B18" s="433">
        <v>8100</v>
      </c>
      <c r="C18" s="49" t="s">
        <v>1351</v>
      </c>
      <c r="D18" s="423"/>
      <c r="E18" s="52" t="s">
        <v>1352</v>
      </c>
      <c r="F18" s="422"/>
      <c r="G18" s="422"/>
      <c r="H18" s="422"/>
      <c r="I18" s="422"/>
      <c r="J18" s="422"/>
      <c r="K18" s="422"/>
      <c r="L18" s="422"/>
      <c r="M18" s="422"/>
      <c r="N18" s="422"/>
      <c r="O18" s="422"/>
      <c r="P18" s="422"/>
      <c r="Q18" s="422"/>
      <c r="R18" s="422"/>
      <c r="S18" s="422"/>
      <c r="T18" s="422"/>
      <c r="U18" s="422"/>
      <c r="V18" s="422"/>
      <c r="W18" s="422"/>
      <c r="X18" s="422"/>
      <c r="Y18" s="187"/>
      <c r="Z18" s="187"/>
      <c r="AA18" s="187"/>
      <c r="AB18" s="422"/>
      <c r="AC18" s="422"/>
      <c r="AD18" s="422"/>
      <c r="AE18" s="422"/>
      <c r="AF18" s="422"/>
      <c r="AG18" s="422"/>
      <c r="AH18" s="422"/>
      <c r="AI18" s="422"/>
      <c r="AJ18" s="443" t="s">
        <v>581</v>
      </c>
      <c r="AK18" s="687">
        <v>0.1</v>
      </c>
      <c r="AL18" s="687"/>
      <c r="AM18" s="424" t="s">
        <v>741</v>
      </c>
      <c r="AN18" s="187"/>
      <c r="AO18" s="38"/>
      <c r="AP18" s="9"/>
      <c r="AQ18" s="266"/>
    </row>
    <row r="19" spans="1:43" ht="17.25" customHeight="1" x14ac:dyDescent="0.15">
      <c r="A19" s="436">
        <v>64</v>
      </c>
      <c r="B19" s="433">
        <v>8110</v>
      </c>
      <c r="C19" s="49" t="s">
        <v>647</v>
      </c>
      <c r="D19" s="423"/>
      <c r="E19" s="422" t="s">
        <v>269</v>
      </c>
      <c r="F19" s="422"/>
      <c r="G19" s="422"/>
      <c r="H19" s="422"/>
      <c r="I19" s="422"/>
      <c r="J19" s="422"/>
      <c r="K19" s="422"/>
      <c r="L19" s="422"/>
      <c r="M19" s="422"/>
      <c r="N19" s="422"/>
      <c r="O19" s="422"/>
      <c r="P19" s="422"/>
      <c r="Q19" s="422"/>
      <c r="R19" s="422"/>
      <c r="S19" s="422"/>
      <c r="T19" s="422"/>
      <c r="U19" s="422"/>
      <c r="V19" s="422"/>
      <c r="W19" s="422"/>
      <c r="X19" s="422"/>
      <c r="Y19" s="187"/>
      <c r="Z19" s="187"/>
      <c r="AA19" s="187"/>
      <c r="AB19" s="422"/>
      <c r="AC19" s="422"/>
      <c r="AD19" s="422"/>
      <c r="AE19" s="422"/>
      <c r="AF19" s="422"/>
      <c r="AG19" s="422"/>
      <c r="AH19" s="422"/>
      <c r="AI19" s="422"/>
      <c r="AJ19" s="443" t="s">
        <v>581</v>
      </c>
      <c r="AK19" s="687">
        <v>0.05</v>
      </c>
      <c r="AL19" s="687"/>
      <c r="AM19" s="424" t="s">
        <v>1353</v>
      </c>
      <c r="AN19" s="187"/>
      <c r="AO19" s="38"/>
      <c r="AP19" s="9"/>
      <c r="AQ19" s="429"/>
    </row>
    <row r="20" spans="1:43" ht="17.25" customHeight="1" x14ac:dyDescent="0.15">
      <c r="A20" s="436">
        <v>64</v>
      </c>
      <c r="B20" s="433">
        <v>5001</v>
      </c>
      <c r="C20" s="49" t="s">
        <v>1010</v>
      </c>
      <c r="D20" s="39"/>
      <c r="E20" s="417" t="s">
        <v>1009</v>
      </c>
      <c r="F20" s="422"/>
      <c r="G20" s="417"/>
      <c r="H20" s="417"/>
      <c r="I20" s="417"/>
      <c r="J20" s="417"/>
      <c r="K20" s="417"/>
      <c r="L20" s="417"/>
      <c r="M20" s="417"/>
      <c r="N20" s="417"/>
      <c r="O20" s="417"/>
      <c r="P20" s="417"/>
      <c r="Q20" s="426"/>
      <c r="R20" s="426"/>
      <c r="S20" s="426"/>
      <c r="T20" s="426"/>
      <c r="U20" s="426"/>
      <c r="V20" s="426"/>
      <c r="W20" s="426"/>
      <c r="X20" s="426"/>
      <c r="Y20" s="426"/>
      <c r="Z20" s="426"/>
      <c r="AA20" s="426"/>
      <c r="AB20" s="426"/>
      <c r="AC20" s="426"/>
      <c r="AD20" s="426"/>
      <c r="AE20" s="417"/>
      <c r="AF20" s="426"/>
      <c r="AG20" s="417"/>
      <c r="AH20" s="417"/>
      <c r="AI20" s="417"/>
      <c r="AJ20" s="690">
        <v>200</v>
      </c>
      <c r="AK20" s="690"/>
      <c r="AL20" s="52" t="s">
        <v>210</v>
      </c>
      <c r="AM20" s="417"/>
      <c r="AN20" s="417"/>
      <c r="AO20" s="184"/>
      <c r="AP20" s="9">
        <f>AJ20</f>
        <v>200</v>
      </c>
      <c r="AQ20" s="267" t="s">
        <v>0</v>
      </c>
    </row>
    <row r="21" spans="1:43" ht="17.25" customHeight="1" x14ac:dyDescent="0.15">
      <c r="A21" s="436">
        <v>64</v>
      </c>
      <c r="B21" s="433">
        <v>6162</v>
      </c>
      <c r="C21" s="120" t="s">
        <v>3114</v>
      </c>
      <c r="D21" s="422"/>
      <c r="E21" s="445" t="s">
        <v>3480</v>
      </c>
      <c r="F21" s="422"/>
      <c r="G21" s="422"/>
      <c r="H21" s="422"/>
      <c r="I21" s="422"/>
      <c r="J21" s="422"/>
      <c r="K21" s="422"/>
      <c r="L21" s="422"/>
      <c r="M21" s="422"/>
      <c r="N21" s="422"/>
      <c r="O21" s="422"/>
      <c r="P21" s="422"/>
      <c r="Q21" s="445"/>
      <c r="R21" s="445"/>
      <c r="S21" s="445"/>
      <c r="T21" s="445"/>
      <c r="U21" s="445"/>
      <c r="V21" s="445"/>
      <c r="W21" s="445"/>
      <c r="X21" s="445"/>
      <c r="Y21" s="445"/>
      <c r="Z21" s="445"/>
      <c r="AA21" s="445"/>
      <c r="AB21" s="445"/>
      <c r="AC21" s="445"/>
      <c r="AD21" s="445"/>
      <c r="AE21" s="422"/>
      <c r="AF21" s="445"/>
      <c r="AG21" s="422"/>
      <c r="AH21" s="422"/>
      <c r="AI21" s="422"/>
      <c r="AJ21" s="686">
        <v>50</v>
      </c>
      <c r="AK21" s="686"/>
      <c r="AL21" s="424" t="s">
        <v>210</v>
      </c>
      <c r="AM21" s="422"/>
      <c r="AN21" s="422"/>
      <c r="AO21" s="410"/>
      <c r="AP21" s="9">
        <f>AJ21</f>
        <v>50</v>
      </c>
      <c r="AQ21" s="395" t="s">
        <v>3153</v>
      </c>
    </row>
    <row r="22" spans="1:43" ht="17.25" customHeight="1" x14ac:dyDescent="0.15">
      <c r="A22" s="436">
        <v>64</v>
      </c>
      <c r="B22" s="433">
        <v>5010</v>
      </c>
      <c r="C22" s="211" t="s">
        <v>1647</v>
      </c>
      <c r="D22" s="57"/>
      <c r="E22" s="692" t="s">
        <v>3159</v>
      </c>
      <c r="F22" s="692"/>
      <c r="G22" s="692"/>
      <c r="H22" s="692"/>
      <c r="I22" s="692"/>
      <c r="J22" s="692"/>
      <c r="K22" s="692"/>
      <c r="L22" s="692"/>
      <c r="M22" s="692"/>
      <c r="N22" s="692"/>
      <c r="O22" s="692"/>
      <c r="P22" s="692"/>
      <c r="Q22" s="692"/>
      <c r="R22" s="692"/>
      <c r="S22" s="692"/>
      <c r="T22" s="692"/>
      <c r="U22" s="692"/>
      <c r="V22" s="692"/>
      <c r="W22" s="692"/>
      <c r="X22" s="692"/>
      <c r="Y22" s="692"/>
      <c r="Z22" s="692"/>
      <c r="AA22" s="692"/>
      <c r="AB22" s="692"/>
      <c r="AC22" s="692"/>
      <c r="AD22" s="692"/>
      <c r="AE22" s="692"/>
      <c r="AF22" s="692"/>
      <c r="AG22" s="692"/>
      <c r="AH22" s="692"/>
      <c r="AI22" s="692"/>
      <c r="AJ22" s="762">
        <v>50</v>
      </c>
      <c r="AK22" s="690"/>
      <c r="AL22" s="417" t="s">
        <v>1354</v>
      </c>
      <c r="AM22" s="303"/>
      <c r="AN22" s="417"/>
      <c r="AO22" s="184"/>
      <c r="AP22" s="9">
        <f>-AJ22</f>
        <v>-50</v>
      </c>
      <c r="AQ22" s="437" t="s">
        <v>1357</v>
      </c>
    </row>
    <row r="23" spans="1:43" ht="17.25" customHeight="1" x14ac:dyDescent="0.15">
      <c r="A23" s="436">
        <v>64</v>
      </c>
      <c r="B23" s="433">
        <v>6123</v>
      </c>
      <c r="C23" s="211" t="s">
        <v>2466</v>
      </c>
      <c r="D23" s="57"/>
      <c r="E23" s="692" t="s">
        <v>2138</v>
      </c>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71">
        <v>30</v>
      </c>
      <c r="AK23" s="686"/>
      <c r="AL23" s="422" t="s">
        <v>1354</v>
      </c>
      <c r="AM23" s="187"/>
      <c r="AN23" s="422"/>
      <c r="AO23" s="410"/>
      <c r="AP23" s="9">
        <f>-AJ23</f>
        <v>-30</v>
      </c>
      <c r="AQ23" s="437"/>
    </row>
    <row r="24" spans="1:43" ht="17.25" customHeight="1" x14ac:dyDescent="0.15">
      <c r="A24" s="436">
        <v>64</v>
      </c>
      <c r="B24" s="433">
        <v>4003</v>
      </c>
      <c r="C24" s="120" t="s">
        <v>3111</v>
      </c>
      <c r="D24" s="423" t="s">
        <v>1355</v>
      </c>
      <c r="E24" s="445" t="s">
        <v>3109</v>
      </c>
      <c r="F24" s="422"/>
      <c r="G24" s="422"/>
      <c r="H24" s="422"/>
      <c r="I24" s="422"/>
      <c r="J24" s="422"/>
      <c r="K24" s="422"/>
      <c r="L24" s="422"/>
      <c r="M24" s="422"/>
      <c r="N24" s="422"/>
      <c r="O24" s="422"/>
      <c r="P24" s="422"/>
      <c r="Q24" s="445"/>
      <c r="R24" s="445"/>
      <c r="S24" s="445"/>
      <c r="T24" s="445"/>
      <c r="U24" s="445"/>
      <c r="V24" s="445"/>
      <c r="W24" s="445"/>
      <c r="X24" s="445"/>
      <c r="Y24" s="445"/>
      <c r="Z24" s="445"/>
      <c r="AA24" s="445"/>
      <c r="AB24" s="445"/>
      <c r="AC24" s="445"/>
      <c r="AD24" s="445"/>
      <c r="AE24" s="422"/>
      <c r="AF24" s="445"/>
      <c r="AG24" s="422"/>
      <c r="AH24" s="422"/>
      <c r="AI24" s="422"/>
      <c r="AJ24" s="686">
        <v>600</v>
      </c>
      <c r="AK24" s="686"/>
      <c r="AL24" s="424" t="s">
        <v>210</v>
      </c>
      <c r="AM24" s="422"/>
      <c r="AN24" s="422"/>
      <c r="AO24" s="410"/>
      <c r="AP24" s="9">
        <f>AJ24</f>
        <v>600</v>
      </c>
      <c r="AQ24" s="10"/>
    </row>
    <row r="25" spans="1:43" ht="17.25" customHeight="1" x14ac:dyDescent="0.15">
      <c r="A25" s="436">
        <v>64</v>
      </c>
      <c r="B25" s="433">
        <v>6102</v>
      </c>
      <c r="C25" s="101" t="s">
        <v>2106</v>
      </c>
      <c r="D25" s="427" t="s">
        <v>1780</v>
      </c>
      <c r="E25" s="416"/>
      <c r="F25" s="416"/>
      <c r="G25" s="416"/>
      <c r="H25" s="416"/>
      <c r="I25" s="416"/>
      <c r="J25" s="416"/>
      <c r="K25" s="416"/>
      <c r="L25" s="416"/>
      <c r="M25" s="36"/>
      <c r="N25" s="422" t="s">
        <v>2101</v>
      </c>
      <c r="O25" s="422"/>
      <c r="P25" s="422"/>
      <c r="Q25" s="422"/>
      <c r="R25" s="445"/>
      <c r="S25" s="445"/>
      <c r="T25" s="445"/>
      <c r="U25" s="445"/>
      <c r="V25" s="445"/>
      <c r="W25" s="445"/>
      <c r="X25" s="445"/>
      <c r="Y25" s="445"/>
      <c r="Z25" s="445"/>
      <c r="AA25" s="445"/>
      <c r="AB25" s="445"/>
      <c r="AC25" s="445"/>
      <c r="AD25" s="445"/>
      <c r="AE25" s="445"/>
      <c r="AF25" s="445"/>
      <c r="AG25" s="422"/>
      <c r="AH25" s="422"/>
      <c r="AI25" s="422"/>
      <c r="AJ25" s="686">
        <v>6</v>
      </c>
      <c r="AK25" s="686"/>
      <c r="AL25" s="424" t="s">
        <v>210</v>
      </c>
      <c r="AM25" s="422"/>
      <c r="AN25" s="422"/>
      <c r="AO25" s="410"/>
      <c r="AP25" s="9">
        <f>AJ25</f>
        <v>6</v>
      </c>
      <c r="AQ25" s="437" t="s">
        <v>580</v>
      </c>
    </row>
    <row r="26" spans="1:43" ht="17.25" customHeight="1" x14ac:dyDescent="0.15">
      <c r="A26" s="436">
        <v>64</v>
      </c>
      <c r="B26" s="433">
        <v>6101</v>
      </c>
      <c r="C26" s="101" t="s">
        <v>2107</v>
      </c>
      <c r="D26" s="39"/>
      <c r="E26" s="417"/>
      <c r="F26" s="417"/>
      <c r="G26" s="417"/>
      <c r="H26" s="417"/>
      <c r="I26" s="417"/>
      <c r="J26" s="417"/>
      <c r="K26" s="417"/>
      <c r="L26" s="417"/>
      <c r="M26" s="420"/>
      <c r="N26" s="422" t="s">
        <v>2102</v>
      </c>
      <c r="O26" s="422"/>
      <c r="P26" s="422"/>
      <c r="Q26" s="422"/>
      <c r="R26" s="445"/>
      <c r="S26" s="445"/>
      <c r="T26" s="445"/>
      <c r="U26" s="445"/>
      <c r="V26" s="445"/>
      <c r="W26" s="445"/>
      <c r="X26" s="445"/>
      <c r="Y26" s="445"/>
      <c r="Z26" s="445"/>
      <c r="AA26" s="445"/>
      <c r="AB26" s="445"/>
      <c r="AC26" s="445"/>
      <c r="AD26" s="445"/>
      <c r="AE26" s="445"/>
      <c r="AF26" s="445"/>
      <c r="AG26" s="422"/>
      <c r="AH26" s="422"/>
      <c r="AI26" s="422"/>
      <c r="AJ26" s="686">
        <v>3</v>
      </c>
      <c r="AK26" s="686"/>
      <c r="AL26" s="424" t="s">
        <v>210</v>
      </c>
      <c r="AM26" s="422"/>
      <c r="AN26" s="422"/>
      <c r="AO26" s="410"/>
      <c r="AP26" s="9">
        <f>AJ26</f>
        <v>3</v>
      </c>
      <c r="AQ26" s="10"/>
    </row>
    <row r="27" spans="1:43" ht="17.25" customHeight="1" x14ac:dyDescent="0.15">
      <c r="A27" s="436">
        <v>64</v>
      </c>
      <c r="B27" s="436">
        <v>6191</v>
      </c>
      <c r="C27" s="35" t="s">
        <v>5985</v>
      </c>
      <c r="D27" s="444" t="s">
        <v>5963</v>
      </c>
      <c r="E27" s="555"/>
      <c r="F27" s="555"/>
      <c r="G27" s="555"/>
      <c r="H27" s="555"/>
      <c r="I27" s="555"/>
      <c r="J27" s="555"/>
      <c r="K27" s="555"/>
      <c r="L27" s="555"/>
      <c r="M27" s="555"/>
      <c r="N27" s="445" ph="1"/>
      <c r="O27" s="621"/>
      <c r="P27" s="621"/>
      <c r="Q27" s="621"/>
      <c r="R27" s="621"/>
      <c r="S27" s="621"/>
      <c r="T27" s="41"/>
      <c r="U27" s="621"/>
      <c r="V27" s="422"/>
      <c r="W27" s="422"/>
      <c r="X27" s="422"/>
      <c r="Y27" s="422"/>
      <c r="Z27" s="422"/>
      <c r="AA27" s="621"/>
      <c r="AB27" s="422"/>
      <c r="AC27" s="422"/>
      <c r="AD27" s="422"/>
      <c r="AE27" s="422"/>
      <c r="AF27" s="422"/>
      <c r="AG27" s="422"/>
      <c r="AH27" s="422"/>
      <c r="AI27" s="443" t="s">
        <v>581</v>
      </c>
      <c r="AJ27" s="698" t="s">
        <v>6028</v>
      </c>
      <c r="AK27" s="698"/>
      <c r="AL27" s="698"/>
      <c r="AM27" s="422" t="s">
        <v>3183</v>
      </c>
      <c r="AN27" s="422"/>
      <c r="AO27" s="38"/>
      <c r="AP27" s="401"/>
      <c r="AQ27" s="267" t="s">
        <v>100</v>
      </c>
    </row>
  </sheetData>
  <mergeCells count="32">
    <mergeCell ref="AJ10:AK10"/>
    <mergeCell ref="AJ11:AK11"/>
    <mergeCell ref="K9:S10"/>
    <mergeCell ref="AJ13:AK13"/>
    <mergeCell ref="AJ14:AK14"/>
    <mergeCell ref="AJ12:AK12"/>
    <mergeCell ref="AJ20:AK20"/>
    <mergeCell ref="AJ23:AK23"/>
    <mergeCell ref="E15:J16"/>
    <mergeCell ref="K15:AE15"/>
    <mergeCell ref="K16:AE16"/>
    <mergeCell ref="AJ26:AK26"/>
    <mergeCell ref="AJ25:AK25"/>
    <mergeCell ref="AJ21:AK21"/>
    <mergeCell ref="AJ24:AK24"/>
    <mergeCell ref="AJ27:AL27"/>
    <mergeCell ref="D6:H8"/>
    <mergeCell ref="P6:Q6"/>
    <mergeCell ref="E23:AI23"/>
    <mergeCell ref="AK18:AL18"/>
    <mergeCell ref="AK19:AL19"/>
    <mergeCell ref="P8:Q8"/>
    <mergeCell ref="AK15:AL15"/>
    <mergeCell ref="AK17:AL17"/>
    <mergeCell ref="AK16:AL16"/>
    <mergeCell ref="AJ22:AK22"/>
    <mergeCell ref="E22:AI22"/>
    <mergeCell ref="AJ9:AK9"/>
    <mergeCell ref="P7:Q7"/>
    <mergeCell ref="E12:J14"/>
    <mergeCell ref="K12:S13"/>
    <mergeCell ref="E9:J11"/>
  </mergeCells>
  <phoneticPr fontId="3"/>
  <printOptions horizontalCentered="1"/>
  <pageMargins left="0.39370078740157483" right="0.39370078740157483" top="0.78740157480314965" bottom="0.59055118110236227" header="0.51181102362204722" footer="0.31496062992125984"/>
  <pageSetup paperSize="9" scale="63" firstPageNumber="21" orientation="portrait" useFirstPageNumber="1" r:id="rId1"/>
  <headerFooter alignWithMargins="0">
    <oddHeader>&amp;R&amp;9介護予防訪問リハ</oddHeader>
    <oddFooter>&amp;C&amp;14&amp;P</oddFooter>
  </headerFooter>
  <ignoredErrors>
    <ignoredError sqref="AP7 AP22"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2:AP57"/>
  <sheetViews>
    <sheetView view="pageBreakPreview" zoomScaleNormal="75" zoomScaleSheetLayoutView="100" workbookViewId="0"/>
  </sheetViews>
  <sheetFormatPr defaultColWidth="9" defaultRowHeight="17.25" customHeight="1" x14ac:dyDescent="0.15"/>
  <cols>
    <col min="1" max="1" width="4.625" style="251" customWidth="1"/>
    <col min="2" max="2" width="7.625" style="251" customWidth="1"/>
    <col min="3" max="3" width="28.625" style="251" customWidth="1"/>
    <col min="4" max="32" width="2.375" style="251" customWidth="1"/>
    <col min="33" max="33" width="3.875" style="251" customWidth="1"/>
    <col min="34" max="40" width="2.375" style="251" customWidth="1"/>
    <col min="41" max="42" width="8.625" style="251" customWidth="1"/>
    <col min="43" max="16384" width="9" style="251"/>
  </cols>
  <sheetData>
    <row r="2" spans="1:42" ht="17.25" customHeight="1" x14ac:dyDescent="0.2">
      <c r="A2" s="15" t="s">
        <v>2081</v>
      </c>
    </row>
    <row r="4" spans="1:42" ht="17.25" customHeight="1" x14ac:dyDescent="0.15">
      <c r="A4" s="405" t="s">
        <v>582</v>
      </c>
      <c r="B4" s="622"/>
      <c r="C4" s="428" t="s">
        <v>583</v>
      </c>
      <c r="D4" s="415"/>
      <c r="E4" s="633"/>
      <c r="F4" s="633"/>
      <c r="G4" s="633"/>
      <c r="H4" s="633"/>
      <c r="I4" s="633"/>
      <c r="J4" s="633"/>
      <c r="K4" s="633"/>
      <c r="L4" s="633"/>
      <c r="M4" s="633"/>
      <c r="N4" s="633"/>
      <c r="O4" s="633"/>
      <c r="P4" s="633"/>
      <c r="Q4" s="633"/>
      <c r="R4" s="633"/>
      <c r="S4" s="633"/>
      <c r="T4" s="408"/>
      <c r="U4" s="409" t="s">
        <v>584</v>
      </c>
      <c r="V4" s="409"/>
      <c r="W4" s="633"/>
      <c r="X4" s="633"/>
      <c r="Y4" s="633"/>
      <c r="Z4" s="633"/>
      <c r="AA4" s="633"/>
      <c r="AB4" s="633"/>
      <c r="AC4" s="633"/>
      <c r="AD4" s="633"/>
      <c r="AE4" s="633"/>
      <c r="AF4" s="633"/>
      <c r="AG4" s="633"/>
      <c r="AH4" s="633"/>
      <c r="AI4" s="633"/>
      <c r="AJ4" s="633"/>
      <c r="AK4" s="633"/>
      <c r="AL4" s="633"/>
      <c r="AM4" s="633"/>
      <c r="AN4" s="634"/>
      <c r="AO4" s="406" t="s">
        <v>35</v>
      </c>
      <c r="AP4" s="406" t="s">
        <v>36</v>
      </c>
    </row>
    <row r="5" spans="1:42" ht="17.25" customHeight="1" x14ac:dyDescent="0.15">
      <c r="A5" s="406" t="s">
        <v>585</v>
      </c>
      <c r="B5" s="428" t="s">
        <v>586</v>
      </c>
      <c r="C5" s="638"/>
      <c r="D5" s="442"/>
      <c r="E5" s="637"/>
      <c r="F5" s="637"/>
      <c r="G5" s="637"/>
      <c r="H5" s="637"/>
      <c r="I5" s="637"/>
      <c r="J5" s="637"/>
      <c r="K5" s="637"/>
      <c r="L5" s="637"/>
      <c r="M5" s="637"/>
      <c r="N5" s="637"/>
      <c r="O5" s="637"/>
      <c r="P5" s="637"/>
      <c r="Q5" s="637"/>
      <c r="R5" s="637"/>
      <c r="S5" s="637"/>
      <c r="T5" s="637"/>
      <c r="U5" s="637"/>
      <c r="V5" s="637"/>
      <c r="W5" s="637"/>
      <c r="X5" s="637"/>
      <c r="Y5" s="637"/>
      <c r="Z5" s="637"/>
      <c r="AA5" s="637"/>
      <c r="AB5" s="637"/>
      <c r="AC5" s="637"/>
      <c r="AD5" s="637"/>
      <c r="AE5" s="637"/>
      <c r="AF5" s="637"/>
      <c r="AG5" s="637"/>
      <c r="AH5" s="637"/>
      <c r="AI5" s="637"/>
      <c r="AJ5" s="637"/>
      <c r="AK5" s="637"/>
      <c r="AL5" s="637"/>
      <c r="AM5" s="637"/>
      <c r="AN5" s="638"/>
      <c r="AO5" s="407" t="s">
        <v>577</v>
      </c>
      <c r="AP5" s="407" t="s">
        <v>578</v>
      </c>
    </row>
    <row r="6" spans="1:42" ht="17.25" customHeight="1" x14ac:dyDescent="0.15">
      <c r="A6" s="436">
        <v>34</v>
      </c>
      <c r="B6" s="433">
        <v>1111</v>
      </c>
      <c r="C6" s="50" t="s">
        <v>134</v>
      </c>
      <c r="D6" s="677" t="s">
        <v>37</v>
      </c>
      <c r="E6" s="678"/>
      <c r="F6" s="678"/>
      <c r="G6" s="678"/>
      <c r="H6" s="678"/>
      <c r="I6" s="678"/>
      <c r="J6" s="679"/>
      <c r="K6" s="775" t="s">
        <v>232</v>
      </c>
      <c r="L6" s="776"/>
      <c r="M6" s="776"/>
      <c r="N6" s="776"/>
      <c r="O6" s="776"/>
      <c r="P6" s="776"/>
      <c r="Q6" s="776"/>
      <c r="R6" s="776"/>
      <c r="S6" s="776"/>
      <c r="T6" s="776"/>
      <c r="U6" s="777"/>
      <c r="V6" s="691" t="s">
        <v>1420</v>
      </c>
      <c r="W6" s="692"/>
      <c r="X6" s="692"/>
      <c r="Y6" s="692"/>
      <c r="Z6" s="692"/>
      <c r="AA6" s="692"/>
      <c r="AB6" s="692"/>
      <c r="AC6" s="692"/>
      <c r="AD6" s="692"/>
      <c r="AE6" s="692"/>
      <c r="AF6" s="692"/>
      <c r="AG6" s="692"/>
      <c r="AH6" s="692"/>
      <c r="AI6" s="692"/>
      <c r="AJ6" s="692"/>
      <c r="AK6" s="686">
        <v>515</v>
      </c>
      <c r="AL6" s="686"/>
      <c r="AM6" s="422" t="s">
        <v>578</v>
      </c>
      <c r="AN6" s="622"/>
      <c r="AO6" s="401">
        <f t="shared" ref="AO6:AO13" si="0">AK6</f>
        <v>515</v>
      </c>
      <c r="AP6" s="435" t="s">
        <v>580</v>
      </c>
    </row>
    <row r="7" spans="1:42" ht="17.25" customHeight="1" x14ac:dyDescent="0.15">
      <c r="A7" s="436">
        <v>34</v>
      </c>
      <c r="B7" s="433">
        <v>1113</v>
      </c>
      <c r="C7" s="50" t="s">
        <v>135</v>
      </c>
      <c r="D7" s="680"/>
      <c r="E7" s="681"/>
      <c r="F7" s="681"/>
      <c r="G7" s="681"/>
      <c r="H7" s="681"/>
      <c r="I7" s="681"/>
      <c r="J7" s="682"/>
      <c r="K7" s="421" t="s">
        <v>38</v>
      </c>
      <c r="L7" s="418"/>
      <c r="M7" s="418"/>
      <c r="N7" s="418"/>
      <c r="O7" s="418"/>
      <c r="P7" s="637"/>
      <c r="Q7" s="418"/>
      <c r="R7" s="521"/>
      <c r="S7" s="521"/>
      <c r="T7" s="418"/>
      <c r="U7" s="419"/>
      <c r="V7" s="691" t="s">
        <v>1421</v>
      </c>
      <c r="W7" s="692"/>
      <c r="X7" s="692"/>
      <c r="Y7" s="692"/>
      <c r="Z7" s="692"/>
      <c r="AA7" s="692"/>
      <c r="AB7" s="692"/>
      <c r="AC7" s="692"/>
      <c r="AD7" s="692"/>
      <c r="AE7" s="692"/>
      <c r="AF7" s="692"/>
      <c r="AG7" s="692"/>
      <c r="AH7" s="692"/>
      <c r="AI7" s="692"/>
      <c r="AJ7" s="692"/>
      <c r="AK7" s="690">
        <v>487</v>
      </c>
      <c r="AL7" s="690"/>
      <c r="AM7" s="417" t="s">
        <v>578</v>
      </c>
      <c r="AN7" s="432"/>
      <c r="AO7" s="401">
        <f t="shared" si="0"/>
        <v>487</v>
      </c>
      <c r="AP7" s="437"/>
    </row>
    <row r="8" spans="1:42" ht="17.25" customHeight="1" x14ac:dyDescent="0.15">
      <c r="A8" s="436">
        <v>34</v>
      </c>
      <c r="B8" s="433">
        <v>1115</v>
      </c>
      <c r="C8" s="50" t="s">
        <v>1291</v>
      </c>
      <c r="D8" s="510"/>
      <c r="E8" s="511"/>
      <c r="F8" s="511"/>
      <c r="G8" s="511"/>
      <c r="H8" s="511"/>
      <c r="I8" s="511"/>
      <c r="J8" s="513"/>
      <c r="K8" s="421"/>
      <c r="L8" s="417"/>
      <c r="M8" s="417"/>
      <c r="N8" s="417"/>
      <c r="O8" s="417"/>
      <c r="P8" s="607"/>
      <c r="Q8" s="417"/>
      <c r="R8" s="523"/>
      <c r="S8" s="523"/>
      <c r="T8" s="417"/>
      <c r="U8" s="420"/>
      <c r="V8" s="691" t="s">
        <v>1422</v>
      </c>
      <c r="W8" s="692"/>
      <c r="X8" s="692"/>
      <c r="Y8" s="692"/>
      <c r="Z8" s="692"/>
      <c r="AA8" s="692"/>
      <c r="AB8" s="692"/>
      <c r="AC8" s="692"/>
      <c r="AD8" s="692"/>
      <c r="AE8" s="692"/>
      <c r="AF8" s="692"/>
      <c r="AG8" s="692"/>
      <c r="AH8" s="692"/>
      <c r="AI8" s="692"/>
      <c r="AJ8" s="692"/>
      <c r="AK8" s="690">
        <v>446</v>
      </c>
      <c r="AL8" s="690"/>
      <c r="AM8" s="417" t="s">
        <v>578</v>
      </c>
      <c r="AN8" s="432"/>
      <c r="AO8" s="401">
        <f t="shared" ref="AO8" si="1">AK8</f>
        <v>446</v>
      </c>
      <c r="AP8" s="437"/>
    </row>
    <row r="9" spans="1:42" ht="17.25" customHeight="1" x14ac:dyDescent="0.15">
      <c r="A9" s="436">
        <v>34</v>
      </c>
      <c r="B9" s="433">
        <v>1112</v>
      </c>
      <c r="C9" s="51" t="s">
        <v>136</v>
      </c>
      <c r="D9" s="572"/>
      <c r="E9" s="557"/>
      <c r="F9" s="557"/>
      <c r="G9" s="557"/>
      <c r="H9" s="557"/>
      <c r="I9" s="557"/>
      <c r="J9" s="558"/>
      <c r="K9" s="677" t="s">
        <v>233</v>
      </c>
      <c r="L9" s="678"/>
      <c r="M9" s="678"/>
      <c r="N9" s="678"/>
      <c r="O9" s="678"/>
      <c r="P9" s="678"/>
      <c r="Q9" s="678"/>
      <c r="R9" s="678"/>
      <c r="S9" s="678"/>
      <c r="T9" s="678"/>
      <c r="U9" s="679"/>
      <c r="V9" s="691" t="s">
        <v>1420</v>
      </c>
      <c r="W9" s="692"/>
      <c r="X9" s="692"/>
      <c r="Y9" s="692"/>
      <c r="Z9" s="692"/>
      <c r="AA9" s="692"/>
      <c r="AB9" s="692"/>
      <c r="AC9" s="692"/>
      <c r="AD9" s="692"/>
      <c r="AE9" s="692"/>
      <c r="AF9" s="692"/>
      <c r="AG9" s="692"/>
      <c r="AH9" s="692"/>
      <c r="AI9" s="692"/>
      <c r="AJ9" s="692"/>
      <c r="AK9" s="686">
        <v>299</v>
      </c>
      <c r="AL9" s="686"/>
      <c r="AM9" s="422" t="s">
        <v>578</v>
      </c>
      <c r="AN9" s="410"/>
      <c r="AO9" s="401">
        <f t="shared" si="0"/>
        <v>299</v>
      </c>
      <c r="AP9" s="402"/>
    </row>
    <row r="10" spans="1:42" ht="17.25" customHeight="1" x14ac:dyDescent="0.15">
      <c r="A10" s="436">
        <v>34</v>
      </c>
      <c r="B10" s="433">
        <v>1114</v>
      </c>
      <c r="C10" s="51" t="s">
        <v>137</v>
      </c>
      <c r="D10" s="572"/>
      <c r="E10" s="557"/>
      <c r="F10" s="557"/>
      <c r="G10" s="557"/>
      <c r="H10" s="557"/>
      <c r="I10" s="557"/>
      <c r="J10" s="557"/>
      <c r="K10" s="680"/>
      <c r="L10" s="681"/>
      <c r="M10" s="681"/>
      <c r="N10" s="681"/>
      <c r="O10" s="681"/>
      <c r="P10" s="681"/>
      <c r="Q10" s="681"/>
      <c r="R10" s="681"/>
      <c r="S10" s="681"/>
      <c r="T10" s="681"/>
      <c r="U10" s="682"/>
      <c r="V10" s="691" t="s">
        <v>1421</v>
      </c>
      <c r="W10" s="692"/>
      <c r="X10" s="692"/>
      <c r="Y10" s="692"/>
      <c r="Z10" s="692"/>
      <c r="AA10" s="692"/>
      <c r="AB10" s="692"/>
      <c r="AC10" s="692"/>
      <c r="AD10" s="692"/>
      <c r="AE10" s="692"/>
      <c r="AF10" s="692"/>
      <c r="AG10" s="692"/>
      <c r="AH10" s="692"/>
      <c r="AI10" s="692"/>
      <c r="AJ10" s="692"/>
      <c r="AK10" s="774">
        <v>287</v>
      </c>
      <c r="AL10" s="774"/>
      <c r="AM10" s="416" t="s">
        <v>578</v>
      </c>
      <c r="AN10" s="410"/>
      <c r="AO10" s="401">
        <f t="shared" si="0"/>
        <v>287</v>
      </c>
      <c r="AP10" s="402"/>
    </row>
    <row r="11" spans="1:42" ht="17.25" customHeight="1" x14ac:dyDescent="0.15">
      <c r="A11" s="436">
        <v>34</v>
      </c>
      <c r="B11" s="433">
        <v>1116</v>
      </c>
      <c r="C11" s="51" t="s">
        <v>1292</v>
      </c>
      <c r="D11" s="572"/>
      <c r="E11" s="557"/>
      <c r="F11" s="557"/>
      <c r="G11" s="557"/>
      <c r="H11" s="557"/>
      <c r="I11" s="557"/>
      <c r="J11" s="557"/>
      <c r="K11" s="510"/>
      <c r="L11" s="511"/>
      <c r="M11" s="511"/>
      <c r="N11" s="511"/>
      <c r="O11" s="511"/>
      <c r="P11" s="511"/>
      <c r="Q11" s="511"/>
      <c r="R11" s="511"/>
      <c r="S11" s="511"/>
      <c r="T11" s="511"/>
      <c r="U11" s="511"/>
      <c r="V11" s="691" t="s">
        <v>1422</v>
      </c>
      <c r="W11" s="692"/>
      <c r="X11" s="692"/>
      <c r="Y11" s="692"/>
      <c r="Z11" s="692"/>
      <c r="AA11" s="692"/>
      <c r="AB11" s="692"/>
      <c r="AC11" s="692"/>
      <c r="AD11" s="692"/>
      <c r="AE11" s="692"/>
      <c r="AF11" s="692"/>
      <c r="AG11" s="692"/>
      <c r="AH11" s="692"/>
      <c r="AI11" s="692"/>
      <c r="AJ11" s="692"/>
      <c r="AK11" s="774">
        <v>260</v>
      </c>
      <c r="AL11" s="774"/>
      <c r="AM11" s="416" t="s">
        <v>578</v>
      </c>
      <c r="AN11" s="411"/>
      <c r="AO11" s="401">
        <f t="shared" ref="AO11" si="2">AK11</f>
        <v>260</v>
      </c>
      <c r="AP11" s="402"/>
    </row>
    <row r="12" spans="1:42" ht="17.25" customHeight="1" x14ac:dyDescent="0.15">
      <c r="A12" s="436">
        <v>34</v>
      </c>
      <c r="B12" s="433">
        <v>2111</v>
      </c>
      <c r="C12" s="51" t="s">
        <v>138</v>
      </c>
      <c r="D12" s="769" t="s">
        <v>39</v>
      </c>
      <c r="E12" s="763"/>
      <c r="F12" s="763"/>
      <c r="G12" s="763"/>
      <c r="H12" s="782"/>
      <c r="I12" s="782"/>
      <c r="J12" s="783"/>
      <c r="K12" s="423" t="s">
        <v>1423</v>
      </c>
      <c r="L12" s="555"/>
      <c r="M12" s="555"/>
      <c r="N12" s="555"/>
      <c r="O12" s="555"/>
      <c r="P12" s="555"/>
      <c r="Q12" s="555"/>
      <c r="R12" s="555"/>
      <c r="S12" s="555"/>
      <c r="T12" s="555"/>
      <c r="U12" s="555"/>
      <c r="V12" s="445"/>
      <c r="W12" s="422"/>
      <c r="X12" s="422"/>
      <c r="Y12" s="422"/>
      <c r="Z12" s="422"/>
      <c r="AA12" s="422"/>
      <c r="AB12" s="422"/>
      <c r="AC12" s="422"/>
      <c r="AD12" s="422"/>
      <c r="AE12" s="422"/>
      <c r="AF12" s="422"/>
      <c r="AG12" s="519"/>
      <c r="AH12" s="519"/>
      <c r="AI12" s="519"/>
      <c r="AJ12" s="422"/>
      <c r="AK12" s="686">
        <v>517</v>
      </c>
      <c r="AL12" s="686"/>
      <c r="AM12" s="422" t="s">
        <v>578</v>
      </c>
      <c r="AN12" s="410"/>
      <c r="AO12" s="401">
        <f t="shared" si="0"/>
        <v>517</v>
      </c>
      <c r="AP12" s="402"/>
    </row>
    <row r="13" spans="1:42" ht="17.25" customHeight="1" x14ac:dyDescent="0.15">
      <c r="A13" s="436">
        <v>34</v>
      </c>
      <c r="B13" s="433">
        <v>2112</v>
      </c>
      <c r="C13" s="51" t="s">
        <v>139</v>
      </c>
      <c r="D13" s="770"/>
      <c r="E13" s="765"/>
      <c r="F13" s="765"/>
      <c r="G13" s="765"/>
      <c r="H13" s="784"/>
      <c r="I13" s="784"/>
      <c r="J13" s="785"/>
      <c r="K13" s="423" t="s">
        <v>1424</v>
      </c>
      <c r="L13" s="555"/>
      <c r="M13" s="555"/>
      <c r="N13" s="555"/>
      <c r="O13" s="555"/>
      <c r="P13" s="555"/>
      <c r="Q13" s="555"/>
      <c r="R13" s="555"/>
      <c r="S13" s="555"/>
      <c r="T13" s="555"/>
      <c r="U13" s="555"/>
      <c r="V13" s="445"/>
      <c r="W13" s="422"/>
      <c r="X13" s="422"/>
      <c r="Y13" s="422"/>
      <c r="Z13" s="422"/>
      <c r="AA13" s="422"/>
      <c r="AB13" s="422"/>
      <c r="AC13" s="422"/>
      <c r="AD13" s="422"/>
      <c r="AE13" s="422"/>
      <c r="AF13" s="422"/>
      <c r="AG13" s="519"/>
      <c r="AH13" s="519"/>
      <c r="AI13" s="519"/>
      <c r="AJ13" s="422"/>
      <c r="AK13" s="686">
        <v>487</v>
      </c>
      <c r="AL13" s="686"/>
      <c r="AM13" s="422" t="s">
        <v>578</v>
      </c>
      <c r="AN13" s="410"/>
      <c r="AO13" s="401">
        <f t="shared" si="0"/>
        <v>487</v>
      </c>
      <c r="AP13" s="402"/>
    </row>
    <row r="14" spans="1:42" ht="17.25" customHeight="1" x14ac:dyDescent="0.15">
      <c r="A14" s="436">
        <v>34</v>
      </c>
      <c r="B14" s="433">
        <v>2113</v>
      </c>
      <c r="C14" s="51" t="s">
        <v>1293</v>
      </c>
      <c r="D14" s="547"/>
      <c r="E14" s="548"/>
      <c r="F14" s="548"/>
      <c r="G14" s="548"/>
      <c r="H14" s="557"/>
      <c r="I14" s="557"/>
      <c r="J14" s="558"/>
      <c r="K14" s="427" t="s">
        <v>1425</v>
      </c>
      <c r="L14" s="509"/>
      <c r="M14" s="509"/>
      <c r="N14" s="509"/>
      <c r="O14" s="509"/>
      <c r="P14" s="509"/>
      <c r="Q14" s="509"/>
      <c r="R14" s="509"/>
      <c r="S14" s="509"/>
      <c r="T14" s="509"/>
      <c r="U14" s="509"/>
      <c r="V14" s="439"/>
      <c r="W14" s="416"/>
      <c r="X14" s="416"/>
      <c r="Y14" s="416"/>
      <c r="Z14" s="416"/>
      <c r="AA14" s="416"/>
      <c r="AB14" s="416"/>
      <c r="AC14" s="416"/>
      <c r="AD14" s="416"/>
      <c r="AE14" s="416"/>
      <c r="AF14" s="416"/>
      <c r="AG14" s="561"/>
      <c r="AH14" s="561"/>
      <c r="AI14" s="561"/>
      <c r="AJ14" s="416"/>
      <c r="AK14" s="774">
        <v>441</v>
      </c>
      <c r="AL14" s="774"/>
      <c r="AM14" s="416" t="s">
        <v>578</v>
      </c>
      <c r="AN14" s="329"/>
      <c r="AO14" s="401">
        <f t="shared" ref="AO14" si="3">AK14</f>
        <v>441</v>
      </c>
      <c r="AP14" s="402"/>
    </row>
    <row r="15" spans="1:42" ht="17.25" customHeight="1" x14ac:dyDescent="0.15">
      <c r="A15" s="403">
        <v>34</v>
      </c>
      <c r="B15" s="433">
        <v>1221</v>
      </c>
      <c r="C15" s="51" t="s">
        <v>40</v>
      </c>
      <c r="D15" s="440" t="s">
        <v>41</v>
      </c>
      <c r="E15" s="447"/>
      <c r="F15" s="447"/>
      <c r="G15" s="447"/>
      <c r="H15" s="447"/>
      <c r="I15" s="447"/>
      <c r="J15" s="452"/>
      <c r="K15" s="677" t="s">
        <v>4334</v>
      </c>
      <c r="L15" s="678"/>
      <c r="M15" s="678"/>
      <c r="N15" s="678"/>
      <c r="O15" s="679"/>
      <c r="P15" s="453" t="s">
        <v>1426</v>
      </c>
      <c r="Q15" s="633"/>
      <c r="R15" s="633"/>
      <c r="S15" s="633"/>
      <c r="T15" s="633"/>
      <c r="U15" s="633"/>
      <c r="V15" s="633"/>
      <c r="W15" s="633"/>
      <c r="X15" s="633"/>
      <c r="Y15" s="633"/>
      <c r="Z15" s="633"/>
      <c r="AA15" s="633"/>
      <c r="AB15" s="633"/>
      <c r="AC15" s="633"/>
      <c r="AD15" s="634"/>
      <c r="AE15" s="623"/>
      <c r="AF15" s="621"/>
      <c r="AG15" s="621"/>
      <c r="AH15" s="621"/>
      <c r="AI15" s="621"/>
      <c r="AJ15" s="621"/>
      <c r="AK15" s="621"/>
      <c r="AL15" s="621"/>
      <c r="AM15" s="621"/>
      <c r="AN15" s="622"/>
      <c r="AO15" s="359">
        <f>Z16</f>
        <v>566</v>
      </c>
      <c r="AP15" s="638"/>
    </row>
    <row r="16" spans="1:42" ht="17.25" customHeight="1" x14ac:dyDescent="0.15">
      <c r="A16" s="403">
        <v>34</v>
      </c>
      <c r="B16" s="433">
        <v>1222</v>
      </c>
      <c r="C16" s="51" t="s">
        <v>42</v>
      </c>
      <c r="D16" s="448"/>
      <c r="E16" s="449"/>
      <c r="F16" s="449"/>
      <c r="G16" s="449"/>
      <c r="H16" s="449"/>
      <c r="I16" s="449"/>
      <c r="J16" s="450"/>
      <c r="K16" s="680"/>
      <c r="L16" s="681"/>
      <c r="M16" s="681"/>
      <c r="N16" s="681"/>
      <c r="O16" s="682"/>
      <c r="P16" s="446"/>
      <c r="Q16" s="607"/>
      <c r="R16" s="577"/>
      <c r="S16" s="577"/>
      <c r="T16" s="577"/>
      <c r="U16" s="577"/>
      <c r="V16" s="414"/>
      <c r="W16" s="417"/>
      <c r="X16" s="414"/>
      <c r="Y16" s="414"/>
      <c r="Z16" s="778">
        <v>566</v>
      </c>
      <c r="AA16" s="778"/>
      <c r="AB16" s="417" t="s">
        <v>578</v>
      </c>
      <c r="AC16" s="605"/>
      <c r="AD16" s="432"/>
      <c r="AE16" s="444" t="s">
        <v>43</v>
      </c>
      <c r="AF16" s="621"/>
      <c r="AG16" s="621"/>
      <c r="AH16" s="621"/>
      <c r="AI16" s="621"/>
      <c r="AJ16" s="422" t="s">
        <v>33</v>
      </c>
      <c r="AK16" s="686">
        <v>100</v>
      </c>
      <c r="AL16" s="686"/>
      <c r="AM16" s="422" t="s">
        <v>578</v>
      </c>
      <c r="AN16" s="622"/>
      <c r="AO16" s="359">
        <f>Z16+AK16</f>
        <v>666</v>
      </c>
      <c r="AP16" s="638"/>
    </row>
    <row r="17" spans="1:42" ht="17.25" customHeight="1" x14ac:dyDescent="0.15">
      <c r="A17" s="403">
        <v>34</v>
      </c>
      <c r="B17" s="433">
        <v>1251</v>
      </c>
      <c r="C17" s="51" t="s">
        <v>186</v>
      </c>
      <c r="D17" s="448"/>
      <c r="E17" s="449"/>
      <c r="F17" s="449"/>
      <c r="G17" s="449"/>
      <c r="H17" s="449"/>
      <c r="I17" s="449"/>
      <c r="J17" s="450"/>
      <c r="K17" s="510"/>
      <c r="L17" s="637"/>
      <c r="M17" s="399"/>
      <c r="N17" s="399"/>
      <c r="O17" s="400"/>
      <c r="P17" s="453" t="s">
        <v>3942</v>
      </c>
      <c r="Q17" s="633"/>
      <c r="R17" s="633"/>
      <c r="S17" s="633"/>
      <c r="T17" s="633"/>
      <c r="U17" s="633"/>
      <c r="V17" s="633"/>
      <c r="W17" s="633"/>
      <c r="X17" s="633"/>
      <c r="Y17" s="633"/>
      <c r="Z17" s="633"/>
      <c r="AA17" s="633"/>
      <c r="AB17" s="633"/>
      <c r="AC17" s="633"/>
      <c r="AD17" s="634"/>
      <c r="AE17" s="623"/>
      <c r="AF17" s="621"/>
      <c r="AG17" s="621"/>
      <c r="AH17" s="621"/>
      <c r="AI17" s="621"/>
      <c r="AJ17" s="621"/>
      <c r="AK17" s="621"/>
      <c r="AL17" s="621"/>
      <c r="AM17" s="621"/>
      <c r="AN17" s="622"/>
      <c r="AO17" s="359">
        <f>Z18</f>
        <v>417</v>
      </c>
      <c r="AP17" s="638"/>
    </row>
    <row r="18" spans="1:42" ht="17.25" customHeight="1" x14ac:dyDescent="0.15">
      <c r="A18" s="403">
        <v>34</v>
      </c>
      <c r="B18" s="433">
        <v>1252</v>
      </c>
      <c r="C18" s="51" t="s">
        <v>187</v>
      </c>
      <c r="D18" s="448"/>
      <c r="E18" s="449"/>
      <c r="F18" s="449"/>
      <c r="G18" s="449"/>
      <c r="H18" s="449"/>
      <c r="I18" s="449"/>
      <c r="J18" s="450"/>
      <c r="K18" s="510"/>
      <c r="L18" s="637"/>
      <c r="M18" s="637"/>
      <c r="N18" s="637"/>
      <c r="O18" s="638"/>
      <c r="P18" s="446"/>
      <c r="Q18" s="577"/>
      <c r="R18" s="577"/>
      <c r="S18" s="577"/>
      <c r="T18" s="577"/>
      <c r="U18" s="577"/>
      <c r="V18" s="414"/>
      <c r="W18" s="417"/>
      <c r="X18" s="414"/>
      <c r="Y18" s="414"/>
      <c r="Z18" s="690">
        <v>417</v>
      </c>
      <c r="AA18" s="690"/>
      <c r="AB18" s="417" t="s">
        <v>578</v>
      </c>
      <c r="AC18" s="607"/>
      <c r="AD18" s="432"/>
      <c r="AE18" s="444" t="s">
        <v>43</v>
      </c>
      <c r="AF18" s="621"/>
      <c r="AG18" s="621"/>
      <c r="AH18" s="621"/>
      <c r="AI18" s="621"/>
      <c r="AJ18" s="422" t="s">
        <v>33</v>
      </c>
      <c r="AK18" s="686">
        <f>$AK$16</f>
        <v>100</v>
      </c>
      <c r="AL18" s="686"/>
      <c r="AM18" s="422" t="s">
        <v>578</v>
      </c>
      <c r="AN18" s="622"/>
      <c r="AO18" s="359">
        <f>Z18+AK18</f>
        <v>517</v>
      </c>
      <c r="AP18" s="638"/>
    </row>
    <row r="19" spans="1:42" ht="17.25" customHeight="1" x14ac:dyDescent="0.15">
      <c r="A19" s="403">
        <v>34</v>
      </c>
      <c r="B19" s="433">
        <v>1271</v>
      </c>
      <c r="C19" s="51" t="s">
        <v>1294</v>
      </c>
      <c r="D19" s="448"/>
      <c r="E19" s="449"/>
      <c r="F19" s="449"/>
      <c r="G19" s="449"/>
      <c r="H19" s="449"/>
      <c r="I19" s="449"/>
      <c r="J19" s="450"/>
      <c r="K19" s="510"/>
      <c r="L19" s="637"/>
      <c r="M19" s="399"/>
      <c r="N19" s="399"/>
      <c r="O19" s="400"/>
      <c r="P19" s="453" t="s">
        <v>3943</v>
      </c>
      <c r="Q19" s="633"/>
      <c r="R19" s="633"/>
      <c r="S19" s="633"/>
      <c r="T19" s="633"/>
      <c r="U19" s="633"/>
      <c r="V19" s="633"/>
      <c r="W19" s="633"/>
      <c r="X19" s="633"/>
      <c r="Y19" s="633"/>
      <c r="Z19" s="633"/>
      <c r="AA19" s="633"/>
      <c r="AB19" s="633"/>
      <c r="AC19" s="633"/>
      <c r="AD19" s="634"/>
      <c r="AE19" s="623"/>
      <c r="AF19" s="621"/>
      <c r="AG19" s="621"/>
      <c r="AH19" s="621"/>
      <c r="AI19" s="621"/>
      <c r="AJ19" s="621"/>
      <c r="AK19" s="621"/>
      <c r="AL19" s="621"/>
      <c r="AM19" s="621"/>
      <c r="AN19" s="622"/>
      <c r="AO19" s="359">
        <f>Z20</f>
        <v>380</v>
      </c>
      <c r="AP19" s="638"/>
    </row>
    <row r="20" spans="1:42" ht="17.25" customHeight="1" x14ac:dyDescent="0.15">
      <c r="A20" s="403">
        <v>34</v>
      </c>
      <c r="B20" s="433">
        <v>1272</v>
      </c>
      <c r="C20" s="51" t="s">
        <v>1295</v>
      </c>
      <c r="D20" s="448"/>
      <c r="E20" s="449"/>
      <c r="F20" s="449"/>
      <c r="G20" s="449"/>
      <c r="H20" s="449"/>
      <c r="I20" s="449"/>
      <c r="J20" s="450"/>
      <c r="K20" s="550"/>
      <c r="L20" s="607"/>
      <c r="M20" s="607"/>
      <c r="N20" s="607"/>
      <c r="O20" s="432"/>
      <c r="P20" s="446"/>
      <c r="Q20" s="577"/>
      <c r="R20" s="577"/>
      <c r="S20" s="577"/>
      <c r="T20" s="577"/>
      <c r="U20" s="577"/>
      <c r="V20" s="607"/>
      <c r="W20" s="607"/>
      <c r="X20" s="607"/>
      <c r="Y20" s="607"/>
      <c r="Z20" s="690">
        <v>380</v>
      </c>
      <c r="AA20" s="690"/>
      <c r="AB20" s="417" t="s">
        <v>578</v>
      </c>
      <c r="AC20" s="600"/>
      <c r="AD20" s="432"/>
      <c r="AE20" s="444" t="s">
        <v>43</v>
      </c>
      <c r="AF20" s="621"/>
      <c r="AG20" s="621"/>
      <c r="AH20" s="621"/>
      <c r="AI20" s="621"/>
      <c r="AJ20" s="422" t="s">
        <v>33</v>
      </c>
      <c r="AK20" s="686">
        <f>$AK$16</f>
        <v>100</v>
      </c>
      <c r="AL20" s="686"/>
      <c r="AM20" s="422" t="s">
        <v>578</v>
      </c>
      <c r="AN20" s="622"/>
      <c r="AO20" s="359">
        <f>Z20+AK20</f>
        <v>480</v>
      </c>
      <c r="AP20" s="638"/>
    </row>
    <row r="21" spans="1:42" s="180" customFormat="1" ht="17.25" customHeight="1" x14ac:dyDescent="0.15">
      <c r="A21" s="403">
        <v>34</v>
      </c>
      <c r="B21" s="433">
        <v>1223</v>
      </c>
      <c r="C21" s="51" t="s">
        <v>14</v>
      </c>
      <c r="D21" s="448"/>
      <c r="E21" s="449"/>
      <c r="F21" s="449"/>
      <c r="G21" s="449"/>
      <c r="H21" s="449"/>
      <c r="I21" s="449"/>
      <c r="J21" s="450"/>
      <c r="K21" s="677" t="s">
        <v>1</v>
      </c>
      <c r="L21" s="678"/>
      <c r="M21" s="678"/>
      <c r="N21" s="678"/>
      <c r="O21" s="679"/>
      <c r="P21" s="680" t="s">
        <v>3944</v>
      </c>
      <c r="Q21" s="681"/>
      <c r="R21" s="681"/>
      <c r="S21" s="681"/>
      <c r="T21" s="682"/>
      <c r="U21" s="759" t="s">
        <v>3945</v>
      </c>
      <c r="V21" s="760"/>
      <c r="W21" s="760"/>
      <c r="X21" s="760"/>
      <c r="Y21" s="760"/>
      <c r="Z21" s="760"/>
      <c r="AA21" s="760"/>
      <c r="AB21" s="760"/>
      <c r="AC21" s="760"/>
      <c r="AD21" s="761"/>
      <c r="AE21" s="623"/>
      <c r="AF21" s="621"/>
      <c r="AG21" s="621"/>
      <c r="AH21" s="621"/>
      <c r="AI21" s="621"/>
      <c r="AJ21" s="621"/>
      <c r="AK21" s="621"/>
      <c r="AL21" s="621"/>
      <c r="AM21" s="621"/>
      <c r="AN21" s="622"/>
      <c r="AO21" s="456">
        <f>$Q$24</f>
        <v>518</v>
      </c>
      <c r="AP21" s="437"/>
    </row>
    <row r="22" spans="1:42" s="180" customFormat="1" ht="17.25" customHeight="1" x14ac:dyDescent="0.15">
      <c r="A22" s="403">
        <v>34</v>
      </c>
      <c r="B22" s="433">
        <v>1224</v>
      </c>
      <c r="C22" s="51" t="s">
        <v>44</v>
      </c>
      <c r="D22" s="448"/>
      <c r="E22" s="449"/>
      <c r="F22" s="449"/>
      <c r="G22" s="449"/>
      <c r="H22" s="449"/>
      <c r="I22" s="449"/>
      <c r="J22" s="450"/>
      <c r="K22" s="680"/>
      <c r="L22" s="681"/>
      <c r="M22" s="681"/>
      <c r="N22" s="681"/>
      <c r="O22" s="682"/>
      <c r="P22" s="680"/>
      <c r="Q22" s="681"/>
      <c r="R22" s="681"/>
      <c r="S22" s="681"/>
      <c r="T22" s="682"/>
      <c r="U22" s="779"/>
      <c r="V22" s="780"/>
      <c r="W22" s="780"/>
      <c r="X22" s="780"/>
      <c r="Y22" s="780"/>
      <c r="Z22" s="780"/>
      <c r="AA22" s="780"/>
      <c r="AB22" s="780"/>
      <c r="AC22" s="780"/>
      <c r="AD22" s="781"/>
      <c r="AE22" s="444" t="s">
        <v>43</v>
      </c>
      <c r="AF22" s="621"/>
      <c r="AG22" s="621"/>
      <c r="AH22" s="621"/>
      <c r="AI22" s="621"/>
      <c r="AJ22" s="422" t="s">
        <v>33</v>
      </c>
      <c r="AK22" s="686">
        <f>$AK$16</f>
        <v>100</v>
      </c>
      <c r="AL22" s="686"/>
      <c r="AM22" s="422" t="s">
        <v>578</v>
      </c>
      <c r="AN22" s="622"/>
      <c r="AO22" s="456">
        <f>$Q$24+AK22</f>
        <v>618</v>
      </c>
      <c r="AP22" s="437"/>
    </row>
    <row r="23" spans="1:42" ht="17.100000000000001" customHeight="1" x14ac:dyDescent="0.15">
      <c r="A23" s="403">
        <v>34</v>
      </c>
      <c r="B23" s="433">
        <v>1255</v>
      </c>
      <c r="C23" s="51" t="s">
        <v>45</v>
      </c>
      <c r="D23" s="448"/>
      <c r="E23" s="449"/>
      <c r="F23" s="449"/>
      <c r="G23" s="449"/>
      <c r="H23" s="449"/>
      <c r="I23" s="449"/>
      <c r="J23" s="450"/>
      <c r="K23" s="442"/>
      <c r="L23" s="637"/>
      <c r="M23" s="637"/>
      <c r="N23" s="637"/>
      <c r="O23" s="638"/>
      <c r="P23" s="442"/>
      <c r="Q23" s="637"/>
      <c r="R23" s="637"/>
      <c r="S23" s="637"/>
      <c r="T23" s="638"/>
      <c r="U23" s="779" t="s">
        <v>3946</v>
      </c>
      <c r="V23" s="780"/>
      <c r="W23" s="780"/>
      <c r="X23" s="780"/>
      <c r="Y23" s="780"/>
      <c r="Z23" s="780"/>
      <c r="AA23" s="780"/>
      <c r="AB23" s="780"/>
      <c r="AC23" s="780"/>
      <c r="AD23" s="781"/>
      <c r="AE23" s="623"/>
      <c r="AF23" s="621"/>
      <c r="AG23" s="621"/>
      <c r="AH23" s="621"/>
      <c r="AI23" s="621"/>
      <c r="AJ23" s="621"/>
      <c r="AK23" s="621"/>
      <c r="AL23" s="621"/>
      <c r="AM23" s="621"/>
      <c r="AN23" s="622"/>
      <c r="AO23" s="456">
        <f>$Q$24</f>
        <v>518</v>
      </c>
      <c r="AP23" s="437"/>
    </row>
    <row r="24" spans="1:42" ht="17.25" customHeight="1" x14ac:dyDescent="0.15">
      <c r="A24" s="403">
        <v>34</v>
      </c>
      <c r="B24" s="433">
        <v>1256</v>
      </c>
      <c r="C24" s="51" t="s">
        <v>46</v>
      </c>
      <c r="D24" s="448"/>
      <c r="E24" s="449"/>
      <c r="F24" s="449"/>
      <c r="G24" s="449"/>
      <c r="H24" s="449"/>
      <c r="I24" s="449"/>
      <c r="J24" s="450"/>
      <c r="K24" s="442"/>
      <c r="L24" s="637"/>
      <c r="M24" s="637"/>
      <c r="N24" s="637"/>
      <c r="O24" s="638"/>
      <c r="P24" s="451"/>
      <c r="Q24" s="787">
        <v>518</v>
      </c>
      <c r="R24" s="787"/>
      <c r="S24" s="426" t="s">
        <v>578</v>
      </c>
      <c r="T24" s="578"/>
      <c r="U24" s="779"/>
      <c r="V24" s="780"/>
      <c r="W24" s="780"/>
      <c r="X24" s="780"/>
      <c r="Y24" s="780"/>
      <c r="Z24" s="780"/>
      <c r="AA24" s="780"/>
      <c r="AB24" s="780"/>
      <c r="AC24" s="780"/>
      <c r="AD24" s="781"/>
      <c r="AE24" s="444" t="s">
        <v>43</v>
      </c>
      <c r="AF24" s="621"/>
      <c r="AG24" s="621"/>
      <c r="AH24" s="621"/>
      <c r="AI24" s="621"/>
      <c r="AJ24" s="422" t="s">
        <v>33</v>
      </c>
      <c r="AK24" s="686">
        <f>$AK$16</f>
        <v>100</v>
      </c>
      <c r="AL24" s="686"/>
      <c r="AM24" s="422" t="s">
        <v>578</v>
      </c>
      <c r="AN24" s="622"/>
      <c r="AO24" s="456">
        <f>$Q$24+AK24</f>
        <v>618</v>
      </c>
      <c r="AP24" s="437"/>
    </row>
    <row r="25" spans="1:42" ht="17.25" customHeight="1" x14ac:dyDescent="0.15">
      <c r="A25" s="403">
        <v>34</v>
      </c>
      <c r="B25" s="433">
        <v>1225</v>
      </c>
      <c r="C25" s="51" t="s">
        <v>47</v>
      </c>
      <c r="D25" s="448"/>
      <c r="E25" s="449"/>
      <c r="F25" s="449"/>
      <c r="G25" s="449"/>
      <c r="H25" s="449"/>
      <c r="I25" s="449"/>
      <c r="J25" s="450"/>
      <c r="K25" s="442"/>
      <c r="L25" s="637"/>
      <c r="M25" s="637"/>
      <c r="N25" s="637"/>
      <c r="O25" s="638"/>
      <c r="P25" s="677" t="s">
        <v>1427</v>
      </c>
      <c r="Q25" s="678"/>
      <c r="R25" s="678"/>
      <c r="S25" s="678"/>
      <c r="T25" s="679"/>
      <c r="U25" s="779" t="s">
        <v>3945</v>
      </c>
      <c r="V25" s="780"/>
      <c r="W25" s="780"/>
      <c r="X25" s="780"/>
      <c r="Y25" s="780"/>
      <c r="Z25" s="780"/>
      <c r="AA25" s="780"/>
      <c r="AB25" s="780"/>
      <c r="AC25" s="780"/>
      <c r="AD25" s="781"/>
      <c r="AE25" s="623"/>
      <c r="AF25" s="621"/>
      <c r="AG25" s="621"/>
      <c r="AH25" s="621"/>
      <c r="AI25" s="621"/>
      <c r="AJ25" s="621"/>
      <c r="AK25" s="621"/>
      <c r="AL25" s="621"/>
      <c r="AM25" s="621"/>
      <c r="AN25" s="622"/>
      <c r="AO25" s="456">
        <f>$Q$28</f>
        <v>379</v>
      </c>
      <c r="AP25" s="437"/>
    </row>
    <row r="26" spans="1:42" ht="17.25" customHeight="1" x14ac:dyDescent="0.15">
      <c r="A26" s="403">
        <v>34</v>
      </c>
      <c r="B26" s="433">
        <v>1226</v>
      </c>
      <c r="C26" s="51" t="s">
        <v>48</v>
      </c>
      <c r="D26" s="448"/>
      <c r="E26" s="449"/>
      <c r="F26" s="449"/>
      <c r="G26" s="449"/>
      <c r="H26" s="449"/>
      <c r="I26" s="449"/>
      <c r="J26" s="450"/>
      <c r="K26" s="442"/>
      <c r="L26" s="637"/>
      <c r="M26" s="637"/>
      <c r="N26" s="637"/>
      <c r="O26" s="638"/>
      <c r="P26" s="680"/>
      <c r="Q26" s="681"/>
      <c r="R26" s="681"/>
      <c r="S26" s="681"/>
      <c r="T26" s="682"/>
      <c r="U26" s="779"/>
      <c r="V26" s="780"/>
      <c r="W26" s="780"/>
      <c r="X26" s="780"/>
      <c r="Y26" s="780"/>
      <c r="Z26" s="780"/>
      <c r="AA26" s="780"/>
      <c r="AB26" s="780"/>
      <c r="AC26" s="780"/>
      <c r="AD26" s="781"/>
      <c r="AE26" s="444" t="s">
        <v>43</v>
      </c>
      <c r="AF26" s="621"/>
      <c r="AG26" s="621"/>
      <c r="AH26" s="621"/>
      <c r="AI26" s="621"/>
      <c r="AJ26" s="422" t="s">
        <v>33</v>
      </c>
      <c r="AK26" s="686">
        <f>$AK$16</f>
        <v>100</v>
      </c>
      <c r="AL26" s="686"/>
      <c r="AM26" s="422" t="s">
        <v>578</v>
      </c>
      <c r="AN26" s="622"/>
      <c r="AO26" s="456">
        <f>$Q$28+AK26</f>
        <v>479</v>
      </c>
      <c r="AP26" s="437"/>
    </row>
    <row r="27" spans="1:42" ht="17.25" customHeight="1" x14ac:dyDescent="0.15">
      <c r="A27" s="403">
        <v>34</v>
      </c>
      <c r="B27" s="433">
        <v>1253</v>
      </c>
      <c r="C27" s="51" t="s">
        <v>49</v>
      </c>
      <c r="D27" s="448"/>
      <c r="E27" s="449"/>
      <c r="F27" s="449"/>
      <c r="G27" s="449"/>
      <c r="H27" s="449"/>
      <c r="I27" s="449"/>
      <c r="J27" s="450"/>
      <c r="K27" s="442"/>
      <c r="L27" s="637"/>
      <c r="M27" s="637"/>
      <c r="N27" s="637"/>
      <c r="O27" s="638"/>
      <c r="P27" s="680"/>
      <c r="Q27" s="681"/>
      <c r="R27" s="681"/>
      <c r="S27" s="681"/>
      <c r="T27" s="682"/>
      <c r="U27" s="779" t="s">
        <v>3946</v>
      </c>
      <c r="V27" s="780"/>
      <c r="W27" s="780"/>
      <c r="X27" s="780"/>
      <c r="Y27" s="780"/>
      <c r="Z27" s="780"/>
      <c r="AA27" s="780"/>
      <c r="AB27" s="780"/>
      <c r="AC27" s="780"/>
      <c r="AD27" s="781"/>
      <c r="AE27" s="623"/>
      <c r="AF27" s="621"/>
      <c r="AG27" s="621"/>
      <c r="AH27" s="621"/>
      <c r="AI27" s="621"/>
      <c r="AJ27" s="621"/>
      <c r="AK27" s="621"/>
      <c r="AL27" s="621"/>
      <c r="AM27" s="621"/>
      <c r="AN27" s="622"/>
      <c r="AO27" s="456">
        <f>$Q$28</f>
        <v>379</v>
      </c>
      <c r="AP27" s="437"/>
    </row>
    <row r="28" spans="1:42" ht="17.25" customHeight="1" x14ac:dyDescent="0.15">
      <c r="A28" s="403">
        <v>34</v>
      </c>
      <c r="B28" s="433">
        <v>1254</v>
      </c>
      <c r="C28" s="51" t="s">
        <v>50</v>
      </c>
      <c r="D28" s="448"/>
      <c r="E28" s="449"/>
      <c r="F28" s="449"/>
      <c r="G28" s="449"/>
      <c r="H28" s="449"/>
      <c r="I28" s="449"/>
      <c r="J28" s="450"/>
      <c r="K28" s="442"/>
      <c r="L28" s="637"/>
      <c r="M28" s="637"/>
      <c r="N28" s="637"/>
      <c r="O28" s="638"/>
      <c r="P28" s="563"/>
      <c r="Q28" s="778">
        <v>379</v>
      </c>
      <c r="R28" s="778"/>
      <c r="S28" s="426" t="s">
        <v>578</v>
      </c>
      <c r="T28" s="578"/>
      <c r="U28" s="779"/>
      <c r="V28" s="780"/>
      <c r="W28" s="780"/>
      <c r="X28" s="780"/>
      <c r="Y28" s="780"/>
      <c r="Z28" s="780"/>
      <c r="AA28" s="780"/>
      <c r="AB28" s="780"/>
      <c r="AC28" s="780"/>
      <c r="AD28" s="781"/>
      <c r="AE28" s="444" t="s">
        <v>43</v>
      </c>
      <c r="AF28" s="621"/>
      <c r="AG28" s="621"/>
      <c r="AH28" s="621"/>
      <c r="AI28" s="621"/>
      <c r="AJ28" s="422" t="s">
        <v>33</v>
      </c>
      <c r="AK28" s="686">
        <f>$AK$16</f>
        <v>100</v>
      </c>
      <c r="AL28" s="686"/>
      <c r="AM28" s="422" t="s">
        <v>578</v>
      </c>
      <c r="AN28" s="622"/>
      <c r="AO28" s="456">
        <f>$Q$28+AK28</f>
        <v>479</v>
      </c>
      <c r="AP28" s="437"/>
    </row>
    <row r="29" spans="1:42" ht="17.25" customHeight="1" x14ac:dyDescent="0.15">
      <c r="A29" s="403">
        <v>34</v>
      </c>
      <c r="B29" s="433">
        <v>1273</v>
      </c>
      <c r="C29" s="50" t="s">
        <v>1296</v>
      </c>
      <c r="D29" s="448"/>
      <c r="E29" s="449"/>
      <c r="F29" s="449"/>
      <c r="G29" s="449"/>
      <c r="H29" s="449"/>
      <c r="I29" s="449"/>
      <c r="J29" s="450"/>
      <c r="K29" s="442"/>
      <c r="L29" s="637"/>
      <c r="M29" s="637"/>
      <c r="N29" s="637"/>
      <c r="O29" s="638"/>
      <c r="P29" s="677" t="s">
        <v>1428</v>
      </c>
      <c r="Q29" s="678"/>
      <c r="R29" s="678"/>
      <c r="S29" s="678"/>
      <c r="T29" s="679"/>
      <c r="U29" s="779" t="s">
        <v>3945</v>
      </c>
      <c r="V29" s="780"/>
      <c r="W29" s="780"/>
      <c r="X29" s="780"/>
      <c r="Y29" s="780"/>
      <c r="Z29" s="780"/>
      <c r="AA29" s="780"/>
      <c r="AB29" s="780"/>
      <c r="AC29" s="780"/>
      <c r="AD29" s="781"/>
      <c r="AE29" s="623"/>
      <c r="AF29" s="621"/>
      <c r="AG29" s="621"/>
      <c r="AH29" s="621"/>
      <c r="AI29" s="621"/>
      <c r="AJ29" s="621"/>
      <c r="AK29" s="621"/>
      <c r="AL29" s="621"/>
      <c r="AM29" s="621"/>
      <c r="AN29" s="622"/>
      <c r="AO29" s="456">
        <f>$Q$32</f>
        <v>342</v>
      </c>
      <c r="AP29" s="437"/>
    </row>
    <row r="30" spans="1:42" ht="17.25" customHeight="1" x14ac:dyDescent="0.15">
      <c r="A30" s="403">
        <v>34</v>
      </c>
      <c r="B30" s="433">
        <v>1274</v>
      </c>
      <c r="C30" s="51" t="s">
        <v>1297</v>
      </c>
      <c r="D30" s="448"/>
      <c r="E30" s="449"/>
      <c r="F30" s="449"/>
      <c r="G30" s="449"/>
      <c r="H30" s="449"/>
      <c r="I30" s="449"/>
      <c r="J30" s="450"/>
      <c r="K30" s="442"/>
      <c r="L30" s="637"/>
      <c r="M30" s="637"/>
      <c r="N30" s="637"/>
      <c r="O30" s="638"/>
      <c r="P30" s="680"/>
      <c r="Q30" s="681"/>
      <c r="R30" s="681"/>
      <c r="S30" s="681"/>
      <c r="T30" s="682"/>
      <c r="U30" s="779"/>
      <c r="V30" s="780"/>
      <c r="W30" s="780"/>
      <c r="X30" s="780"/>
      <c r="Y30" s="780"/>
      <c r="Z30" s="780"/>
      <c r="AA30" s="780"/>
      <c r="AB30" s="780"/>
      <c r="AC30" s="780"/>
      <c r="AD30" s="781"/>
      <c r="AE30" s="444" t="s">
        <v>43</v>
      </c>
      <c r="AF30" s="621"/>
      <c r="AG30" s="621"/>
      <c r="AH30" s="621"/>
      <c r="AI30" s="621"/>
      <c r="AJ30" s="422" t="s">
        <v>33</v>
      </c>
      <c r="AK30" s="686">
        <f>$AK$16</f>
        <v>100</v>
      </c>
      <c r="AL30" s="686"/>
      <c r="AM30" s="422" t="s">
        <v>578</v>
      </c>
      <c r="AN30" s="622"/>
      <c r="AO30" s="456">
        <f>$Q$32+AK30</f>
        <v>442</v>
      </c>
      <c r="AP30" s="437"/>
    </row>
    <row r="31" spans="1:42" ht="17.25" customHeight="1" x14ac:dyDescent="0.15">
      <c r="A31" s="403">
        <v>34</v>
      </c>
      <c r="B31" s="433">
        <v>1275</v>
      </c>
      <c r="C31" s="51" t="s">
        <v>1298</v>
      </c>
      <c r="D31" s="448"/>
      <c r="E31" s="449"/>
      <c r="F31" s="449"/>
      <c r="G31" s="449"/>
      <c r="H31" s="449"/>
      <c r="I31" s="449"/>
      <c r="J31" s="450"/>
      <c r="K31" s="442"/>
      <c r="L31" s="637"/>
      <c r="M31" s="637"/>
      <c r="N31" s="637"/>
      <c r="O31" s="638"/>
      <c r="P31" s="442"/>
      <c r="Q31" s="637"/>
      <c r="R31" s="637"/>
      <c r="S31" s="637"/>
      <c r="T31" s="638"/>
      <c r="U31" s="779" t="s">
        <v>3946</v>
      </c>
      <c r="V31" s="780"/>
      <c r="W31" s="780"/>
      <c r="X31" s="780"/>
      <c r="Y31" s="780"/>
      <c r="Z31" s="780"/>
      <c r="AA31" s="780"/>
      <c r="AB31" s="780"/>
      <c r="AC31" s="780"/>
      <c r="AD31" s="781"/>
      <c r="AE31" s="623"/>
      <c r="AF31" s="621"/>
      <c r="AG31" s="621"/>
      <c r="AH31" s="621"/>
      <c r="AI31" s="621"/>
      <c r="AJ31" s="621"/>
      <c r="AK31" s="621"/>
      <c r="AL31" s="621"/>
      <c r="AM31" s="621"/>
      <c r="AN31" s="622"/>
      <c r="AO31" s="456">
        <f>$Q$32</f>
        <v>342</v>
      </c>
      <c r="AP31" s="437"/>
    </row>
    <row r="32" spans="1:42" ht="17.25" customHeight="1" x14ac:dyDescent="0.15">
      <c r="A32" s="403">
        <v>34</v>
      </c>
      <c r="B32" s="433">
        <v>1276</v>
      </c>
      <c r="C32" s="51" t="s">
        <v>1299</v>
      </c>
      <c r="D32" s="448"/>
      <c r="E32" s="449"/>
      <c r="F32" s="449"/>
      <c r="G32" s="449"/>
      <c r="H32" s="449"/>
      <c r="I32" s="449"/>
      <c r="J32" s="450"/>
      <c r="K32" s="442"/>
      <c r="L32" s="637"/>
      <c r="M32" s="637"/>
      <c r="N32" s="637"/>
      <c r="O32" s="638"/>
      <c r="P32" s="451"/>
      <c r="Q32" s="778">
        <v>342</v>
      </c>
      <c r="R32" s="778"/>
      <c r="S32" s="426" t="s">
        <v>578</v>
      </c>
      <c r="T32" s="578"/>
      <c r="U32" s="779"/>
      <c r="V32" s="780"/>
      <c r="W32" s="780"/>
      <c r="X32" s="780"/>
      <c r="Y32" s="780"/>
      <c r="Z32" s="780"/>
      <c r="AA32" s="780"/>
      <c r="AB32" s="780"/>
      <c r="AC32" s="780"/>
      <c r="AD32" s="781"/>
      <c r="AE32" s="444" t="s">
        <v>43</v>
      </c>
      <c r="AF32" s="621"/>
      <c r="AG32" s="621"/>
      <c r="AH32" s="621"/>
      <c r="AI32" s="621"/>
      <c r="AJ32" s="422" t="s">
        <v>33</v>
      </c>
      <c r="AK32" s="686">
        <f>$AK$16</f>
        <v>100</v>
      </c>
      <c r="AL32" s="686"/>
      <c r="AM32" s="422" t="s">
        <v>578</v>
      </c>
      <c r="AN32" s="622"/>
      <c r="AO32" s="456">
        <f>$Q$32+AK32</f>
        <v>442</v>
      </c>
      <c r="AP32" s="437"/>
    </row>
    <row r="33" spans="1:42" ht="17.25" customHeight="1" x14ac:dyDescent="0.15">
      <c r="A33" s="403">
        <v>34</v>
      </c>
      <c r="B33" s="433">
        <v>1257</v>
      </c>
      <c r="C33" s="51" t="s">
        <v>2115</v>
      </c>
      <c r="D33" s="448"/>
      <c r="E33" s="449"/>
      <c r="F33" s="449"/>
      <c r="G33" s="449"/>
      <c r="H33" s="449"/>
      <c r="I33" s="449"/>
      <c r="J33" s="450"/>
      <c r="K33" s="442"/>
      <c r="L33" s="637"/>
      <c r="M33" s="637"/>
      <c r="N33" s="637"/>
      <c r="O33" s="638"/>
      <c r="P33" s="72" t="s">
        <v>4340</v>
      </c>
      <c r="Q33" s="640"/>
      <c r="R33" s="640"/>
      <c r="S33" s="640"/>
      <c r="T33" s="640"/>
      <c r="U33" s="640"/>
      <c r="V33" s="503"/>
      <c r="W33" s="503"/>
      <c r="X33" s="504"/>
      <c r="Y33" s="426" t="s">
        <v>4341</v>
      </c>
      <c r="Z33" s="651"/>
      <c r="AA33" s="651"/>
      <c r="AB33" s="651"/>
      <c r="AC33" s="651"/>
      <c r="AD33" s="651"/>
      <c r="AE33" s="651"/>
      <c r="AF33" s="651"/>
      <c r="AG33" s="651"/>
      <c r="AH33" s="651"/>
      <c r="AI33" s="651"/>
      <c r="AJ33" s="651"/>
      <c r="AK33" s="651"/>
      <c r="AL33" s="651"/>
      <c r="AM33" s="651"/>
      <c r="AN33" s="410"/>
      <c r="AO33" s="401">
        <f>T34</f>
        <v>46</v>
      </c>
      <c r="AP33" s="437"/>
    </row>
    <row r="34" spans="1:42" ht="17.25" customHeight="1" x14ac:dyDescent="0.15">
      <c r="A34" s="403">
        <v>34</v>
      </c>
      <c r="B34" s="433">
        <v>1258</v>
      </c>
      <c r="C34" s="462" t="s">
        <v>4337</v>
      </c>
      <c r="D34" s="136"/>
      <c r="E34" s="426"/>
      <c r="F34" s="426"/>
      <c r="G34" s="426"/>
      <c r="H34" s="577"/>
      <c r="I34" s="577"/>
      <c r="J34" s="578"/>
      <c r="K34" s="446"/>
      <c r="L34" s="607"/>
      <c r="M34" s="577"/>
      <c r="N34" s="607"/>
      <c r="O34" s="432"/>
      <c r="P34" s="463" t="s">
        <v>4338</v>
      </c>
      <c r="Q34" s="517"/>
      <c r="R34" s="517"/>
      <c r="S34" s="517"/>
      <c r="T34" s="690">
        <v>46</v>
      </c>
      <c r="U34" s="690"/>
      <c r="V34" s="417" t="s">
        <v>578</v>
      </c>
      <c r="W34" s="517"/>
      <c r="X34" s="518"/>
      <c r="Y34" s="692" t="s">
        <v>4339</v>
      </c>
      <c r="Z34" s="692"/>
      <c r="AA34" s="692"/>
      <c r="AB34" s="692"/>
      <c r="AC34" s="692"/>
      <c r="AD34" s="692"/>
      <c r="AE34" s="692"/>
      <c r="AF34" s="692"/>
      <c r="AG34" s="692"/>
      <c r="AH34" s="692"/>
      <c r="AI34" s="692"/>
      <c r="AJ34" s="692"/>
      <c r="AK34" s="692"/>
      <c r="AL34" s="692"/>
      <c r="AM34" s="692"/>
      <c r="AN34" s="692"/>
      <c r="AO34" s="456">
        <f>T34</f>
        <v>46</v>
      </c>
      <c r="AP34" s="437"/>
    </row>
    <row r="35" spans="1:42" ht="17.25" customHeight="1" x14ac:dyDescent="0.15">
      <c r="A35" s="403">
        <v>34</v>
      </c>
      <c r="B35" s="433">
        <v>1131</v>
      </c>
      <c r="C35" s="51" t="s">
        <v>2110</v>
      </c>
      <c r="D35" s="677" t="s">
        <v>3173</v>
      </c>
      <c r="E35" s="678"/>
      <c r="F35" s="678"/>
      <c r="G35" s="678"/>
      <c r="H35" s="678"/>
      <c r="I35" s="678"/>
      <c r="J35" s="679"/>
      <c r="K35" s="680" t="s">
        <v>2108</v>
      </c>
      <c r="L35" s="681"/>
      <c r="M35" s="681"/>
      <c r="N35" s="682"/>
      <c r="O35" s="733" t="s">
        <v>4345</v>
      </c>
      <c r="P35" s="694"/>
      <c r="Q35" s="694"/>
      <c r="R35" s="694"/>
      <c r="S35" s="694"/>
      <c r="T35" s="694"/>
      <c r="U35" s="695"/>
      <c r="V35" s="422" t="s">
        <v>3184</v>
      </c>
      <c r="W35" s="443"/>
      <c r="X35" s="425"/>
      <c r="Y35" s="425"/>
      <c r="Z35" s="424"/>
      <c r="AA35" s="424"/>
      <c r="AB35" s="422"/>
      <c r="AC35" s="422"/>
      <c r="AD35" s="422"/>
      <c r="AE35" s="422"/>
      <c r="AF35" s="422"/>
      <c r="AG35" s="422"/>
      <c r="AH35" s="422"/>
      <c r="AI35" s="422"/>
      <c r="AJ35" s="422"/>
      <c r="AK35" s="686">
        <v>545</v>
      </c>
      <c r="AL35" s="686"/>
      <c r="AM35" s="422" t="s">
        <v>578</v>
      </c>
      <c r="AN35" s="410"/>
      <c r="AO35" s="401">
        <f t="shared" ref="AO35:AO52" si="4">AK35</f>
        <v>545</v>
      </c>
      <c r="AP35" s="404"/>
    </row>
    <row r="36" spans="1:42" ht="17.25" customHeight="1" x14ac:dyDescent="0.15">
      <c r="A36" s="403">
        <v>34</v>
      </c>
      <c r="B36" s="433">
        <v>1132</v>
      </c>
      <c r="C36" s="51" t="s">
        <v>2111</v>
      </c>
      <c r="D36" s="680"/>
      <c r="E36" s="681"/>
      <c r="F36" s="681"/>
      <c r="G36" s="681"/>
      <c r="H36" s="681"/>
      <c r="I36" s="681"/>
      <c r="J36" s="682"/>
      <c r="K36" s="680"/>
      <c r="L36" s="681"/>
      <c r="M36" s="681"/>
      <c r="N36" s="682"/>
      <c r="O36" s="734"/>
      <c r="P36" s="735"/>
      <c r="Q36" s="735"/>
      <c r="R36" s="735"/>
      <c r="S36" s="735"/>
      <c r="T36" s="735"/>
      <c r="U36" s="736"/>
      <c r="V36" s="417" t="s">
        <v>3185</v>
      </c>
      <c r="W36" s="443"/>
      <c r="X36" s="425"/>
      <c r="Y36" s="425"/>
      <c r="Z36" s="424"/>
      <c r="AA36" s="424"/>
      <c r="AB36" s="422"/>
      <c r="AC36" s="417"/>
      <c r="AD36" s="422"/>
      <c r="AE36" s="422"/>
      <c r="AF36" s="422"/>
      <c r="AG36" s="422"/>
      <c r="AH36" s="422"/>
      <c r="AI36" s="422"/>
      <c r="AJ36" s="422"/>
      <c r="AK36" s="686">
        <v>487</v>
      </c>
      <c r="AL36" s="686"/>
      <c r="AM36" s="422" t="s">
        <v>578</v>
      </c>
      <c r="AN36" s="410"/>
      <c r="AO36" s="401">
        <f t="shared" si="4"/>
        <v>487</v>
      </c>
      <c r="AP36" s="404"/>
    </row>
    <row r="37" spans="1:42" ht="17.25" customHeight="1" x14ac:dyDescent="0.15">
      <c r="A37" s="403">
        <v>34</v>
      </c>
      <c r="B37" s="433">
        <v>1133</v>
      </c>
      <c r="C37" s="51" t="s">
        <v>2112</v>
      </c>
      <c r="D37" s="510"/>
      <c r="E37" s="511"/>
      <c r="F37" s="511"/>
      <c r="G37" s="511"/>
      <c r="H37" s="511"/>
      <c r="I37" s="511"/>
      <c r="J37" s="513"/>
      <c r="K37" s="680"/>
      <c r="L37" s="681"/>
      <c r="M37" s="681"/>
      <c r="N37" s="682"/>
      <c r="O37" s="773"/>
      <c r="P37" s="696"/>
      <c r="Q37" s="696"/>
      <c r="R37" s="696"/>
      <c r="S37" s="696"/>
      <c r="T37" s="696"/>
      <c r="U37" s="697"/>
      <c r="V37" s="417" t="s">
        <v>3186</v>
      </c>
      <c r="W37" s="443"/>
      <c r="X37" s="425"/>
      <c r="Y37" s="425"/>
      <c r="Z37" s="424"/>
      <c r="AA37" s="424"/>
      <c r="AB37" s="422"/>
      <c r="AC37" s="417"/>
      <c r="AD37" s="422"/>
      <c r="AE37" s="422"/>
      <c r="AF37" s="422"/>
      <c r="AG37" s="422"/>
      <c r="AH37" s="422"/>
      <c r="AI37" s="422"/>
      <c r="AJ37" s="422"/>
      <c r="AK37" s="686">
        <v>444</v>
      </c>
      <c r="AL37" s="686"/>
      <c r="AM37" s="422" t="s">
        <v>578</v>
      </c>
      <c r="AN37" s="410"/>
      <c r="AO37" s="401">
        <f t="shared" si="4"/>
        <v>444</v>
      </c>
      <c r="AP37" s="404"/>
    </row>
    <row r="38" spans="1:42" ht="17.25" customHeight="1" x14ac:dyDescent="0.15">
      <c r="A38" s="403">
        <v>34</v>
      </c>
      <c r="B38" s="433">
        <v>1151</v>
      </c>
      <c r="C38" s="51" t="s">
        <v>3167</v>
      </c>
      <c r="D38" s="510"/>
      <c r="E38" s="511"/>
      <c r="F38" s="511"/>
      <c r="G38" s="511"/>
      <c r="H38" s="511"/>
      <c r="I38" s="511"/>
      <c r="J38" s="513"/>
      <c r="K38" s="680"/>
      <c r="L38" s="681"/>
      <c r="M38" s="681"/>
      <c r="N38" s="682"/>
      <c r="O38" s="677" t="s">
        <v>4344</v>
      </c>
      <c r="P38" s="678"/>
      <c r="Q38" s="678"/>
      <c r="R38" s="678"/>
      <c r="S38" s="678"/>
      <c r="T38" s="678"/>
      <c r="U38" s="679"/>
      <c r="V38" s="422" t="s">
        <v>3184</v>
      </c>
      <c r="W38" s="443"/>
      <c r="X38" s="425"/>
      <c r="Y38" s="425"/>
      <c r="Z38" s="424"/>
      <c r="AA38" s="424"/>
      <c r="AB38" s="422"/>
      <c r="AC38" s="422"/>
      <c r="AD38" s="422"/>
      <c r="AE38" s="422"/>
      <c r="AF38" s="422"/>
      <c r="AG38" s="422"/>
      <c r="AH38" s="422"/>
      <c r="AI38" s="422"/>
      <c r="AJ38" s="422"/>
      <c r="AK38" s="686">
        <v>545</v>
      </c>
      <c r="AL38" s="686"/>
      <c r="AM38" s="422" t="s">
        <v>578</v>
      </c>
      <c r="AN38" s="410"/>
      <c r="AO38" s="401">
        <f t="shared" si="4"/>
        <v>545</v>
      </c>
      <c r="AP38" s="404"/>
    </row>
    <row r="39" spans="1:42" ht="17.25" customHeight="1" x14ac:dyDescent="0.15">
      <c r="A39" s="403">
        <v>34</v>
      </c>
      <c r="B39" s="433">
        <v>1152</v>
      </c>
      <c r="C39" s="51" t="s">
        <v>3168</v>
      </c>
      <c r="D39" s="510"/>
      <c r="E39" s="511"/>
      <c r="F39" s="511"/>
      <c r="G39" s="511"/>
      <c r="H39" s="511"/>
      <c r="I39" s="511"/>
      <c r="J39" s="513"/>
      <c r="K39" s="680"/>
      <c r="L39" s="681"/>
      <c r="M39" s="681"/>
      <c r="N39" s="682"/>
      <c r="O39" s="680"/>
      <c r="P39" s="681"/>
      <c r="Q39" s="681"/>
      <c r="R39" s="681"/>
      <c r="S39" s="681"/>
      <c r="T39" s="681"/>
      <c r="U39" s="682"/>
      <c r="V39" s="417" t="s">
        <v>3185</v>
      </c>
      <c r="W39" s="443"/>
      <c r="X39" s="425"/>
      <c r="Y39" s="425"/>
      <c r="Z39" s="424"/>
      <c r="AA39" s="424"/>
      <c r="AB39" s="422"/>
      <c r="AC39" s="417"/>
      <c r="AD39" s="422"/>
      <c r="AE39" s="422"/>
      <c r="AF39" s="422"/>
      <c r="AG39" s="422"/>
      <c r="AH39" s="422"/>
      <c r="AI39" s="422"/>
      <c r="AJ39" s="422"/>
      <c r="AK39" s="686">
        <v>487</v>
      </c>
      <c r="AL39" s="686"/>
      <c r="AM39" s="422" t="s">
        <v>578</v>
      </c>
      <c r="AN39" s="410"/>
      <c r="AO39" s="401">
        <f t="shared" si="4"/>
        <v>487</v>
      </c>
      <c r="AP39" s="404"/>
    </row>
    <row r="40" spans="1:42" ht="17.25" customHeight="1" x14ac:dyDescent="0.15">
      <c r="A40" s="403">
        <v>34</v>
      </c>
      <c r="B40" s="433">
        <v>1153</v>
      </c>
      <c r="C40" s="51" t="s">
        <v>3169</v>
      </c>
      <c r="D40" s="510"/>
      <c r="E40" s="511"/>
      <c r="F40" s="511"/>
      <c r="G40" s="511"/>
      <c r="H40" s="511"/>
      <c r="I40" s="511"/>
      <c r="J40" s="513"/>
      <c r="K40" s="759"/>
      <c r="L40" s="760"/>
      <c r="M40" s="760"/>
      <c r="N40" s="761"/>
      <c r="O40" s="759"/>
      <c r="P40" s="760"/>
      <c r="Q40" s="760"/>
      <c r="R40" s="760"/>
      <c r="S40" s="760"/>
      <c r="T40" s="760"/>
      <c r="U40" s="761"/>
      <c r="V40" s="417" t="s">
        <v>3186</v>
      </c>
      <c r="W40" s="443"/>
      <c r="X40" s="425"/>
      <c r="Y40" s="425"/>
      <c r="Z40" s="424"/>
      <c r="AA40" s="424"/>
      <c r="AB40" s="422"/>
      <c r="AC40" s="417"/>
      <c r="AD40" s="422"/>
      <c r="AE40" s="422"/>
      <c r="AF40" s="422"/>
      <c r="AG40" s="422"/>
      <c r="AH40" s="422"/>
      <c r="AI40" s="422"/>
      <c r="AJ40" s="422"/>
      <c r="AK40" s="686">
        <v>444</v>
      </c>
      <c r="AL40" s="686"/>
      <c r="AM40" s="422" t="s">
        <v>578</v>
      </c>
      <c r="AN40" s="410"/>
      <c r="AO40" s="401">
        <f t="shared" si="4"/>
        <v>444</v>
      </c>
      <c r="AP40" s="404"/>
    </row>
    <row r="41" spans="1:42" ht="17.25" customHeight="1" x14ac:dyDescent="0.15">
      <c r="A41" s="403">
        <v>34</v>
      </c>
      <c r="B41" s="433">
        <v>1134</v>
      </c>
      <c r="C41" s="51" t="s">
        <v>2116</v>
      </c>
      <c r="D41" s="510"/>
      <c r="E41" s="511"/>
      <c r="F41" s="511"/>
      <c r="G41" s="511"/>
      <c r="H41" s="511"/>
      <c r="I41" s="511"/>
      <c r="J41" s="513"/>
      <c r="K41" s="677" t="s">
        <v>2109</v>
      </c>
      <c r="L41" s="678"/>
      <c r="M41" s="678"/>
      <c r="N41" s="678"/>
      <c r="O41" s="733" t="s">
        <v>4345</v>
      </c>
      <c r="P41" s="694"/>
      <c r="Q41" s="694"/>
      <c r="R41" s="694"/>
      <c r="S41" s="694"/>
      <c r="T41" s="694"/>
      <c r="U41" s="695"/>
      <c r="V41" s="422" t="s">
        <v>3184</v>
      </c>
      <c r="W41" s="443"/>
      <c r="X41" s="443"/>
      <c r="Y41" s="425"/>
      <c r="Z41" s="425"/>
      <c r="AA41" s="424"/>
      <c r="AB41" s="424"/>
      <c r="AC41" s="422"/>
      <c r="AD41" s="417"/>
      <c r="AE41" s="422"/>
      <c r="AF41" s="422"/>
      <c r="AG41" s="422"/>
      <c r="AH41" s="422"/>
      <c r="AI41" s="422"/>
      <c r="AJ41" s="422"/>
      <c r="AK41" s="686">
        <v>525</v>
      </c>
      <c r="AL41" s="686"/>
      <c r="AM41" s="422" t="s">
        <v>578</v>
      </c>
      <c r="AN41" s="410"/>
      <c r="AO41" s="401">
        <f t="shared" si="4"/>
        <v>525</v>
      </c>
      <c r="AP41" s="404"/>
    </row>
    <row r="42" spans="1:42" ht="17.25" customHeight="1" x14ac:dyDescent="0.15">
      <c r="A42" s="403">
        <v>34</v>
      </c>
      <c r="B42" s="433">
        <v>1135</v>
      </c>
      <c r="C42" s="51" t="s">
        <v>2113</v>
      </c>
      <c r="D42" s="510"/>
      <c r="E42" s="511"/>
      <c r="F42" s="511"/>
      <c r="G42" s="511"/>
      <c r="H42" s="511"/>
      <c r="I42" s="511"/>
      <c r="J42" s="513"/>
      <c r="K42" s="680"/>
      <c r="L42" s="681"/>
      <c r="M42" s="681"/>
      <c r="N42" s="681"/>
      <c r="O42" s="734"/>
      <c r="P42" s="735"/>
      <c r="Q42" s="735"/>
      <c r="R42" s="735"/>
      <c r="S42" s="735"/>
      <c r="T42" s="735"/>
      <c r="U42" s="736"/>
      <c r="V42" s="417" t="s">
        <v>3185</v>
      </c>
      <c r="W42" s="443"/>
      <c r="X42" s="443"/>
      <c r="Y42" s="425"/>
      <c r="Z42" s="425"/>
      <c r="AA42" s="424"/>
      <c r="AB42" s="424"/>
      <c r="AC42" s="422"/>
      <c r="AD42" s="417"/>
      <c r="AE42" s="422"/>
      <c r="AF42" s="422"/>
      <c r="AG42" s="422"/>
      <c r="AH42" s="422"/>
      <c r="AI42" s="422"/>
      <c r="AJ42" s="422"/>
      <c r="AK42" s="686">
        <v>467</v>
      </c>
      <c r="AL42" s="686"/>
      <c r="AM42" s="422" t="s">
        <v>578</v>
      </c>
      <c r="AN42" s="410"/>
      <c r="AO42" s="401">
        <f t="shared" si="4"/>
        <v>467</v>
      </c>
      <c r="AP42" s="404"/>
    </row>
    <row r="43" spans="1:42" ht="17.25" customHeight="1" x14ac:dyDescent="0.15">
      <c r="A43" s="403">
        <v>34</v>
      </c>
      <c r="B43" s="433">
        <v>1136</v>
      </c>
      <c r="C43" s="51" t="s">
        <v>2114</v>
      </c>
      <c r="D43" s="510"/>
      <c r="E43" s="511"/>
      <c r="F43" s="511"/>
      <c r="G43" s="511"/>
      <c r="H43" s="511"/>
      <c r="I43" s="511"/>
      <c r="J43" s="513"/>
      <c r="K43" s="680"/>
      <c r="L43" s="681"/>
      <c r="M43" s="681"/>
      <c r="N43" s="681"/>
      <c r="O43" s="773"/>
      <c r="P43" s="696"/>
      <c r="Q43" s="696"/>
      <c r="R43" s="696"/>
      <c r="S43" s="696"/>
      <c r="T43" s="696"/>
      <c r="U43" s="697"/>
      <c r="V43" s="417" t="s">
        <v>3186</v>
      </c>
      <c r="W43" s="443"/>
      <c r="X43" s="443"/>
      <c r="Y43" s="425"/>
      <c r="Z43" s="425"/>
      <c r="AA43" s="424"/>
      <c r="AB43" s="424"/>
      <c r="AC43" s="422"/>
      <c r="AD43" s="417"/>
      <c r="AE43" s="422"/>
      <c r="AF43" s="422"/>
      <c r="AG43" s="422"/>
      <c r="AH43" s="422"/>
      <c r="AI43" s="422"/>
      <c r="AJ43" s="422"/>
      <c r="AK43" s="686">
        <v>424</v>
      </c>
      <c r="AL43" s="686"/>
      <c r="AM43" s="422" t="s">
        <v>578</v>
      </c>
      <c r="AN43" s="410"/>
      <c r="AO43" s="401">
        <f t="shared" si="4"/>
        <v>424</v>
      </c>
      <c r="AP43" s="404"/>
    </row>
    <row r="44" spans="1:42" ht="17.25" customHeight="1" x14ac:dyDescent="0.15">
      <c r="A44" s="403">
        <v>34</v>
      </c>
      <c r="B44" s="433">
        <v>1154</v>
      </c>
      <c r="C44" s="51" t="s">
        <v>3171</v>
      </c>
      <c r="D44" s="510"/>
      <c r="E44" s="511"/>
      <c r="F44" s="511"/>
      <c r="G44" s="511"/>
      <c r="H44" s="511"/>
      <c r="I44" s="511"/>
      <c r="J44" s="513"/>
      <c r="K44" s="680"/>
      <c r="L44" s="681"/>
      <c r="M44" s="681"/>
      <c r="N44" s="681"/>
      <c r="O44" s="677" t="s">
        <v>4344</v>
      </c>
      <c r="P44" s="678"/>
      <c r="Q44" s="678"/>
      <c r="R44" s="678"/>
      <c r="S44" s="678"/>
      <c r="T44" s="678"/>
      <c r="U44" s="679"/>
      <c r="V44" s="422" t="s">
        <v>3184</v>
      </c>
      <c r="W44" s="443"/>
      <c r="X44" s="443"/>
      <c r="Y44" s="425"/>
      <c r="Z44" s="425"/>
      <c r="AA44" s="424"/>
      <c r="AB44" s="424"/>
      <c r="AC44" s="422"/>
      <c r="AD44" s="417"/>
      <c r="AE44" s="422"/>
      <c r="AF44" s="422"/>
      <c r="AG44" s="422"/>
      <c r="AH44" s="422"/>
      <c r="AI44" s="422"/>
      <c r="AJ44" s="422"/>
      <c r="AK44" s="686">
        <v>525</v>
      </c>
      <c r="AL44" s="686"/>
      <c r="AM44" s="422" t="s">
        <v>578</v>
      </c>
      <c r="AN44" s="410"/>
      <c r="AO44" s="401">
        <f t="shared" si="4"/>
        <v>525</v>
      </c>
      <c r="AP44" s="404"/>
    </row>
    <row r="45" spans="1:42" ht="17.25" customHeight="1" x14ac:dyDescent="0.15">
      <c r="A45" s="403">
        <v>34</v>
      </c>
      <c r="B45" s="433">
        <v>1155</v>
      </c>
      <c r="C45" s="51" t="s">
        <v>3170</v>
      </c>
      <c r="D45" s="510"/>
      <c r="E45" s="511"/>
      <c r="F45" s="511"/>
      <c r="G45" s="511"/>
      <c r="H45" s="511"/>
      <c r="I45" s="511"/>
      <c r="J45" s="513"/>
      <c r="K45" s="680"/>
      <c r="L45" s="681"/>
      <c r="M45" s="681"/>
      <c r="N45" s="681"/>
      <c r="O45" s="680"/>
      <c r="P45" s="681"/>
      <c r="Q45" s="681"/>
      <c r="R45" s="681"/>
      <c r="S45" s="681"/>
      <c r="T45" s="681"/>
      <c r="U45" s="682"/>
      <c r="V45" s="417" t="s">
        <v>3185</v>
      </c>
      <c r="W45" s="443"/>
      <c r="X45" s="443"/>
      <c r="Y45" s="425"/>
      <c r="Z45" s="425"/>
      <c r="AA45" s="424"/>
      <c r="AB45" s="424"/>
      <c r="AC45" s="422"/>
      <c r="AD45" s="417"/>
      <c r="AE45" s="422"/>
      <c r="AF45" s="422"/>
      <c r="AG45" s="422"/>
      <c r="AH45" s="422"/>
      <c r="AI45" s="422"/>
      <c r="AJ45" s="422"/>
      <c r="AK45" s="686">
        <v>467</v>
      </c>
      <c r="AL45" s="686"/>
      <c r="AM45" s="422" t="s">
        <v>578</v>
      </c>
      <c r="AN45" s="410"/>
      <c r="AO45" s="401">
        <f t="shared" si="4"/>
        <v>467</v>
      </c>
      <c r="AP45" s="404"/>
    </row>
    <row r="46" spans="1:42" ht="17.25" customHeight="1" x14ac:dyDescent="0.15">
      <c r="A46" s="403">
        <v>34</v>
      </c>
      <c r="B46" s="433">
        <v>1156</v>
      </c>
      <c r="C46" s="51" t="s">
        <v>3172</v>
      </c>
      <c r="D46" s="550"/>
      <c r="E46" s="551"/>
      <c r="F46" s="551"/>
      <c r="G46" s="551"/>
      <c r="H46" s="551"/>
      <c r="I46" s="551"/>
      <c r="J46" s="552"/>
      <c r="K46" s="759"/>
      <c r="L46" s="760"/>
      <c r="M46" s="760"/>
      <c r="N46" s="760"/>
      <c r="O46" s="759"/>
      <c r="P46" s="760"/>
      <c r="Q46" s="760"/>
      <c r="R46" s="760"/>
      <c r="S46" s="760"/>
      <c r="T46" s="760"/>
      <c r="U46" s="761"/>
      <c r="V46" s="417" t="s">
        <v>3186</v>
      </c>
      <c r="W46" s="443"/>
      <c r="X46" s="443"/>
      <c r="Y46" s="425"/>
      <c r="Z46" s="425"/>
      <c r="AA46" s="424"/>
      <c r="AB46" s="424"/>
      <c r="AC46" s="422"/>
      <c r="AD46" s="417"/>
      <c r="AE46" s="422"/>
      <c r="AF46" s="422"/>
      <c r="AG46" s="422"/>
      <c r="AH46" s="422"/>
      <c r="AI46" s="422"/>
      <c r="AJ46" s="422"/>
      <c r="AK46" s="686">
        <v>424</v>
      </c>
      <c r="AL46" s="686"/>
      <c r="AM46" s="422" t="s">
        <v>578</v>
      </c>
      <c r="AN46" s="410"/>
      <c r="AO46" s="401">
        <f t="shared" si="4"/>
        <v>424</v>
      </c>
      <c r="AP46" s="404"/>
    </row>
    <row r="47" spans="1:42" ht="17.25" customHeight="1" x14ac:dyDescent="0.15">
      <c r="A47" s="436">
        <v>34</v>
      </c>
      <c r="B47" s="433">
        <v>1241</v>
      </c>
      <c r="C47" s="50" t="s">
        <v>3177</v>
      </c>
      <c r="D47" s="677" t="s">
        <v>3174</v>
      </c>
      <c r="E47" s="678"/>
      <c r="F47" s="678"/>
      <c r="G47" s="678"/>
      <c r="H47" s="678"/>
      <c r="I47" s="678"/>
      <c r="J47" s="679"/>
      <c r="K47" s="677" t="s">
        <v>3176</v>
      </c>
      <c r="L47" s="678"/>
      <c r="M47" s="678"/>
      <c r="N47" s="678"/>
      <c r="O47" s="678"/>
      <c r="P47" s="678"/>
      <c r="Q47" s="679"/>
      <c r="R47" s="422" t="s">
        <v>1429</v>
      </c>
      <c r="S47" s="422"/>
      <c r="T47" s="422"/>
      <c r="U47" s="422"/>
      <c r="V47" s="422"/>
      <c r="W47" s="422"/>
      <c r="X47" s="443"/>
      <c r="Y47" s="621"/>
      <c r="Z47" s="621"/>
      <c r="AA47" s="424"/>
      <c r="AB47" s="424"/>
      <c r="AC47" s="422"/>
      <c r="AD47" s="621"/>
      <c r="AE47" s="422"/>
      <c r="AF47" s="422"/>
      <c r="AG47" s="422"/>
      <c r="AH47" s="422"/>
      <c r="AI47" s="422"/>
      <c r="AJ47" s="422"/>
      <c r="AK47" s="686">
        <v>362</v>
      </c>
      <c r="AL47" s="686"/>
      <c r="AM47" s="422" t="s">
        <v>578</v>
      </c>
      <c r="AN47" s="410"/>
      <c r="AO47" s="9">
        <f t="shared" si="4"/>
        <v>362</v>
      </c>
      <c r="AP47" s="437"/>
    </row>
    <row r="48" spans="1:42" ht="17.25" customHeight="1" x14ac:dyDescent="0.15">
      <c r="A48" s="403">
        <v>34</v>
      </c>
      <c r="B48" s="433">
        <v>1242</v>
      </c>
      <c r="C48" s="50" t="s">
        <v>3178</v>
      </c>
      <c r="D48" s="680"/>
      <c r="E48" s="681"/>
      <c r="F48" s="681"/>
      <c r="G48" s="681"/>
      <c r="H48" s="681"/>
      <c r="I48" s="681"/>
      <c r="J48" s="682"/>
      <c r="K48" s="680"/>
      <c r="L48" s="681"/>
      <c r="M48" s="681"/>
      <c r="N48" s="681"/>
      <c r="O48" s="681"/>
      <c r="P48" s="681"/>
      <c r="Q48" s="682"/>
      <c r="R48" s="417" t="s">
        <v>1424</v>
      </c>
      <c r="S48" s="417"/>
      <c r="T48" s="417"/>
      <c r="U48" s="422"/>
      <c r="V48" s="422"/>
      <c r="W48" s="422"/>
      <c r="X48" s="443"/>
      <c r="Y48" s="621"/>
      <c r="Z48" s="621"/>
      <c r="AA48" s="424"/>
      <c r="AB48" s="424"/>
      <c r="AC48" s="422"/>
      <c r="AD48" s="607"/>
      <c r="AE48" s="422"/>
      <c r="AF48" s="422"/>
      <c r="AG48" s="422"/>
      <c r="AH48" s="422"/>
      <c r="AI48" s="422"/>
      <c r="AJ48" s="422"/>
      <c r="AK48" s="686">
        <v>326</v>
      </c>
      <c r="AL48" s="686"/>
      <c r="AM48" s="422" t="s">
        <v>578</v>
      </c>
      <c r="AN48" s="410"/>
      <c r="AO48" s="401">
        <f t="shared" si="4"/>
        <v>326</v>
      </c>
      <c r="AP48" s="404"/>
    </row>
    <row r="49" spans="1:42" ht="17.25" customHeight="1" x14ac:dyDescent="0.15">
      <c r="A49" s="436">
        <v>34</v>
      </c>
      <c r="B49" s="433">
        <v>1243</v>
      </c>
      <c r="C49" s="50" t="s">
        <v>3179</v>
      </c>
      <c r="D49" s="531"/>
      <c r="E49" s="532"/>
      <c r="F49" s="532"/>
      <c r="G49" s="532"/>
      <c r="H49" s="532"/>
      <c r="I49" s="532"/>
      <c r="J49" s="533"/>
      <c r="K49" s="759"/>
      <c r="L49" s="760"/>
      <c r="M49" s="760"/>
      <c r="N49" s="760"/>
      <c r="O49" s="760"/>
      <c r="P49" s="760"/>
      <c r="Q49" s="761"/>
      <c r="R49" s="417" t="s">
        <v>1430</v>
      </c>
      <c r="S49" s="417"/>
      <c r="T49" s="417"/>
      <c r="U49" s="422"/>
      <c r="V49" s="422"/>
      <c r="W49" s="422"/>
      <c r="X49" s="443"/>
      <c r="Y49" s="621"/>
      <c r="Z49" s="621"/>
      <c r="AA49" s="424"/>
      <c r="AB49" s="424"/>
      <c r="AC49" s="422"/>
      <c r="AD49" s="607"/>
      <c r="AE49" s="422"/>
      <c r="AF49" s="422"/>
      <c r="AG49" s="422"/>
      <c r="AH49" s="422"/>
      <c r="AI49" s="422"/>
      <c r="AJ49" s="422"/>
      <c r="AK49" s="686">
        <v>295</v>
      </c>
      <c r="AL49" s="686"/>
      <c r="AM49" s="422" t="s">
        <v>578</v>
      </c>
      <c r="AN49" s="410"/>
      <c r="AO49" s="401">
        <f t="shared" si="4"/>
        <v>295</v>
      </c>
      <c r="AP49" s="404"/>
    </row>
    <row r="50" spans="1:42" ht="17.25" customHeight="1" x14ac:dyDescent="0.15">
      <c r="A50" s="436">
        <v>34</v>
      </c>
      <c r="B50" s="433">
        <v>1281</v>
      </c>
      <c r="C50" s="50" t="s">
        <v>3180</v>
      </c>
      <c r="D50" s="531"/>
      <c r="E50" s="532"/>
      <c r="F50" s="532"/>
      <c r="G50" s="532"/>
      <c r="H50" s="532"/>
      <c r="I50" s="532"/>
      <c r="J50" s="533"/>
      <c r="K50" s="677" t="s">
        <v>3175</v>
      </c>
      <c r="L50" s="678"/>
      <c r="M50" s="678"/>
      <c r="N50" s="678"/>
      <c r="O50" s="678"/>
      <c r="P50" s="678"/>
      <c r="Q50" s="679"/>
      <c r="R50" s="422" t="s">
        <v>1429</v>
      </c>
      <c r="S50" s="422"/>
      <c r="T50" s="422"/>
      <c r="U50" s="422"/>
      <c r="V50" s="422"/>
      <c r="W50" s="422"/>
      <c r="X50" s="443"/>
      <c r="Y50" s="621"/>
      <c r="Z50" s="621"/>
      <c r="AA50" s="424"/>
      <c r="AB50" s="424"/>
      <c r="AC50" s="422"/>
      <c r="AD50" s="621"/>
      <c r="AE50" s="422"/>
      <c r="AF50" s="422"/>
      <c r="AG50" s="422"/>
      <c r="AH50" s="422"/>
      <c r="AI50" s="422"/>
      <c r="AJ50" s="422"/>
      <c r="AK50" s="686">
        <v>362</v>
      </c>
      <c r="AL50" s="686"/>
      <c r="AM50" s="422" t="s">
        <v>578</v>
      </c>
      <c r="AN50" s="410"/>
      <c r="AO50" s="9">
        <f t="shared" si="4"/>
        <v>362</v>
      </c>
      <c r="AP50" s="437"/>
    </row>
    <row r="51" spans="1:42" ht="17.25" customHeight="1" x14ac:dyDescent="0.15">
      <c r="A51" s="403">
        <v>34</v>
      </c>
      <c r="B51" s="433">
        <v>1282</v>
      </c>
      <c r="C51" s="50" t="s">
        <v>3181</v>
      </c>
      <c r="D51" s="531"/>
      <c r="E51" s="532"/>
      <c r="F51" s="532"/>
      <c r="G51" s="532"/>
      <c r="H51" s="532"/>
      <c r="I51" s="532"/>
      <c r="J51" s="533"/>
      <c r="K51" s="680"/>
      <c r="L51" s="681"/>
      <c r="M51" s="681"/>
      <c r="N51" s="681"/>
      <c r="O51" s="681"/>
      <c r="P51" s="681"/>
      <c r="Q51" s="682"/>
      <c r="R51" s="417" t="s">
        <v>1424</v>
      </c>
      <c r="S51" s="417"/>
      <c r="T51" s="417"/>
      <c r="U51" s="422"/>
      <c r="V51" s="422"/>
      <c r="W51" s="422"/>
      <c r="X51" s="443"/>
      <c r="Y51" s="621"/>
      <c r="Z51" s="621"/>
      <c r="AA51" s="424"/>
      <c r="AB51" s="424"/>
      <c r="AC51" s="422"/>
      <c r="AD51" s="607"/>
      <c r="AE51" s="422"/>
      <c r="AF51" s="422"/>
      <c r="AG51" s="422"/>
      <c r="AH51" s="422"/>
      <c r="AI51" s="422"/>
      <c r="AJ51" s="422"/>
      <c r="AK51" s="686">
        <v>326</v>
      </c>
      <c r="AL51" s="686"/>
      <c r="AM51" s="422" t="s">
        <v>578</v>
      </c>
      <c r="AN51" s="410"/>
      <c r="AO51" s="401">
        <f t="shared" si="4"/>
        <v>326</v>
      </c>
      <c r="AP51" s="404"/>
    </row>
    <row r="52" spans="1:42" ht="17.25" customHeight="1" x14ac:dyDescent="0.15">
      <c r="A52" s="436">
        <v>34</v>
      </c>
      <c r="B52" s="433">
        <v>1283</v>
      </c>
      <c r="C52" s="50" t="s">
        <v>3182</v>
      </c>
      <c r="D52" s="563"/>
      <c r="E52" s="517"/>
      <c r="F52" s="517"/>
      <c r="G52" s="517"/>
      <c r="H52" s="517"/>
      <c r="I52" s="517"/>
      <c r="J52" s="518"/>
      <c r="K52" s="759"/>
      <c r="L52" s="760"/>
      <c r="M52" s="760"/>
      <c r="N52" s="760"/>
      <c r="O52" s="760"/>
      <c r="P52" s="760"/>
      <c r="Q52" s="761"/>
      <c r="R52" s="417" t="s">
        <v>1430</v>
      </c>
      <c r="S52" s="417"/>
      <c r="T52" s="417"/>
      <c r="U52" s="422"/>
      <c r="V52" s="422"/>
      <c r="W52" s="422"/>
      <c r="X52" s="443"/>
      <c r="Y52" s="621"/>
      <c r="Z52" s="621"/>
      <c r="AA52" s="424"/>
      <c r="AB52" s="424"/>
      <c r="AC52" s="422"/>
      <c r="AD52" s="607"/>
      <c r="AE52" s="422"/>
      <c r="AF52" s="422"/>
      <c r="AG52" s="422"/>
      <c r="AH52" s="422"/>
      <c r="AI52" s="422"/>
      <c r="AJ52" s="422"/>
      <c r="AK52" s="686">
        <v>295</v>
      </c>
      <c r="AL52" s="686"/>
      <c r="AM52" s="422" t="s">
        <v>578</v>
      </c>
      <c r="AN52" s="410"/>
      <c r="AO52" s="401">
        <f t="shared" si="4"/>
        <v>295</v>
      </c>
      <c r="AP52" s="404"/>
    </row>
    <row r="53" spans="1:42" ht="17.25" customHeight="1" x14ac:dyDescent="0.15">
      <c r="A53" s="436">
        <v>34</v>
      </c>
      <c r="B53" s="436">
        <v>8000</v>
      </c>
      <c r="C53" s="441" t="s">
        <v>1648</v>
      </c>
      <c r="D53" s="430"/>
      <c r="E53" s="438" t="s">
        <v>1338</v>
      </c>
      <c r="F53" s="438"/>
      <c r="G53" s="438"/>
      <c r="H53" s="438"/>
      <c r="I53" s="439"/>
      <c r="J53" s="439"/>
      <c r="K53" s="439"/>
      <c r="L53" s="439"/>
      <c r="M53" s="439"/>
      <c r="N53" s="445"/>
      <c r="O53" s="445"/>
      <c r="P53" s="445"/>
      <c r="Q53" s="445"/>
      <c r="R53" s="424"/>
      <c r="S53" s="424"/>
      <c r="T53" s="422"/>
      <c r="U53" s="422"/>
      <c r="V53" s="424"/>
      <c r="W53" s="422"/>
      <c r="X53" s="422"/>
      <c r="Y53" s="424"/>
      <c r="Z53" s="422"/>
      <c r="AA53" s="424"/>
      <c r="AB53" s="424"/>
      <c r="AC53" s="424"/>
      <c r="AD53" s="422"/>
      <c r="AE53" s="422"/>
      <c r="AF53" s="443" t="s">
        <v>581</v>
      </c>
      <c r="AG53" s="687">
        <v>0.15</v>
      </c>
      <c r="AH53" s="687"/>
      <c r="AI53" s="514"/>
      <c r="AJ53" s="424" t="s">
        <v>1300</v>
      </c>
      <c r="AK53" s="422"/>
      <c r="AL53" s="422"/>
      <c r="AM53" s="422"/>
      <c r="AN53" s="424"/>
      <c r="AO53" s="401"/>
      <c r="AP53" s="429"/>
    </row>
    <row r="54" spans="1:42" ht="17.25" customHeight="1" x14ac:dyDescent="0.15">
      <c r="A54" s="436">
        <v>34</v>
      </c>
      <c r="B54" s="436">
        <v>8100</v>
      </c>
      <c r="C54" s="158" t="s">
        <v>1336</v>
      </c>
      <c r="D54" s="430"/>
      <c r="E54" s="438" t="s">
        <v>268</v>
      </c>
      <c r="F54" s="438"/>
      <c r="G54" s="438"/>
      <c r="H54" s="438"/>
      <c r="I54" s="447"/>
      <c r="J54" s="447"/>
      <c r="K54" s="447"/>
      <c r="L54" s="447"/>
      <c r="M54" s="447"/>
      <c r="N54" s="445"/>
      <c r="O54" s="445"/>
      <c r="P54" s="445"/>
      <c r="Q54" s="445"/>
      <c r="R54" s="424"/>
      <c r="S54" s="424"/>
      <c r="T54" s="422"/>
      <c r="U54" s="422"/>
      <c r="V54" s="422"/>
      <c r="W54" s="422"/>
      <c r="X54" s="422"/>
      <c r="Y54" s="422"/>
      <c r="Z54" s="422"/>
      <c r="AA54" s="422"/>
      <c r="AB54" s="422"/>
      <c r="AC54" s="422"/>
      <c r="AD54" s="422"/>
      <c r="AE54" s="422"/>
      <c r="AF54" s="443" t="s">
        <v>581</v>
      </c>
      <c r="AG54" s="687">
        <v>0.1</v>
      </c>
      <c r="AH54" s="687"/>
      <c r="AI54" s="514"/>
      <c r="AJ54" s="424" t="s">
        <v>1300</v>
      </c>
      <c r="AK54" s="424"/>
      <c r="AL54" s="422"/>
      <c r="AM54" s="422"/>
      <c r="AN54" s="422"/>
      <c r="AO54" s="401"/>
      <c r="AP54" s="429"/>
    </row>
    <row r="55" spans="1:42" ht="17.25" customHeight="1" x14ac:dyDescent="0.15">
      <c r="A55" s="436">
        <v>34</v>
      </c>
      <c r="B55" s="436">
        <v>8110</v>
      </c>
      <c r="C55" s="441" t="s">
        <v>1337</v>
      </c>
      <c r="D55" s="431"/>
      <c r="E55" s="434" t="s">
        <v>269</v>
      </c>
      <c r="F55" s="412"/>
      <c r="G55" s="412"/>
      <c r="H55" s="412"/>
      <c r="I55" s="413"/>
      <c r="J55" s="413"/>
      <c r="K55" s="413"/>
      <c r="L55" s="413"/>
      <c r="M55" s="413"/>
      <c r="N55" s="445"/>
      <c r="O55" s="445"/>
      <c r="P55" s="445"/>
      <c r="Q55" s="445"/>
      <c r="R55" s="424"/>
      <c r="S55" s="424"/>
      <c r="T55" s="422"/>
      <c r="U55" s="422"/>
      <c r="V55" s="422"/>
      <c r="W55" s="422"/>
      <c r="X55" s="422"/>
      <c r="Y55" s="422"/>
      <c r="Z55" s="422"/>
      <c r="AA55" s="422"/>
      <c r="AB55" s="422"/>
      <c r="AC55" s="422"/>
      <c r="AD55" s="422"/>
      <c r="AE55" s="422"/>
      <c r="AF55" s="443" t="s">
        <v>581</v>
      </c>
      <c r="AG55" s="687">
        <v>0.05</v>
      </c>
      <c r="AH55" s="687"/>
      <c r="AI55" s="514"/>
      <c r="AJ55" s="424" t="s">
        <v>1300</v>
      </c>
      <c r="AK55" s="424"/>
      <c r="AL55" s="422"/>
      <c r="AM55" s="422"/>
      <c r="AN55" s="422"/>
      <c r="AO55" s="401"/>
      <c r="AP55" s="429"/>
    </row>
    <row r="56" spans="1:42" ht="17.25" customHeight="1" x14ac:dyDescent="0.15">
      <c r="A56" s="436">
        <v>34</v>
      </c>
      <c r="B56" s="436">
        <v>8121</v>
      </c>
      <c r="C56" s="441" t="s">
        <v>4335</v>
      </c>
      <c r="D56" s="431"/>
      <c r="E56" s="434" t="s">
        <v>4332</v>
      </c>
      <c r="F56" s="412"/>
      <c r="G56" s="412"/>
      <c r="H56" s="412"/>
      <c r="I56" s="413"/>
      <c r="J56" s="413"/>
      <c r="K56" s="413"/>
      <c r="L56" s="413"/>
      <c r="M56" s="413"/>
      <c r="N56" s="445"/>
      <c r="O56" s="445"/>
      <c r="P56" s="445"/>
      <c r="Q56" s="445"/>
      <c r="R56" s="424"/>
      <c r="S56" s="424"/>
      <c r="T56" s="422"/>
      <c r="U56" s="422"/>
      <c r="V56" s="422"/>
      <c r="W56" s="422"/>
      <c r="X56" s="422"/>
      <c r="Y56" s="422"/>
      <c r="Z56" s="422"/>
      <c r="AA56" s="422"/>
      <c r="AB56" s="422"/>
      <c r="AC56" s="422"/>
      <c r="AD56" s="422"/>
      <c r="AE56" s="422"/>
      <c r="AF56" s="443"/>
      <c r="AG56" s="786">
        <v>250</v>
      </c>
      <c r="AH56" s="786"/>
      <c r="AI56" s="514"/>
      <c r="AJ56" s="424" t="s">
        <v>4331</v>
      </c>
      <c r="AK56" s="424"/>
      <c r="AL56" s="422"/>
      <c r="AM56" s="422"/>
      <c r="AN56" s="422"/>
      <c r="AO56" s="401">
        <f>AG56</f>
        <v>250</v>
      </c>
      <c r="AP56" s="429"/>
    </row>
    <row r="57" spans="1:42" ht="17.25" customHeight="1" x14ac:dyDescent="0.15">
      <c r="A57" s="436">
        <v>34</v>
      </c>
      <c r="B57" s="436">
        <v>8122</v>
      </c>
      <c r="C57" s="441" t="s">
        <v>4336</v>
      </c>
      <c r="D57" s="431"/>
      <c r="E57" s="434" t="s">
        <v>4333</v>
      </c>
      <c r="F57" s="412"/>
      <c r="G57" s="412"/>
      <c r="H57" s="412"/>
      <c r="I57" s="413"/>
      <c r="J57" s="413"/>
      <c r="K57" s="413"/>
      <c r="L57" s="413"/>
      <c r="M57" s="413"/>
      <c r="N57" s="445"/>
      <c r="O57" s="445"/>
      <c r="P57" s="445"/>
      <c r="Q57" s="445"/>
      <c r="R57" s="424"/>
      <c r="S57" s="424"/>
      <c r="T57" s="422"/>
      <c r="U57" s="422"/>
      <c r="V57" s="422"/>
      <c r="W57" s="422"/>
      <c r="X57" s="422"/>
      <c r="Y57" s="422"/>
      <c r="Z57" s="422"/>
      <c r="AA57" s="422"/>
      <c r="AB57" s="422"/>
      <c r="AC57" s="422"/>
      <c r="AD57" s="422"/>
      <c r="AE57" s="422"/>
      <c r="AF57" s="443"/>
      <c r="AG57" s="786">
        <v>150</v>
      </c>
      <c r="AH57" s="786"/>
      <c r="AI57" s="514"/>
      <c r="AJ57" s="424" t="s">
        <v>4331</v>
      </c>
      <c r="AK57" s="424"/>
      <c r="AL57" s="422"/>
      <c r="AM57" s="422"/>
      <c r="AN57" s="422"/>
      <c r="AO57" s="401">
        <f>AG57</f>
        <v>150</v>
      </c>
      <c r="AP57" s="188"/>
    </row>
  </sheetData>
  <mergeCells count="80">
    <mergeCell ref="AG56:AH56"/>
    <mergeCell ref="AG57:AH57"/>
    <mergeCell ref="Q32:R32"/>
    <mergeCell ref="Q24:R24"/>
    <mergeCell ref="P29:T30"/>
    <mergeCell ref="P25:T27"/>
    <mergeCell ref="AG55:AH55"/>
    <mergeCell ref="K50:Q52"/>
    <mergeCell ref="U23:AD24"/>
    <mergeCell ref="U25:AD26"/>
    <mergeCell ref="U27:AD28"/>
    <mergeCell ref="U29:AD30"/>
    <mergeCell ref="Y34:AN34"/>
    <mergeCell ref="AK36:AL36"/>
    <mergeCell ref="AG53:AH53"/>
    <mergeCell ref="AG54:AH54"/>
    <mergeCell ref="Z16:AA16"/>
    <mergeCell ref="Z18:AA18"/>
    <mergeCell ref="Z20:AA20"/>
    <mergeCell ref="P21:T22"/>
    <mergeCell ref="K21:O22"/>
    <mergeCell ref="K15:O16"/>
    <mergeCell ref="U21:AD22"/>
    <mergeCell ref="AK50:AL50"/>
    <mergeCell ref="AK51:AL51"/>
    <mergeCell ref="AK52:AL52"/>
    <mergeCell ref="AK24:AL24"/>
    <mergeCell ref="AK26:AL26"/>
    <mergeCell ref="Q28:R28"/>
    <mergeCell ref="AK32:AL32"/>
    <mergeCell ref="AK28:AL28"/>
    <mergeCell ref="U31:AD32"/>
    <mergeCell ref="D6:J7"/>
    <mergeCell ref="D12:J13"/>
    <mergeCell ref="AK13:AL13"/>
    <mergeCell ref="K9:U10"/>
    <mergeCell ref="AK12:AL12"/>
    <mergeCell ref="V7:AJ7"/>
    <mergeCell ref="V10:AJ10"/>
    <mergeCell ref="AK7:AL7"/>
    <mergeCell ref="AK10:AL10"/>
    <mergeCell ref="AK11:AL11"/>
    <mergeCell ref="V11:AJ11"/>
    <mergeCell ref="AK6:AL6"/>
    <mergeCell ref="V6:AJ6"/>
    <mergeCell ref="AK9:AL9"/>
    <mergeCell ref="V9:AJ9"/>
    <mergeCell ref="K6:U6"/>
    <mergeCell ref="V8:AJ8"/>
    <mergeCell ref="AK8:AL8"/>
    <mergeCell ref="AK14:AL14"/>
    <mergeCell ref="D35:J36"/>
    <mergeCell ref="AK38:AL38"/>
    <mergeCell ref="K35:N40"/>
    <mergeCell ref="O35:U37"/>
    <mergeCell ref="O38:U40"/>
    <mergeCell ref="AK35:AL35"/>
    <mergeCell ref="AK37:AL37"/>
    <mergeCell ref="T34:U34"/>
    <mergeCell ref="AK39:AL39"/>
    <mergeCell ref="AK40:AL40"/>
    <mergeCell ref="AK16:AL16"/>
    <mergeCell ref="AK18:AL18"/>
    <mergeCell ref="AK20:AL20"/>
    <mergeCell ref="AK22:AL22"/>
    <mergeCell ref="AK30:AL30"/>
    <mergeCell ref="D47:J48"/>
    <mergeCell ref="AK44:AL44"/>
    <mergeCell ref="AK45:AL45"/>
    <mergeCell ref="AK46:AL46"/>
    <mergeCell ref="K41:N46"/>
    <mergeCell ref="O41:U43"/>
    <mergeCell ref="O44:U46"/>
    <mergeCell ref="AK48:AL48"/>
    <mergeCell ref="K47:Q49"/>
    <mergeCell ref="AK49:AL49"/>
    <mergeCell ref="AK47:AL47"/>
    <mergeCell ref="AK43:AL43"/>
    <mergeCell ref="AK41:AL41"/>
    <mergeCell ref="AK42:AL42"/>
  </mergeCells>
  <phoneticPr fontId="3"/>
  <printOptions horizontalCentered="1"/>
  <pageMargins left="0.39370078740157483" right="0.39370078740157483" top="0.78740157480314965" bottom="0.59055118110236227" header="0.51181102362204722" footer="0.31496062992125984"/>
  <pageSetup paperSize="9" scale="61" firstPageNumber="22" orientation="portrait" useFirstPageNumber="1" r:id="rId1"/>
  <headerFooter alignWithMargins="0">
    <oddHeader>&amp;R&amp;9介護予防居宅療養管理指導</oddHeader>
    <oddFooter>&amp;C&amp;14&amp;P</oddFooter>
  </headerFooter>
  <colBreaks count="1" manualBreakCount="1">
    <brk id="42" max="4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dimension ref="A1:AP118"/>
  <sheetViews>
    <sheetView view="pageBreakPreview" zoomScaleNormal="75" zoomScaleSheetLayoutView="100" workbookViewId="0"/>
  </sheetViews>
  <sheetFormatPr defaultColWidth="9" defaultRowHeight="17.25" customHeight="1" x14ac:dyDescent="0.15"/>
  <cols>
    <col min="1" max="1" width="4.625" style="251" customWidth="1"/>
    <col min="2" max="2" width="7.625" style="251" customWidth="1"/>
    <col min="3" max="3" width="30.625" style="251" customWidth="1"/>
    <col min="4" max="19" width="2.375" style="24" customWidth="1"/>
    <col min="20" max="20" width="2.625" style="24" customWidth="1"/>
    <col min="21" max="23" width="2.375" style="24" customWidth="1"/>
    <col min="24" max="24" width="2.625" style="24" customWidth="1"/>
    <col min="25" max="27" width="2.375" style="24" customWidth="1"/>
    <col min="28" max="28" width="2.625" style="24" customWidth="1"/>
    <col min="29" max="34" width="2.375" style="24" customWidth="1"/>
    <col min="35" max="35" width="3.5" style="24" customWidth="1"/>
    <col min="36" max="39" width="2.375" style="24" customWidth="1"/>
    <col min="40" max="41" width="8.625" style="251" customWidth="1"/>
    <col min="42" max="42" width="2.875" style="251" customWidth="1"/>
    <col min="43" max="16384" width="9" style="251"/>
  </cols>
  <sheetData>
    <row r="1" spans="1:42" ht="19.5" customHeight="1" x14ac:dyDescent="0.15">
      <c r="D1" s="251"/>
      <c r="E1" s="251"/>
      <c r="F1" s="251"/>
      <c r="G1" s="251"/>
      <c r="H1" s="251"/>
      <c r="I1" s="251"/>
      <c r="J1" s="251"/>
      <c r="Q1" s="251"/>
      <c r="R1" s="251"/>
      <c r="S1" s="251"/>
      <c r="T1" s="251"/>
      <c r="U1" s="251"/>
      <c r="V1" s="251"/>
      <c r="W1" s="251"/>
      <c r="X1" s="251"/>
      <c r="Y1" s="251"/>
      <c r="Z1" s="251"/>
      <c r="AA1" s="251"/>
      <c r="AB1" s="251"/>
      <c r="AC1" s="251"/>
      <c r="AD1" s="251"/>
      <c r="AE1" s="251"/>
      <c r="AF1" s="251"/>
      <c r="AG1" s="251"/>
      <c r="AH1" s="251"/>
      <c r="AI1" s="251"/>
      <c r="AJ1" s="251"/>
      <c r="AK1" s="251"/>
      <c r="AL1" s="251"/>
      <c r="AM1" s="251"/>
    </row>
    <row r="2" spans="1:42" ht="17.25" customHeight="1" x14ac:dyDescent="0.2">
      <c r="A2" s="15" t="s">
        <v>2082</v>
      </c>
      <c r="D2" s="251"/>
      <c r="E2" s="251"/>
      <c r="F2" s="251"/>
      <c r="G2" s="251"/>
      <c r="H2" s="251"/>
      <c r="I2" s="251"/>
      <c r="J2" s="251"/>
      <c r="Q2" s="251"/>
      <c r="R2" s="251"/>
      <c r="S2" s="251"/>
      <c r="T2" s="251"/>
      <c r="U2" s="251"/>
      <c r="V2" s="251"/>
      <c r="W2" s="251"/>
      <c r="X2" s="251"/>
      <c r="Y2" s="251"/>
      <c r="Z2" s="251"/>
      <c r="AA2" s="251"/>
      <c r="AB2" s="251"/>
      <c r="AC2" s="251"/>
      <c r="AD2" s="251"/>
      <c r="AE2" s="251"/>
      <c r="AF2" s="251"/>
      <c r="AG2" s="251"/>
      <c r="AH2" s="251"/>
      <c r="AI2" s="251"/>
      <c r="AJ2" s="251"/>
      <c r="AK2" s="251"/>
      <c r="AL2" s="251"/>
      <c r="AM2" s="251"/>
    </row>
    <row r="3" spans="1:42" ht="17.25" customHeight="1" x14ac:dyDescent="0.15">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row>
    <row r="4" spans="1:42" ht="17.25" customHeight="1" x14ac:dyDescent="0.15">
      <c r="A4" s="405" t="s">
        <v>582</v>
      </c>
      <c r="B4" s="622"/>
      <c r="C4" s="428" t="s">
        <v>583</v>
      </c>
      <c r="D4" s="415"/>
      <c r="E4" s="633"/>
      <c r="F4" s="633"/>
      <c r="G4" s="633"/>
      <c r="H4" s="633"/>
      <c r="I4" s="633"/>
      <c r="J4" s="633"/>
      <c r="K4" s="633"/>
      <c r="L4" s="633"/>
      <c r="M4" s="633"/>
      <c r="N4" s="633"/>
      <c r="O4" s="633"/>
      <c r="P4" s="633"/>
      <c r="Q4" s="633"/>
      <c r="R4" s="633"/>
      <c r="S4" s="408"/>
      <c r="T4" s="409" t="s">
        <v>584</v>
      </c>
      <c r="U4" s="409"/>
      <c r="V4" s="633"/>
      <c r="W4" s="633"/>
      <c r="X4" s="633"/>
      <c r="Y4" s="633"/>
      <c r="Z4" s="633"/>
      <c r="AA4" s="633"/>
      <c r="AB4" s="633"/>
      <c r="AC4" s="633"/>
      <c r="AD4" s="633"/>
      <c r="AE4" s="633"/>
      <c r="AF4" s="633"/>
      <c r="AG4" s="633"/>
      <c r="AH4" s="633"/>
      <c r="AI4" s="633"/>
      <c r="AJ4" s="633"/>
      <c r="AK4" s="633"/>
      <c r="AL4" s="633"/>
      <c r="AM4" s="634"/>
      <c r="AN4" s="406" t="s">
        <v>252</v>
      </c>
      <c r="AO4" s="406" t="s">
        <v>253</v>
      </c>
      <c r="AP4" s="637"/>
    </row>
    <row r="5" spans="1:42" ht="17.25" customHeight="1" x14ac:dyDescent="0.15">
      <c r="A5" s="406" t="s">
        <v>585</v>
      </c>
      <c r="B5" s="428" t="s">
        <v>586</v>
      </c>
      <c r="C5" s="638"/>
      <c r="D5" s="442"/>
      <c r="E5" s="637"/>
      <c r="F5" s="637"/>
      <c r="G5" s="637"/>
      <c r="H5" s="637"/>
      <c r="I5" s="637"/>
      <c r="J5" s="637"/>
      <c r="K5" s="637"/>
      <c r="L5" s="637"/>
      <c r="M5" s="637"/>
      <c r="N5" s="637"/>
      <c r="O5" s="637"/>
      <c r="P5" s="637"/>
      <c r="Q5" s="637"/>
      <c r="R5" s="637"/>
      <c r="S5" s="637"/>
      <c r="T5" s="637"/>
      <c r="U5" s="637"/>
      <c r="V5" s="637"/>
      <c r="W5" s="637"/>
      <c r="X5" s="637"/>
      <c r="Y5" s="637"/>
      <c r="Z5" s="637"/>
      <c r="AA5" s="637"/>
      <c r="AB5" s="637"/>
      <c r="AC5" s="637"/>
      <c r="AD5" s="637"/>
      <c r="AE5" s="637"/>
      <c r="AF5" s="637"/>
      <c r="AG5" s="637"/>
      <c r="AH5" s="637"/>
      <c r="AI5" s="637"/>
      <c r="AJ5" s="637"/>
      <c r="AK5" s="637"/>
      <c r="AL5" s="637"/>
      <c r="AM5" s="638"/>
      <c r="AN5" s="407" t="s">
        <v>577</v>
      </c>
      <c r="AO5" s="407" t="s">
        <v>578</v>
      </c>
      <c r="AP5" s="637"/>
    </row>
    <row r="6" spans="1:42" ht="17.25" customHeight="1" x14ac:dyDescent="0.15">
      <c r="A6" s="436">
        <v>66</v>
      </c>
      <c r="B6" s="436">
        <v>1111</v>
      </c>
      <c r="C6" s="211" t="s">
        <v>182</v>
      </c>
      <c r="D6" s="677" t="s">
        <v>938</v>
      </c>
      <c r="E6" s="678"/>
      <c r="F6" s="678"/>
      <c r="G6" s="678"/>
      <c r="H6" s="678"/>
      <c r="I6" s="678"/>
      <c r="J6" s="678"/>
      <c r="K6" s="679"/>
      <c r="L6" s="769" t="s">
        <v>181</v>
      </c>
      <c r="M6" s="763"/>
      <c r="N6" s="763"/>
      <c r="O6" s="763"/>
      <c r="P6" s="763"/>
      <c r="Q6" s="763"/>
      <c r="R6" s="764"/>
      <c r="S6" s="42" t="s">
        <v>734</v>
      </c>
      <c r="T6" s="422"/>
      <c r="U6" s="422"/>
      <c r="V6" s="526"/>
      <c r="W6" s="515"/>
      <c r="X6" s="422"/>
      <c r="Y6" s="498"/>
      <c r="Z6" s="422"/>
      <c r="AA6" s="422"/>
      <c r="AB6" s="685">
        <v>2268</v>
      </c>
      <c r="AC6" s="686"/>
      <c r="AD6" s="422" t="s">
        <v>578</v>
      </c>
      <c r="AE6" s="422"/>
      <c r="AF6" s="445"/>
      <c r="AG6" s="445"/>
      <c r="AH6" s="445"/>
      <c r="AI6" s="445"/>
      <c r="AJ6" s="422"/>
      <c r="AK6" s="422"/>
      <c r="AL6" s="424"/>
      <c r="AM6" s="38"/>
      <c r="AN6" s="113">
        <f t="shared" ref="AN6:AN11" si="0">AB6</f>
        <v>2268</v>
      </c>
      <c r="AO6" s="7" t="s">
        <v>735</v>
      </c>
    </row>
    <row r="7" spans="1:42" ht="17.25" customHeight="1" x14ac:dyDescent="0.15">
      <c r="A7" s="436">
        <v>66</v>
      </c>
      <c r="B7" s="436">
        <v>1121</v>
      </c>
      <c r="C7" s="211" t="s">
        <v>57</v>
      </c>
      <c r="D7" s="680"/>
      <c r="E7" s="681"/>
      <c r="F7" s="681"/>
      <c r="G7" s="681"/>
      <c r="H7" s="681"/>
      <c r="I7" s="681"/>
      <c r="J7" s="681"/>
      <c r="K7" s="682"/>
      <c r="L7" s="789"/>
      <c r="M7" s="767"/>
      <c r="N7" s="767"/>
      <c r="O7" s="767"/>
      <c r="P7" s="767"/>
      <c r="Q7" s="767"/>
      <c r="R7" s="768"/>
      <c r="S7" s="42" t="s">
        <v>736</v>
      </c>
      <c r="T7" s="422"/>
      <c r="U7" s="422"/>
      <c r="V7" s="526"/>
      <c r="W7" s="515"/>
      <c r="X7" s="422"/>
      <c r="Y7" s="498"/>
      <c r="Z7" s="422"/>
      <c r="AA7" s="422"/>
      <c r="AB7" s="685">
        <v>4228</v>
      </c>
      <c r="AC7" s="686"/>
      <c r="AD7" s="422" t="s">
        <v>578</v>
      </c>
      <c r="AE7" s="422"/>
      <c r="AF7" s="445"/>
      <c r="AG7" s="445"/>
      <c r="AH7" s="445"/>
      <c r="AI7" s="445"/>
      <c r="AJ7" s="422"/>
      <c r="AK7" s="422"/>
      <c r="AL7" s="424"/>
      <c r="AM7" s="38"/>
      <c r="AN7" s="113">
        <f t="shared" si="0"/>
        <v>4228</v>
      </c>
      <c r="AO7" s="429"/>
    </row>
    <row r="8" spans="1:42" ht="17.25" customHeight="1" x14ac:dyDescent="0.15">
      <c r="A8" s="436">
        <v>66</v>
      </c>
      <c r="B8" s="436">
        <v>2111</v>
      </c>
      <c r="C8" s="211" t="s">
        <v>58</v>
      </c>
      <c r="D8" s="680"/>
      <c r="E8" s="681"/>
      <c r="F8" s="681"/>
      <c r="G8" s="681"/>
      <c r="H8" s="681"/>
      <c r="I8" s="681"/>
      <c r="J8" s="681"/>
      <c r="K8" s="682"/>
      <c r="L8" s="769" t="s">
        <v>13</v>
      </c>
      <c r="M8" s="763"/>
      <c r="N8" s="763"/>
      <c r="O8" s="763"/>
      <c r="P8" s="763"/>
      <c r="Q8" s="763"/>
      <c r="R8" s="764"/>
      <c r="S8" s="42" t="s">
        <v>734</v>
      </c>
      <c r="T8" s="422"/>
      <c r="U8" s="422"/>
      <c r="V8" s="526"/>
      <c r="W8" s="515"/>
      <c r="X8" s="422"/>
      <c r="Y8" s="498"/>
      <c r="Z8" s="422"/>
      <c r="AA8" s="422"/>
      <c r="AB8" s="685">
        <v>2268</v>
      </c>
      <c r="AC8" s="686"/>
      <c r="AD8" s="422" t="s">
        <v>578</v>
      </c>
      <c r="AE8" s="422"/>
      <c r="AF8" s="445"/>
      <c r="AG8" s="445"/>
      <c r="AH8" s="445"/>
      <c r="AI8" s="445"/>
      <c r="AJ8" s="422"/>
      <c r="AK8" s="422"/>
      <c r="AL8" s="424"/>
      <c r="AM8" s="38"/>
      <c r="AN8" s="113">
        <f t="shared" si="0"/>
        <v>2268</v>
      </c>
      <c r="AO8" s="402"/>
    </row>
    <row r="9" spans="1:42" ht="17.25" customHeight="1" x14ac:dyDescent="0.15">
      <c r="A9" s="436">
        <v>66</v>
      </c>
      <c r="B9" s="436">
        <v>2121</v>
      </c>
      <c r="C9" s="211" t="s">
        <v>59</v>
      </c>
      <c r="D9" s="680"/>
      <c r="E9" s="681"/>
      <c r="F9" s="681"/>
      <c r="G9" s="681"/>
      <c r="H9" s="681"/>
      <c r="I9" s="681"/>
      <c r="J9" s="681"/>
      <c r="K9" s="682"/>
      <c r="L9" s="789"/>
      <c r="M9" s="767"/>
      <c r="N9" s="767"/>
      <c r="O9" s="767"/>
      <c r="P9" s="767"/>
      <c r="Q9" s="767"/>
      <c r="R9" s="768"/>
      <c r="S9" s="42" t="s">
        <v>736</v>
      </c>
      <c r="T9" s="422"/>
      <c r="U9" s="422"/>
      <c r="V9" s="526"/>
      <c r="W9" s="515"/>
      <c r="X9" s="422"/>
      <c r="Y9" s="498"/>
      <c r="Z9" s="422"/>
      <c r="AA9" s="422"/>
      <c r="AB9" s="685">
        <v>4228</v>
      </c>
      <c r="AC9" s="686"/>
      <c r="AD9" s="422" t="s">
        <v>578</v>
      </c>
      <c r="AE9" s="422"/>
      <c r="AF9" s="445"/>
      <c r="AG9" s="445"/>
      <c r="AH9" s="445"/>
      <c r="AI9" s="445"/>
      <c r="AJ9" s="422"/>
      <c r="AK9" s="422"/>
      <c r="AL9" s="424"/>
      <c r="AM9" s="38"/>
      <c r="AN9" s="113">
        <f t="shared" si="0"/>
        <v>4228</v>
      </c>
      <c r="AO9" s="429"/>
    </row>
    <row r="10" spans="1:42" ht="17.25" customHeight="1" x14ac:dyDescent="0.15">
      <c r="A10" s="436">
        <v>66</v>
      </c>
      <c r="B10" s="436">
        <v>2131</v>
      </c>
      <c r="C10" s="211" t="s">
        <v>1368</v>
      </c>
      <c r="D10" s="680"/>
      <c r="E10" s="681"/>
      <c r="F10" s="681"/>
      <c r="G10" s="681"/>
      <c r="H10" s="681"/>
      <c r="I10" s="681"/>
      <c r="J10" s="681"/>
      <c r="K10" s="681"/>
      <c r="L10" s="769" t="s">
        <v>1367</v>
      </c>
      <c r="M10" s="763"/>
      <c r="N10" s="763"/>
      <c r="O10" s="763"/>
      <c r="P10" s="763"/>
      <c r="Q10" s="763"/>
      <c r="R10" s="764"/>
      <c r="S10" s="42" t="s">
        <v>734</v>
      </c>
      <c r="T10" s="422"/>
      <c r="U10" s="422"/>
      <c r="V10" s="526"/>
      <c r="W10" s="515"/>
      <c r="X10" s="422"/>
      <c r="Y10" s="498"/>
      <c r="Z10" s="422"/>
      <c r="AA10" s="422"/>
      <c r="AB10" s="685">
        <v>2268</v>
      </c>
      <c r="AC10" s="686"/>
      <c r="AD10" s="422" t="s">
        <v>578</v>
      </c>
      <c r="AE10" s="422"/>
      <c r="AF10" s="445"/>
      <c r="AG10" s="445"/>
      <c r="AH10" s="445"/>
      <c r="AI10" s="445"/>
      <c r="AJ10" s="422"/>
      <c r="AK10" s="422"/>
      <c r="AL10" s="424"/>
      <c r="AM10" s="38"/>
      <c r="AN10" s="113">
        <f t="shared" si="0"/>
        <v>2268</v>
      </c>
      <c r="AO10" s="429"/>
    </row>
    <row r="11" spans="1:42" ht="17.25" customHeight="1" x14ac:dyDescent="0.15">
      <c r="A11" s="436">
        <v>66</v>
      </c>
      <c r="B11" s="436">
        <v>2141</v>
      </c>
      <c r="C11" s="211" t="s">
        <v>1369</v>
      </c>
      <c r="D11" s="759"/>
      <c r="E11" s="760"/>
      <c r="F11" s="760"/>
      <c r="G11" s="760"/>
      <c r="H11" s="760"/>
      <c r="I11" s="760"/>
      <c r="J11" s="760"/>
      <c r="K11" s="760"/>
      <c r="L11" s="789"/>
      <c r="M11" s="767"/>
      <c r="N11" s="767"/>
      <c r="O11" s="767"/>
      <c r="P11" s="767"/>
      <c r="Q11" s="767"/>
      <c r="R11" s="768"/>
      <c r="S11" s="42" t="s">
        <v>736</v>
      </c>
      <c r="T11" s="422"/>
      <c r="U11" s="422"/>
      <c r="V11" s="526"/>
      <c r="W11" s="515"/>
      <c r="X11" s="422"/>
      <c r="Y11" s="498"/>
      <c r="Z11" s="422"/>
      <c r="AA11" s="422"/>
      <c r="AB11" s="685">
        <v>4228</v>
      </c>
      <c r="AC11" s="686"/>
      <c r="AD11" s="422" t="s">
        <v>578</v>
      </c>
      <c r="AE11" s="422"/>
      <c r="AF11" s="445"/>
      <c r="AG11" s="445"/>
      <c r="AH11" s="445"/>
      <c r="AI11" s="445"/>
      <c r="AJ11" s="422"/>
      <c r="AK11" s="422"/>
      <c r="AL11" s="424"/>
      <c r="AM11" s="38"/>
      <c r="AN11" s="113">
        <f t="shared" si="0"/>
        <v>4228</v>
      </c>
      <c r="AO11" s="429"/>
    </row>
    <row r="12" spans="1:42" ht="17.25" customHeight="1" x14ac:dyDescent="0.15">
      <c r="A12" s="436">
        <v>66</v>
      </c>
      <c r="B12" s="436" t="s">
        <v>3497</v>
      </c>
      <c r="C12" s="211" t="s">
        <v>3555</v>
      </c>
      <c r="D12" s="415"/>
      <c r="E12" s="763" t="s">
        <v>3141</v>
      </c>
      <c r="F12" s="763"/>
      <c r="G12" s="763"/>
      <c r="H12" s="763"/>
      <c r="I12" s="763"/>
      <c r="J12" s="763"/>
      <c r="K12" s="764"/>
      <c r="L12" s="769" t="s">
        <v>3481</v>
      </c>
      <c r="M12" s="763"/>
      <c r="N12" s="763"/>
      <c r="O12" s="763"/>
      <c r="P12" s="763"/>
      <c r="Q12" s="763"/>
      <c r="R12" s="764"/>
      <c r="S12" s="769" t="s">
        <v>181</v>
      </c>
      <c r="T12" s="763"/>
      <c r="U12" s="763"/>
      <c r="V12" s="763"/>
      <c r="W12" s="763"/>
      <c r="X12" s="763"/>
      <c r="Y12" s="763"/>
      <c r="Z12" s="764"/>
      <c r="AA12" s="42" t="s">
        <v>734</v>
      </c>
      <c r="AB12" s="422"/>
      <c r="AC12" s="422"/>
      <c r="AD12" s="526"/>
      <c r="AE12" s="515"/>
      <c r="AF12" s="422"/>
      <c r="AG12" s="498"/>
      <c r="AH12" s="686">
        <f>ROUND(AB6*0.01,0)</f>
        <v>23</v>
      </c>
      <c r="AI12" s="686"/>
      <c r="AJ12" s="424" t="s">
        <v>804</v>
      </c>
      <c r="AK12" s="637"/>
      <c r="AL12" s="637"/>
      <c r="AM12" s="38"/>
      <c r="AN12" s="113">
        <f>-AH12</f>
        <v>-23</v>
      </c>
      <c r="AO12" s="429"/>
    </row>
    <row r="13" spans="1:42" ht="17.25" customHeight="1" x14ac:dyDescent="0.15">
      <c r="A13" s="436">
        <v>66</v>
      </c>
      <c r="B13" s="436" t="s">
        <v>3877</v>
      </c>
      <c r="C13" s="211" t="s">
        <v>3556</v>
      </c>
      <c r="D13" s="510"/>
      <c r="E13" s="765"/>
      <c r="F13" s="765"/>
      <c r="G13" s="765"/>
      <c r="H13" s="765"/>
      <c r="I13" s="765"/>
      <c r="J13" s="765"/>
      <c r="K13" s="766"/>
      <c r="L13" s="770"/>
      <c r="M13" s="765"/>
      <c r="N13" s="765"/>
      <c r="O13" s="765"/>
      <c r="P13" s="765"/>
      <c r="Q13" s="765"/>
      <c r="R13" s="766"/>
      <c r="S13" s="789"/>
      <c r="T13" s="767"/>
      <c r="U13" s="767"/>
      <c r="V13" s="767"/>
      <c r="W13" s="767"/>
      <c r="X13" s="767"/>
      <c r="Y13" s="767"/>
      <c r="Z13" s="768"/>
      <c r="AA13" s="42" t="s">
        <v>736</v>
      </c>
      <c r="AB13" s="422"/>
      <c r="AC13" s="422"/>
      <c r="AD13" s="526"/>
      <c r="AE13" s="515"/>
      <c r="AF13" s="422"/>
      <c r="AG13" s="498"/>
      <c r="AH13" s="686">
        <f t="shared" ref="AH13:AH17" si="1">ROUND(AB7*0.01,0)</f>
        <v>42</v>
      </c>
      <c r="AI13" s="686"/>
      <c r="AJ13" s="424" t="s">
        <v>804</v>
      </c>
      <c r="AK13" s="652"/>
      <c r="AL13" s="422"/>
      <c r="AM13" s="38"/>
      <c r="AN13" s="113">
        <f t="shared" ref="AN13:AN17" si="2">-AH13</f>
        <v>-42</v>
      </c>
      <c r="AO13" s="429"/>
    </row>
    <row r="14" spans="1:42" ht="17.25" customHeight="1" x14ac:dyDescent="0.15">
      <c r="A14" s="436">
        <v>66</v>
      </c>
      <c r="B14" s="436" t="s">
        <v>3501</v>
      </c>
      <c r="C14" s="211" t="s">
        <v>3557</v>
      </c>
      <c r="D14" s="510"/>
      <c r="E14" s="511"/>
      <c r="F14" s="511"/>
      <c r="G14" s="511"/>
      <c r="H14" s="511"/>
      <c r="I14" s="511"/>
      <c r="J14" s="511"/>
      <c r="K14" s="513"/>
      <c r="L14" s="637"/>
      <c r="M14" s="637"/>
      <c r="N14" s="637"/>
      <c r="O14" s="637"/>
      <c r="P14" s="637"/>
      <c r="Q14" s="637"/>
      <c r="R14" s="637"/>
      <c r="S14" s="769" t="s">
        <v>13</v>
      </c>
      <c r="T14" s="763"/>
      <c r="U14" s="763"/>
      <c r="V14" s="763"/>
      <c r="W14" s="763"/>
      <c r="X14" s="763"/>
      <c r="Y14" s="763"/>
      <c r="Z14" s="764"/>
      <c r="AA14" s="42" t="s">
        <v>734</v>
      </c>
      <c r="AB14" s="422"/>
      <c r="AC14" s="422"/>
      <c r="AD14" s="526"/>
      <c r="AE14" s="515"/>
      <c r="AF14" s="422"/>
      <c r="AG14" s="498"/>
      <c r="AH14" s="686">
        <f t="shared" si="1"/>
        <v>23</v>
      </c>
      <c r="AI14" s="686"/>
      <c r="AJ14" s="424" t="s">
        <v>804</v>
      </c>
      <c r="AK14" s="652"/>
      <c r="AL14" s="422"/>
      <c r="AM14" s="38"/>
      <c r="AN14" s="113">
        <f t="shared" si="2"/>
        <v>-23</v>
      </c>
      <c r="AO14" s="429"/>
    </row>
    <row r="15" spans="1:42" ht="17.25" customHeight="1" x14ac:dyDescent="0.15">
      <c r="A15" s="436">
        <v>66</v>
      </c>
      <c r="B15" s="436" t="s">
        <v>3503</v>
      </c>
      <c r="C15" s="211" t="s">
        <v>3558</v>
      </c>
      <c r="D15" s="510"/>
      <c r="E15" s="511"/>
      <c r="F15" s="511"/>
      <c r="G15" s="511"/>
      <c r="H15" s="511"/>
      <c r="I15" s="511"/>
      <c r="J15" s="511"/>
      <c r="K15" s="513"/>
      <c r="L15" s="637"/>
      <c r="M15" s="637"/>
      <c r="N15" s="637"/>
      <c r="O15" s="637"/>
      <c r="P15" s="637"/>
      <c r="Q15" s="637"/>
      <c r="R15" s="637"/>
      <c r="S15" s="789"/>
      <c r="T15" s="767"/>
      <c r="U15" s="767"/>
      <c r="V15" s="767"/>
      <c r="W15" s="767"/>
      <c r="X15" s="767"/>
      <c r="Y15" s="767"/>
      <c r="Z15" s="768"/>
      <c r="AA15" s="42" t="s">
        <v>736</v>
      </c>
      <c r="AB15" s="422"/>
      <c r="AC15" s="422"/>
      <c r="AD15" s="526"/>
      <c r="AE15" s="515"/>
      <c r="AF15" s="422"/>
      <c r="AG15" s="498"/>
      <c r="AH15" s="686">
        <f t="shared" si="1"/>
        <v>42</v>
      </c>
      <c r="AI15" s="686"/>
      <c r="AJ15" s="424" t="s">
        <v>804</v>
      </c>
      <c r="AK15" s="652"/>
      <c r="AL15" s="422"/>
      <c r="AM15" s="38"/>
      <c r="AN15" s="113">
        <f t="shared" si="2"/>
        <v>-42</v>
      </c>
      <c r="AO15" s="429"/>
    </row>
    <row r="16" spans="1:42" ht="17.25" customHeight="1" x14ac:dyDescent="0.15">
      <c r="A16" s="436">
        <v>66</v>
      </c>
      <c r="B16" s="436" t="s">
        <v>3505</v>
      </c>
      <c r="C16" s="211" t="s">
        <v>3559</v>
      </c>
      <c r="D16" s="510"/>
      <c r="E16" s="511"/>
      <c r="F16" s="511"/>
      <c r="G16" s="511"/>
      <c r="H16" s="511"/>
      <c r="I16" s="511"/>
      <c r="J16" s="511"/>
      <c r="K16" s="511"/>
      <c r="L16" s="442"/>
      <c r="M16" s="637"/>
      <c r="N16" s="637"/>
      <c r="O16" s="637"/>
      <c r="P16" s="637"/>
      <c r="Q16" s="637"/>
      <c r="R16" s="637"/>
      <c r="S16" s="769" t="s">
        <v>1367</v>
      </c>
      <c r="T16" s="763"/>
      <c r="U16" s="763"/>
      <c r="V16" s="763"/>
      <c r="W16" s="763"/>
      <c r="X16" s="763"/>
      <c r="Y16" s="763"/>
      <c r="Z16" s="764"/>
      <c r="AA16" s="42" t="s">
        <v>734</v>
      </c>
      <c r="AB16" s="422"/>
      <c r="AC16" s="422"/>
      <c r="AD16" s="526"/>
      <c r="AE16" s="515"/>
      <c r="AF16" s="422"/>
      <c r="AG16" s="498"/>
      <c r="AH16" s="686">
        <f t="shared" si="1"/>
        <v>23</v>
      </c>
      <c r="AI16" s="686"/>
      <c r="AJ16" s="424" t="s">
        <v>804</v>
      </c>
      <c r="AK16" s="652"/>
      <c r="AL16" s="422"/>
      <c r="AM16" s="38"/>
      <c r="AN16" s="113">
        <f t="shared" si="2"/>
        <v>-23</v>
      </c>
      <c r="AO16" s="429"/>
    </row>
    <row r="17" spans="1:41" ht="17.25" customHeight="1" x14ac:dyDescent="0.15">
      <c r="A17" s="436">
        <v>66</v>
      </c>
      <c r="B17" s="436" t="s">
        <v>3507</v>
      </c>
      <c r="C17" s="211" t="s">
        <v>3560</v>
      </c>
      <c r="D17" s="550"/>
      <c r="E17" s="551"/>
      <c r="F17" s="551"/>
      <c r="G17" s="551"/>
      <c r="H17" s="551"/>
      <c r="I17" s="551"/>
      <c r="J17" s="551"/>
      <c r="K17" s="551"/>
      <c r="L17" s="446"/>
      <c r="M17" s="607"/>
      <c r="N17" s="607"/>
      <c r="O17" s="607"/>
      <c r="P17" s="607"/>
      <c r="Q17" s="607"/>
      <c r="R17" s="607"/>
      <c r="S17" s="789"/>
      <c r="T17" s="767"/>
      <c r="U17" s="767"/>
      <c r="V17" s="767"/>
      <c r="W17" s="767"/>
      <c r="X17" s="767"/>
      <c r="Y17" s="767"/>
      <c r="Z17" s="768"/>
      <c r="AA17" s="42" t="s">
        <v>736</v>
      </c>
      <c r="AB17" s="422"/>
      <c r="AC17" s="422"/>
      <c r="AD17" s="526"/>
      <c r="AE17" s="515"/>
      <c r="AF17" s="422"/>
      <c r="AG17" s="498"/>
      <c r="AH17" s="686">
        <f t="shared" si="1"/>
        <v>42</v>
      </c>
      <c r="AI17" s="686"/>
      <c r="AJ17" s="424" t="s">
        <v>804</v>
      </c>
      <c r="AK17" s="652"/>
      <c r="AL17" s="422"/>
      <c r="AM17" s="38"/>
      <c r="AN17" s="113">
        <f t="shared" si="2"/>
        <v>-42</v>
      </c>
      <c r="AO17" s="429"/>
    </row>
    <row r="18" spans="1:41" ht="17.25" customHeight="1" x14ac:dyDescent="0.15">
      <c r="A18" s="436">
        <v>66</v>
      </c>
      <c r="B18" s="436" t="s">
        <v>3871</v>
      </c>
      <c r="C18" s="211" t="s">
        <v>3796</v>
      </c>
      <c r="D18" s="415"/>
      <c r="E18" s="763" t="s">
        <v>3112</v>
      </c>
      <c r="F18" s="763"/>
      <c r="G18" s="763"/>
      <c r="H18" s="763"/>
      <c r="I18" s="763"/>
      <c r="J18" s="763"/>
      <c r="K18" s="764"/>
      <c r="L18" s="769" t="s">
        <v>3481</v>
      </c>
      <c r="M18" s="763"/>
      <c r="N18" s="763"/>
      <c r="O18" s="763"/>
      <c r="P18" s="763"/>
      <c r="Q18" s="763"/>
      <c r="R18" s="764"/>
      <c r="S18" s="769" t="s">
        <v>181</v>
      </c>
      <c r="T18" s="763"/>
      <c r="U18" s="763"/>
      <c r="V18" s="763"/>
      <c r="W18" s="763"/>
      <c r="X18" s="763"/>
      <c r="Y18" s="763"/>
      <c r="Z18" s="764"/>
      <c r="AA18" s="42" t="s">
        <v>734</v>
      </c>
      <c r="AB18" s="422"/>
      <c r="AC18" s="422"/>
      <c r="AD18" s="526"/>
      <c r="AE18" s="515"/>
      <c r="AF18" s="422"/>
      <c r="AG18" s="498"/>
      <c r="AH18" s="686">
        <f t="shared" ref="AH18" si="3">ROUND(AB6*0.01,0)</f>
        <v>23</v>
      </c>
      <c r="AI18" s="686"/>
      <c r="AJ18" s="424" t="s">
        <v>804</v>
      </c>
      <c r="AK18" s="637"/>
      <c r="AL18" s="637"/>
      <c r="AM18" s="38"/>
      <c r="AN18" s="113">
        <f>-AH18</f>
        <v>-23</v>
      </c>
      <c r="AO18" s="429"/>
    </row>
    <row r="19" spans="1:41" ht="17.25" customHeight="1" x14ac:dyDescent="0.15">
      <c r="A19" s="436">
        <v>66</v>
      </c>
      <c r="B19" s="436" t="s">
        <v>3878</v>
      </c>
      <c r="C19" s="211" t="s">
        <v>3797</v>
      </c>
      <c r="D19" s="510"/>
      <c r="E19" s="765"/>
      <c r="F19" s="765"/>
      <c r="G19" s="765"/>
      <c r="H19" s="765"/>
      <c r="I19" s="765"/>
      <c r="J19" s="765"/>
      <c r="K19" s="766"/>
      <c r="L19" s="770"/>
      <c r="M19" s="765"/>
      <c r="N19" s="765"/>
      <c r="O19" s="765"/>
      <c r="P19" s="765"/>
      <c r="Q19" s="765"/>
      <c r="R19" s="766"/>
      <c r="S19" s="789"/>
      <c r="T19" s="767"/>
      <c r="U19" s="767"/>
      <c r="V19" s="767"/>
      <c r="W19" s="767"/>
      <c r="X19" s="767"/>
      <c r="Y19" s="767"/>
      <c r="Z19" s="768"/>
      <c r="AA19" s="42" t="s">
        <v>736</v>
      </c>
      <c r="AB19" s="422"/>
      <c r="AC19" s="422"/>
      <c r="AD19" s="526"/>
      <c r="AE19" s="515"/>
      <c r="AF19" s="422"/>
      <c r="AG19" s="498"/>
      <c r="AH19" s="686">
        <f t="shared" ref="AH19:AH23" si="4">ROUND(AB7*0.01,0)</f>
        <v>42</v>
      </c>
      <c r="AI19" s="686"/>
      <c r="AJ19" s="424" t="s">
        <v>804</v>
      </c>
      <c r="AK19" s="652"/>
      <c r="AL19" s="422"/>
      <c r="AM19" s="38"/>
      <c r="AN19" s="113">
        <f t="shared" ref="AN19:AN23" si="5">-AH19</f>
        <v>-42</v>
      </c>
      <c r="AO19" s="429"/>
    </row>
    <row r="20" spans="1:41" ht="17.25" customHeight="1" x14ac:dyDescent="0.15">
      <c r="A20" s="436">
        <v>66</v>
      </c>
      <c r="B20" s="436" t="s">
        <v>3875</v>
      </c>
      <c r="C20" s="211" t="s">
        <v>3798</v>
      </c>
      <c r="D20" s="510"/>
      <c r="E20" s="511"/>
      <c r="F20" s="511"/>
      <c r="G20" s="511"/>
      <c r="H20" s="511"/>
      <c r="I20" s="511"/>
      <c r="J20" s="511"/>
      <c r="K20" s="513"/>
      <c r="L20" s="637"/>
      <c r="M20" s="637"/>
      <c r="N20" s="637"/>
      <c r="O20" s="637"/>
      <c r="P20" s="637"/>
      <c r="Q20" s="637"/>
      <c r="R20" s="637"/>
      <c r="S20" s="769" t="s">
        <v>13</v>
      </c>
      <c r="T20" s="763"/>
      <c r="U20" s="763"/>
      <c r="V20" s="763"/>
      <c r="W20" s="763"/>
      <c r="X20" s="763"/>
      <c r="Y20" s="763"/>
      <c r="Z20" s="764"/>
      <c r="AA20" s="42" t="s">
        <v>734</v>
      </c>
      <c r="AB20" s="422"/>
      <c r="AC20" s="422"/>
      <c r="AD20" s="526"/>
      <c r="AE20" s="515"/>
      <c r="AF20" s="422"/>
      <c r="AG20" s="498"/>
      <c r="AH20" s="686">
        <f t="shared" si="4"/>
        <v>23</v>
      </c>
      <c r="AI20" s="686"/>
      <c r="AJ20" s="424" t="s">
        <v>804</v>
      </c>
      <c r="AK20" s="652"/>
      <c r="AL20" s="422"/>
      <c r="AM20" s="38"/>
      <c r="AN20" s="113">
        <f t="shared" si="5"/>
        <v>-23</v>
      </c>
      <c r="AO20" s="429"/>
    </row>
    <row r="21" spans="1:41" ht="17.25" customHeight="1" x14ac:dyDescent="0.15">
      <c r="A21" s="436">
        <v>66</v>
      </c>
      <c r="B21" s="436" t="s">
        <v>3879</v>
      </c>
      <c r="C21" s="211" t="s">
        <v>3799</v>
      </c>
      <c r="D21" s="510"/>
      <c r="E21" s="511"/>
      <c r="F21" s="511"/>
      <c r="G21" s="511"/>
      <c r="H21" s="511"/>
      <c r="I21" s="511"/>
      <c r="J21" s="511"/>
      <c r="K21" s="513"/>
      <c r="L21" s="637"/>
      <c r="M21" s="637"/>
      <c r="N21" s="637"/>
      <c r="O21" s="637"/>
      <c r="P21" s="637"/>
      <c r="Q21" s="637"/>
      <c r="R21" s="637"/>
      <c r="S21" s="789"/>
      <c r="T21" s="767"/>
      <c r="U21" s="767"/>
      <c r="V21" s="767"/>
      <c r="W21" s="767"/>
      <c r="X21" s="767"/>
      <c r="Y21" s="767"/>
      <c r="Z21" s="768"/>
      <c r="AA21" s="42" t="s">
        <v>736</v>
      </c>
      <c r="AB21" s="422"/>
      <c r="AC21" s="422"/>
      <c r="AD21" s="526"/>
      <c r="AE21" s="515"/>
      <c r="AF21" s="422"/>
      <c r="AG21" s="498"/>
      <c r="AH21" s="686">
        <f t="shared" si="4"/>
        <v>42</v>
      </c>
      <c r="AI21" s="686"/>
      <c r="AJ21" s="424" t="s">
        <v>804</v>
      </c>
      <c r="AK21" s="652"/>
      <c r="AL21" s="422"/>
      <c r="AM21" s="38"/>
      <c r="AN21" s="113">
        <f t="shared" si="5"/>
        <v>-42</v>
      </c>
      <c r="AO21" s="429"/>
    </row>
    <row r="22" spans="1:41" ht="17.25" customHeight="1" x14ac:dyDescent="0.15">
      <c r="A22" s="436">
        <v>66</v>
      </c>
      <c r="B22" s="436" t="s">
        <v>3880</v>
      </c>
      <c r="C22" s="211" t="s">
        <v>3800</v>
      </c>
      <c r="D22" s="510"/>
      <c r="E22" s="511"/>
      <c r="F22" s="511"/>
      <c r="G22" s="511"/>
      <c r="H22" s="511"/>
      <c r="I22" s="511"/>
      <c r="J22" s="511"/>
      <c r="K22" s="511"/>
      <c r="L22" s="442"/>
      <c r="M22" s="637"/>
      <c r="N22" s="637"/>
      <c r="O22" s="637"/>
      <c r="P22" s="637"/>
      <c r="Q22" s="637"/>
      <c r="R22" s="637"/>
      <c r="S22" s="769" t="s">
        <v>1367</v>
      </c>
      <c r="T22" s="763"/>
      <c r="U22" s="763"/>
      <c r="V22" s="763"/>
      <c r="W22" s="763"/>
      <c r="X22" s="763"/>
      <c r="Y22" s="763"/>
      <c r="Z22" s="764"/>
      <c r="AA22" s="42" t="s">
        <v>734</v>
      </c>
      <c r="AB22" s="422"/>
      <c r="AC22" s="422"/>
      <c r="AD22" s="526"/>
      <c r="AE22" s="515"/>
      <c r="AF22" s="422"/>
      <c r="AG22" s="498"/>
      <c r="AH22" s="686">
        <f t="shared" si="4"/>
        <v>23</v>
      </c>
      <c r="AI22" s="686"/>
      <c r="AJ22" s="424" t="s">
        <v>804</v>
      </c>
      <c r="AK22" s="652"/>
      <c r="AL22" s="422"/>
      <c r="AM22" s="38"/>
      <c r="AN22" s="113">
        <f t="shared" si="5"/>
        <v>-23</v>
      </c>
      <c r="AO22" s="429"/>
    </row>
    <row r="23" spans="1:41" ht="17.25" customHeight="1" x14ac:dyDescent="0.15">
      <c r="A23" s="436">
        <v>66</v>
      </c>
      <c r="B23" s="436" t="s">
        <v>3881</v>
      </c>
      <c r="C23" s="211" t="s">
        <v>3801</v>
      </c>
      <c r="D23" s="550"/>
      <c r="E23" s="551"/>
      <c r="F23" s="551"/>
      <c r="G23" s="551"/>
      <c r="H23" s="551"/>
      <c r="I23" s="551"/>
      <c r="J23" s="551"/>
      <c r="K23" s="551"/>
      <c r="L23" s="446"/>
      <c r="M23" s="607"/>
      <c r="N23" s="607"/>
      <c r="O23" s="607"/>
      <c r="P23" s="607"/>
      <c r="Q23" s="607"/>
      <c r="R23" s="607"/>
      <c r="S23" s="789"/>
      <c r="T23" s="767"/>
      <c r="U23" s="767"/>
      <c r="V23" s="767"/>
      <c r="W23" s="767"/>
      <c r="X23" s="767"/>
      <c r="Y23" s="767"/>
      <c r="Z23" s="768"/>
      <c r="AA23" s="42" t="s">
        <v>736</v>
      </c>
      <c r="AB23" s="422"/>
      <c r="AC23" s="422"/>
      <c r="AD23" s="526"/>
      <c r="AE23" s="515"/>
      <c r="AF23" s="422"/>
      <c r="AG23" s="498"/>
      <c r="AH23" s="686">
        <f t="shared" si="4"/>
        <v>42</v>
      </c>
      <c r="AI23" s="686"/>
      <c r="AJ23" s="424" t="s">
        <v>804</v>
      </c>
      <c r="AK23" s="652"/>
      <c r="AL23" s="422"/>
      <c r="AM23" s="38"/>
      <c r="AN23" s="113">
        <f t="shared" si="5"/>
        <v>-42</v>
      </c>
      <c r="AO23" s="429"/>
    </row>
    <row r="24" spans="1:41" ht="17.25" customHeight="1" x14ac:dyDescent="0.15">
      <c r="A24" s="436">
        <v>66</v>
      </c>
      <c r="B24" s="436">
        <v>8110</v>
      </c>
      <c r="C24" s="120" t="s">
        <v>160</v>
      </c>
      <c r="D24" s="423"/>
      <c r="E24" s="422" t="s">
        <v>269</v>
      </c>
      <c r="F24" s="445"/>
      <c r="G24" s="445"/>
      <c r="H24" s="445"/>
      <c r="I24" s="422"/>
      <c r="J24" s="422"/>
      <c r="K24" s="422"/>
      <c r="L24" s="422"/>
      <c r="M24" s="422"/>
      <c r="N24" s="422"/>
      <c r="O24" s="422"/>
      <c r="P24" s="422"/>
      <c r="Q24" s="422"/>
      <c r="R24" s="422"/>
      <c r="S24" s="422"/>
      <c r="T24" s="422"/>
      <c r="U24" s="422"/>
      <c r="V24" s="422"/>
      <c r="W24" s="422"/>
      <c r="X24" s="443"/>
      <c r="Y24" s="498"/>
      <c r="Z24" s="526"/>
      <c r="AA24" s="515"/>
      <c r="AB24" s="422"/>
      <c r="AC24" s="422"/>
      <c r="AD24" s="422"/>
      <c r="AE24" s="424"/>
      <c r="AF24" s="621"/>
      <c r="AG24" s="621"/>
      <c r="AH24" s="443" t="s">
        <v>581</v>
      </c>
      <c r="AI24" s="687">
        <v>0.05</v>
      </c>
      <c r="AJ24" s="687"/>
      <c r="AK24" s="422" t="s">
        <v>741</v>
      </c>
      <c r="AL24" s="422"/>
      <c r="AM24" s="38"/>
      <c r="AN24" s="113"/>
      <c r="AO24" s="429"/>
    </row>
    <row r="25" spans="1:41" ht="17.25" customHeight="1" x14ac:dyDescent="0.15">
      <c r="A25" s="436">
        <v>66</v>
      </c>
      <c r="B25" s="436">
        <v>6257</v>
      </c>
      <c r="C25" s="120" t="s">
        <v>2185</v>
      </c>
      <c r="D25" s="423"/>
      <c r="E25" s="422" t="s">
        <v>2186</v>
      </c>
      <c r="F25" s="445"/>
      <c r="G25" s="445"/>
      <c r="H25" s="445"/>
      <c r="I25" s="422"/>
      <c r="J25" s="422"/>
      <c r="K25" s="422"/>
      <c r="L25" s="422"/>
      <c r="M25" s="422"/>
      <c r="N25" s="422"/>
      <c r="O25" s="422"/>
      <c r="P25" s="422"/>
      <c r="Q25" s="422"/>
      <c r="R25" s="422"/>
      <c r="S25" s="423" t="s">
        <v>2187</v>
      </c>
      <c r="T25" s="422"/>
      <c r="U25" s="422"/>
      <c r="V25" s="422"/>
      <c r="W25" s="422"/>
      <c r="X25" s="443"/>
      <c r="Y25" s="498"/>
      <c r="Z25" s="526"/>
      <c r="AA25" s="515"/>
      <c r="AB25" s="422"/>
      <c r="AC25" s="422"/>
      <c r="AD25" s="422"/>
      <c r="AE25" s="424"/>
      <c r="AF25" s="417"/>
      <c r="AG25" s="686">
        <v>562</v>
      </c>
      <c r="AH25" s="686"/>
      <c r="AI25" s="422" t="s">
        <v>210</v>
      </c>
      <c r="AJ25" s="422"/>
      <c r="AK25" s="422"/>
      <c r="AL25" s="422"/>
      <c r="AM25" s="55"/>
      <c r="AN25" s="113">
        <f t="shared" ref="AN25" si="6">AG25</f>
        <v>562</v>
      </c>
      <c r="AO25" s="429"/>
    </row>
    <row r="26" spans="1:41" ht="17.25" customHeight="1" x14ac:dyDescent="0.15">
      <c r="A26" s="436">
        <v>66</v>
      </c>
      <c r="B26" s="436">
        <v>6109</v>
      </c>
      <c r="C26" s="120" t="s">
        <v>161</v>
      </c>
      <c r="D26" s="57"/>
      <c r="E26" s="426" t="s">
        <v>79</v>
      </c>
      <c r="F26" s="571"/>
      <c r="G26" s="571"/>
      <c r="H26" s="571"/>
      <c r="I26" s="571"/>
      <c r="J26" s="571"/>
      <c r="K26" s="571"/>
      <c r="L26" s="571"/>
      <c r="M26" s="571"/>
      <c r="N26" s="52"/>
      <c r="O26" s="417"/>
      <c r="P26" s="417"/>
      <c r="Q26" s="417"/>
      <c r="R26" s="417"/>
      <c r="S26" s="579"/>
      <c r="T26" s="523"/>
      <c r="U26" s="426"/>
      <c r="V26" s="426"/>
      <c r="W26" s="52"/>
      <c r="X26" s="417"/>
      <c r="Y26" s="498"/>
      <c r="Z26" s="526"/>
      <c r="AA26" s="515"/>
      <c r="AB26" s="422"/>
      <c r="AC26" s="422"/>
      <c r="AD26" s="422"/>
      <c r="AE26" s="424"/>
      <c r="AF26" s="417"/>
      <c r="AG26" s="686">
        <v>240</v>
      </c>
      <c r="AH26" s="686"/>
      <c r="AI26" s="422" t="s">
        <v>210</v>
      </c>
      <c r="AJ26" s="422"/>
      <c r="AK26" s="422"/>
      <c r="AL26" s="422"/>
      <c r="AM26" s="38"/>
      <c r="AN26" s="113">
        <f t="shared" ref="AN26:AN53" si="7">AG26</f>
        <v>240</v>
      </c>
      <c r="AO26" s="429"/>
    </row>
    <row r="27" spans="1:41" ht="17.25" customHeight="1" x14ac:dyDescent="0.15">
      <c r="A27" s="436">
        <v>66</v>
      </c>
      <c r="B27" s="436">
        <v>6105</v>
      </c>
      <c r="C27" s="211" t="s">
        <v>1004</v>
      </c>
      <c r="D27" s="440"/>
      <c r="E27" s="678" t="s">
        <v>1003</v>
      </c>
      <c r="F27" s="678"/>
      <c r="G27" s="678"/>
      <c r="H27" s="678"/>
      <c r="I27" s="678"/>
      <c r="J27" s="678"/>
      <c r="K27" s="679"/>
      <c r="L27" s="769" t="s">
        <v>181</v>
      </c>
      <c r="M27" s="763"/>
      <c r="N27" s="763"/>
      <c r="O27" s="763"/>
      <c r="P27" s="763"/>
      <c r="Q27" s="763"/>
      <c r="R27" s="764"/>
      <c r="S27" s="42" t="s">
        <v>734</v>
      </c>
      <c r="T27" s="515"/>
      <c r="U27" s="426"/>
      <c r="V27" s="426"/>
      <c r="W27" s="52"/>
      <c r="X27" s="417"/>
      <c r="Y27" s="498"/>
      <c r="Z27" s="526"/>
      <c r="AA27" s="515"/>
      <c r="AB27" s="422"/>
      <c r="AC27" s="422"/>
      <c r="AD27" s="422"/>
      <c r="AE27" s="424"/>
      <c r="AF27" s="417"/>
      <c r="AG27" s="686">
        <v>376</v>
      </c>
      <c r="AH27" s="686"/>
      <c r="AI27" s="422" t="s">
        <v>282</v>
      </c>
      <c r="AJ27" s="422"/>
      <c r="AK27" s="422"/>
      <c r="AL27" s="422"/>
      <c r="AM27" s="38"/>
      <c r="AN27" s="106">
        <f t="shared" ref="AN27:AN32" si="8">-AG27</f>
        <v>-376</v>
      </c>
      <c r="AO27" s="429"/>
    </row>
    <row r="28" spans="1:41" ht="17.25" customHeight="1" x14ac:dyDescent="0.15">
      <c r="A28" s="436">
        <v>66</v>
      </c>
      <c r="B28" s="436">
        <v>6106</v>
      </c>
      <c r="C28" s="211" t="s">
        <v>1005</v>
      </c>
      <c r="D28" s="448"/>
      <c r="E28" s="681"/>
      <c r="F28" s="681"/>
      <c r="G28" s="681"/>
      <c r="H28" s="681"/>
      <c r="I28" s="681"/>
      <c r="J28" s="681"/>
      <c r="K28" s="682"/>
      <c r="L28" s="789"/>
      <c r="M28" s="767"/>
      <c r="N28" s="767"/>
      <c r="O28" s="767"/>
      <c r="P28" s="767"/>
      <c r="Q28" s="767"/>
      <c r="R28" s="768"/>
      <c r="S28" s="42" t="s">
        <v>736</v>
      </c>
      <c r="T28" s="515"/>
      <c r="U28" s="426"/>
      <c r="V28" s="426"/>
      <c r="W28" s="52"/>
      <c r="X28" s="417"/>
      <c r="Y28" s="498"/>
      <c r="Z28" s="526"/>
      <c r="AA28" s="515"/>
      <c r="AB28" s="422"/>
      <c r="AC28" s="422"/>
      <c r="AD28" s="422"/>
      <c r="AE28" s="424"/>
      <c r="AF28" s="417"/>
      <c r="AG28" s="686">
        <v>752</v>
      </c>
      <c r="AH28" s="686"/>
      <c r="AI28" s="422" t="s">
        <v>282</v>
      </c>
      <c r="AJ28" s="417"/>
      <c r="AK28" s="422"/>
      <c r="AL28" s="422"/>
      <c r="AM28" s="38"/>
      <c r="AN28" s="106">
        <f t="shared" si="8"/>
        <v>-752</v>
      </c>
      <c r="AO28" s="429"/>
    </row>
    <row r="29" spans="1:41" ht="17.25" customHeight="1" x14ac:dyDescent="0.15">
      <c r="A29" s="436">
        <v>66</v>
      </c>
      <c r="B29" s="436">
        <v>6107</v>
      </c>
      <c r="C29" s="211" t="s">
        <v>1006</v>
      </c>
      <c r="D29" s="448"/>
      <c r="E29" s="681"/>
      <c r="F29" s="681"/>
      <c r="G29" s="681"/>
      <c r="H29" s="681"/>
      <c r="I29" s="681"/>
      <c r="J29" s="681"/>
      <c r="K29" s="682"/>
      <c r="L29" s="769" t="s">
        <v>13</v>
      </c>
      <c r="M29" s="763"/>
      <c r="N29" s="763"/>
      <c r="O29" s="763"/>
      <c r="P29" s="763"/>
      <c r="Q29" s="763"/>
      <c r="R29" s="764"/>
      <c r="S29" s="42" t="s">
        <v>734</v>
      </c>
      <c r="T29" s="515"/>
      <c r="U29" s="426"/>
      <c r="V29" s="426"/>
      <c r="W29" s="52"/>
      <c r="X29" s="417"/>
      <c r="Y29" s="498"/>
      <c r="Z29" s="526"/>
      <c r="AA29" s="515"/>
      <c r="AB29" s="422"/>
      <c r="AC29" s="422"/>
      <c r="AD29" s="422"/>
      <c r="AE29" s="424"/>
      <c r="AF29" s="417"/>
      <c r="AG29" s="686">
        <v>376</v>
      </c>
      <c r="AH29" s="686"/>
      <c r="AI29" s="422" t="s">
        <v>282</v>
      </c>
      <c r="AJ29" s="417"/>
      <c r="AK29" s="422"/>
      <c r="AL29" s="422"/>
      <c r="AM29" s="38"/>
      <c r="AN29" s="106">
        <f t="shared" si="8"/>
        <v>-376</v>
      </c>
      <c r="AO29" s="429"/>
    </row>
    <row r="30" spans="1:41" ht="17.25" customHeight="1" x14ac:dyDescent="0.15">
      <c r="A30" s="436">
        <v>66</v>
      </c>
      <c r="B30" s="436">
        <v>6108</v>
      </c>
      <c r="C30" s="211" t="s">
        <v>1007</v>
      </c>
      <c r="D30" s="448"/>
      <c r="E30" s="681"/>
      <c r="F30" s="681"/>
      <c r="G30" s="681"/>
      <c r="H30" s="681"/>
      <c r="I30" s="681"/>
      <c r="J30" s="681"/>
      <c r="K30" s="682"/>
      <c r="L30" s="789"/>
      <c r="M30" s="767"/>
      <c r="N30" s="767"/>
      <c r="O30" s="767"/>
      <c r="P30" s="767"/>
      <c r="Q30" s="767"/>
      <c r="R30" s="768"/>
      <c r="S30" s="42" t="s">
        <v>736</v>
      </c>
      <c r="T30" s="515"/>
      <c r="U30" s="426"/>
      <c r="V30" s="426"/>
      <c r="W30" s="52"/>
      <c r="X30" s="417"/>
      <c r="Y30" s="498"/>
      <c r="Z30" s="526"/>
      <c r="AA30" s="515"/>
      <c r="AB30" s="422"/>
      <c r="AC30" s="422"/>
      <c r="AD30" s="422"/>
      <c r="AE30" s="424"/>
      <c r="AF30" s="417"/>
      <c r="AG30" s="686">
        <v>752</v>
      </c>
      <c r="AH30" s="686"/>
      <c r="AI30" s="422" t="s">
        <v>282</v>
      </c>
      <c r="AJ30" s="417"/>
      <c r="AK30" s="422"/>
      <c r="AL30" s="422"/>
      <c r="AM30" s="38"/>
      <c r="AN30" s="106">
        <f t="shared" si="8"/>
        <v>-752</v>
      </c>
      <c r="AO30" s="429"/>
    </row>
    <row r="31" spans="1:41" ht="17.25" customHeight="1" x14ac:dyDescent="0.15">
      <c r="A31" s="436">
        <v>66</v>
      </c>
      <c r="B31" s="436">
        <v>6119</v>
      </c>
      <c r="C31" s="211" t="s">
        <v>1381</v>
      </c>
      <c r="D31" s="680"/>
      <c r="E31" s="681"/>
      <c r="F31" s="681"/>
      <c r="G31" s="681"/>
      <c r="H31" s="681"/>
      <c r="I31" s="681"/>
      <c r="J31" s="681"/>
      <c r="K31" s="682"/>
      <c r="L31" s="769" t="s">
        <v>1367</v>
      </c>
      <c r="M31" s="763"/>
      <c r="N31" s="763"/>
      <c r="O31" s="763"/>
      <c r="P31" s="763"/>
      <c r="Q31" s="763"/>
      <c r="R31" s="764"/>
      <c r="S31" s="42" t="s">
        <v>734</v>
      </c>
      <c r="T31" s="422"/>
      <c r="U31" s="422"/>
      <c r="V31" s="526"/>
      <c r="W31" s="515"/>
      <c r="X31" s="422"/>
      <c r="Y31" s="498"/>
      <c r="Z31" s="422"/>
      <c r="AA31" s="422"/>
      <c r="AB31" s="422"/>
      <c r="AC31" s="422"/>
      <c r="AD31" s="422"/>
      <c r="AE31" s="424"/>
      <c r="AF31" s="417"/>
      <c r="AG31" s="686">
        <v>376</v>
      </c>
      <c r="AH31" s="686"/>
      <c r="AI31" s="422" t="s">
        <v>282</v>
      </c>
      <c r="AJ31" s="417"/>
      <c r="AK31" s="422"/>
      <c r="AL31" s="422"/>
      <c r="AM31" s="38"/>
      <c r="AN31" s="106">
        <f t="shared" si="8"/>
        <v>-376</v>
      </c>
      <c r="AO31" s="402"/>
    </row>
    <row r="32" spans="1:41" ht="17.25" customHeight="1" x14ac:dyDescent="0.15">
      <c r="A32" s="436">
        <v>66</v>
      </c>
      <c r="B32" s="436">
        <v>6120</v>
      </c>
      <c r="C32" s="211" t="s">
        <v>1382</v>
      </c>
      <c r="D32" s="759"/>
      <c r="E32" s="760"/>
      <c r="F32" s="760"/>
      <c r="G32" s="760"/>
      <c r="H32" s="760"/>
      <c r="I32" s="760"/>
      <c r="J32" s="760"/>
      <c r="K32" s="761"/>
      <c r="L32" s="789"/>
      <c r="M32" s="767"/>
      <c r="N32" s="767"/>
      <c r="O32" s="767"/>
      <c r="P32" s="767"/>
      <c r="Q32" s="767"/>
      <c r="R32" s="768"/>
      <c r="S32" s="42" t="s">
        <v>736</v>
      </c>
      <c r="T32" s="422"/>
      <c r="U32" s="422"/>
      <c r="V32" s="526"/>
      <c r="W32" s="515"/>
      <c r="X32" s="422"/>
      <c r="Y32" s="498"/>
      <c r="Z32" s="422"/>
      <c r="AA32" s="422"/>
      <c r="AB32" s="422"/>
      <c r="AC32" s="422"/>
      <c r="AD32" s="422"/>
      <c r="AE32" s="424"/>
      <c r="AF32" s="417"/>
      <c r="AG32" s="686">
        <v>752</v>
      </c>
      <c r="AH32" s="686"/>
      <c r="AI32" s="422" t="s">
        <v>282</v>
      </c>
      <c r="AJ32" s="417"/>
      <c r="AK32" s="422"/>
      <c r="AL32" s="422"/>
      <c r="AM32" s="38"/>
      <c r="AN32" s="106">
        <f t="shared" si="8"/>
        <v>-752</v>
      </c>
      <c r="AO32" s="429"/>
    </row>
    <row r="33" spans="1:41" ht="17.25" customHeight="1" x14ac:dyDescent="0.15">
      <c r="A33" s="436">
        <v>66</v>
      </c>
      <c r="B33" s="436">
        <v>6123</v>
      </c>
      <c r="C33" s="211" t="s">
        <v>2467</v>
      </c>
      <c r="D33" s="440"/>
      <c r="E33" s="678" t="s">
        <v>2155</v>
      </c>
      <c r="F33" s="678"/>
      <c r="G33" s="678"/>
      <c r="H33" s="678"/>
      <c r="I33" s="678"/>
      <c r="J33" s="678"/>
      <c r="K33" s="679"/>
      <c r="L33" s="769" t="s">
        <v>181</v>
      </c>
      <c r="M33" s="763"/>
      <c r="N33" s="763"/>
      <c r="O33" s="763"/>
      <c r="P33" s="763"/>
      <c r="Q33" s="763"/>
      <c r="R33" s="764"/>
      <c r="S33" s="42" t="s">
        <v>734</v>
      </c>
      <c r="T33" s="515"/>
      <c r="U33" s="426"/>
      <c r="V33" s="426"/>
      <c r="W33" s="52"/>
      <c r="X33" s="417"/>
      <c r="Y33" s="498"/>
      <c r="Z33" s="526"/>
      <c r="AA33" s="515"/>
      <c r="AB33" s="422"/>
      <c r="AC33" s="422"/>
      <c r="AD33" s="422"/>
      <c r="AE33" s="424"/>
      <c r="AF33" s="417"/>
      <c r="AG33" s="686">
        <v>120</v>
      </c>
      <c r="AH33" s="686"/>
      <c r="AI33" s="422" t="s">
        <v>282</v>
      </c>
      <c r="AJ33" s="422"/>
      <c r="AK33" s="422"/>
      <c r="AL33" s="422"/>
      <c r="AM33" s="38"/>
      <c r="AN33" s="106">
        <f t="shared" ref="AN33:AN38" si="9">-AG33</f>
        <v>-120</v>
      </c>
      <c r="AO33" s="429"/>
    </row>
    <row r="34" spans="1:41" ht="17.25" customHeight="1" x14ac:dyDescent="0.15">
      <c r="A34" s="436">
        <v>66</v>
      </c>
      <c r="B34" s="436">
        <v>6124</v>
      </c>
      <c r="C34" s="211" t="s">
        <v>2468</v>
      </c>
      <c r="D34" s="448"/>
      <c r="E34" s="681"/>
      <c r="F34" s="681"/>
      <c r="G34" s="681"/>
      <c r="H34" s="681"/>
      <c r="I34" s="681"/>
      <c r="J34" s="681"/>
      <c r="K34" s="682"/>
      <c r="L34" s="789"/>
      <c r="M34" s="767"/>
      <c r="N34" s="767"/>
      <c r="O34" s="767"/>
      <c r="P34" s="767"/>
      <c r="Q34" s="767"/>
      <c r="R34" s="768"/>
      <c r="S34" s="42" t="s">
        <v>736</v>
      </c>
      <c r="T34" s="515"/>
      <c r="U34" s="426"/>
      <c r="V34" s="426"/>
      <c r="W34" s="52"/>
      <c r="X34" s="417"/>
      <c r="Y34" s="498"/>
      <c r="Z34" s="526"/>
      <c r="AA34" s="515"/>
      <c r="AB34" s="422"/>
      <c r="AC34" s="422"/>
      <c r="AD34" s="422"/>
      <c r="AE34" s="424"/>
      <c r="AF34" s="417"/>
      <c r="AG34" s="686">
        <v>240</v>
      </c>
      <c r="AH34" s="686"/>
      <c r="AI34" s="422" t="s">
        <v>282</v>
      </c>
      <c r="AJ34" s="417"/>
      <c r="AK34" s="422"/>
      <c r="AL34" s="422"/>
      <c r="AM34" s="38"/>
      <c r="AN34" s="106">
        <f t="shared" si="9"/>
        <v>-240</v>
      </c>
      <c r="AO34" s="429"/>
    </row>
    <row r="35" spans="1:41" ht="17.25" customHeight="1" x14ac:dyDescent="0.15">
      <c r="A35" s="436">
        <v>66</v>
      </c>
      <c r="B35" s="436">
        <v>6125</v>
      </c>
      <c r="C35" s="211" t="s">
        <v>2469</v>
      </c>
      <c r="D35" s="448"/>
      <c r="E35" s="681"/>
      <c r="F35" s="681"/>
      <c r="G35" s="681"/>
      <c r="H35" s="681"/>
      <c r="I35" s="681"/>
      <c r="J35" s="681"/>
      <c r="K35" s="682"/>
      <c r="L35" s="769" t="s">
        <v>13</v>
      </c>
      <c r="M35" s="763"/>
      <c r="N35" s="763"/>
      <c r="O35" s="763"/>
      <c r="P35" s="763"/>
      <c r="Q35" s="763"/>
      <c r="R35" s="764"/>
      <c r="S35" s="42" t="s">
        <v>734</v>
      </c>
      <c r="T35" s="515"/>
      <c r="U35" s="426"/>
      <c r="V35" s="426"/>
      <c r="W35" s="52"/>
      <c r="X35" s="417"/>
      <c r="Y35" s="498"/>
      <c r="Z35" s="526"/>
      <c r="AA35" s="515"/>
      <c r="AB35" s="422"/>
      <c r="AC35" s="422"/>
      <c r="AD35" s="422"/>
      <c r="AE35" s="424"/>
      <c r="AF35" s="417"/>
      <c r="AG35" s="686">
        <v>120</v>
      </c>
      <c r="AH35" s="686"/>
      <c r="AI35" s="422" t="s">
        <v>282</v>
      </c>
      <c r="AJ35" s="417"/>
      <c r="AK35" s="422"/>
      <c r="AL35" s="422"/>
      <c r="AM35" s="38"/>
      <c r="AN35" s="106">
        <f t="shared" si="9"/>
        <v>-120</v>
      </c>
      <c r="AO35" s="429"/>
    </row>
    <row r="36" spans="1:41" ht="17.25" customHeight="1" x14ac:dyDescent="0.15">
      <c r="A36" s="436">
        <v>66</v>
      </c>
      <c r="B36" s="436">
        <v>6126</v>
      </c>
      <c r="C36" s="211" t="s">
        <v>2470</v>
      </c>
      <c r="D36" s="448"/>
      <c r="E36" s="681"/>
      <c r="F36" s="681"/>
      <c r="G36" s="681"/>
      <c r="H36" s="681"/>
      <c r="I36" s="681"/>
      <c r="J36" s="681"/>
      <c r="K36" s="682"/>
      <c r="L36" s="789"/>
      <c r="M36" s="767"/>
      <c r="N36" s="767"/>
      <c r="O36" s="767"/>
      <c r="P36" s="767"/>
      <c r="Q36" s="767"/>
      <c r="R36" s="768"/>
      <c r="S36" s="42" t="s">
        <v>736</v>
      </c>
      <c r="T36" s="515"/>
      <c r="U36" s="426"/>
      <c r="V36" s="426"/>
      <c r="W36" s="52"/>
      <c r="X36" s="417"/>
      <c r="Y36" s="498"/>
      <c r="Z36" s="526"/>
      <c r="AA36" s="515"/>
      <c r="AB36" s="422"/>
      <c r="AC36" s="422"/>
      <c r="AD36" s="422"/>
      <c r="AE36" s="424"/>
      <c r="AF36" s="417"/>
      <c r="AG36" s="686">
        <v>240</v>
      </c>
      <c r="AH36" s="686"/>
      <c r="AI36" s="422" t="s">
        <v>282</v>
      </c>
      <c r="AJ36" s="417"/>
      <c r="AK36" s="422"/>
      <c r="AL36" s="422"/>
      <c r="AM36" s="38"/>
      <c r="AN36" s="106">
        <f t="shared" si="9"/>
        <v>-240</v>
      </c>
      <c r="AO36" s="429"/>
    </row>
    <row r="37" spans="1:41" ht="17.25" customHeight="1" x14ac:dyDescent="0.15">
      <c r="A37" s="436">
        <v>66</v>
      </c>
      <c r="B37" s="436">
        <v>6127</v>
      </c>
      <c r="C37" s="211" t="s">
        <v>2471</v>
      </c>
      <c r="D37" s="680"/>
      <c r="E37" s="681"/>
      <c r="F37" s="681"/>
      <c r="G37" s="681"/>
      <c r="H37" s="681"/>
      <c r="I37" s="681"/>
      <c r="J37" s="681"/>
      <c r="K37" s="682"/>
      <c r="L37" s="769" t="s">
        <v>1367</v>
      </c>
      <c r="M37" s="763"/>
      <c r="N37" s="763"/>
      <c r="O37" s="763"/>
      <c r="P37" s="763"/>
      <c r="Q37" s="763"/>
      <c r="R37" s="764"/>
      <c r="S37" s="42" t="s">
        <v>734</v>
      </c>
      <c r="T37" s="422"/>
      <c r="U37" s="422"/>
      <c r="V37" s="526"/>
      <c r="W37" s="515"/>
      <c r="X37" s="422"/>
      <c r="Y37" s="498"/>
      <c r="Z37" s="422"/>
      <c r="AA37" s="422"/>
      <c r="AB37" s="422"/>
      <c r="AC37" s="422"/>
      <c r="AD37" s="422"/>
      <c r="AE37" s="424"/>
      <c r="AF37" s="417"/>
      <c r="AG37" s="686">
        <v>120</v>
      </c>
      <c r="AH37" s="686"/>
      <c r="AI37" s="422" t="s">
        <v>282</v>
      </c>
      <c r="AJ37" s="417"/>
      <c r="AK37" s="422"/>
      <c r="AL37" s="422"/>
      <c r="AM37" s="38"/>
      <c r="AN37" s="106">
        <f t="shared" si="9"/>
        <v>-120</v>
      </c>
      <c r="AO37" s="402"/>
    </row>
    <row r="38" spans="1:41" ht="17.25" customHeight="1" x14ac:dyDescent="0.15">
      <c r="A38" s="436">
        <v>66</v>
      </c>
      <c r="B38" s="436">
        <v>6128</v>
      </c>
      <c r="C38" s="211" t="s">
        <v>2472</v>
      </c>
      <c r="D38" s="759"/>
      <c r="E38" s="760"/>
      <c r="F38" s="760"/>
      <c r="G38" s="760"/>
      <c r="H38" s="760"/>
      <c r="I38" s="760"/>
      <c r="J38" s="760"/>
      <c r="K38" s="761"/>
      <c r="L38" s="789"/>
      <c r="M38" s="767"/>
      <c r="N38" s="767"/>
      <c r="O38" s="767"/>
      <c r="P38" s="767"/>
      <c r="Q38" s="767"/>
      <c r="R38" s="768"/>
      <c r="S38" s="42" t="s">
        <v>736</v>
      </c>
      <c r="T38" s="422"/>
      <c r="U38" s="422"/>
      <c r="V38" s="526"/>
      <c r="W38" s="515"/>
      <c r="X38" s="422"/>
      <c r="Y38" s="498"/>
      <c r="Z38" s="422"/>
      <c r="AA38" s="422"/>
      <c r="AB38" s="422"/>
      <c r="AC38" s="422"/>
      <c r="AD38" s="422"/>
      <c r="AE38" s="424"/>
      <c r="AF38" s="417"/>
      <c r="AG38" s="686">
        <v>240</v>
      </c>
      <c r="AH38" s="686"/>
      <c r="AI38" s="422" t="s">
        <v>282</v>
      </c>
      <c r="AJ38" s="417"/>
      <c r="AK38" s="422"/>
      <c r="AL38" s="422"/>
      <c r="AM38" s="38"/>
      <c r="AN38" s="106">
        <f t="shared" si="9"/>
        <v>-240</v>
      </c>
      <c r="AO38" s="429"/>
    </row>
    <row r="39" spans="1:41" ht="17.25" customHeight="1" x14ac:dyDescent="0.15">
      <c r="A39" s="436">
        <v>66</v>
      </c>
      <c r="B39" s="436">
        <v>6370</v>
      </c>
      <c r="C39" s="120" t="s">
        <v>3108</v>
      </c>
      <c r="D39" s="57" t="s">
        <v>3487</v>
      </c>
      <c r="E39" s="439"/>
      <c r="F39" s="571"/>
      <c r="G39" s="571"/>
      <c r="H39" s="571"/>
      <c r="I39" s="571"/>
      <c r="J39" s="571"/>
      <c r="K39" s="571"/>
      <c r="L39" s="571"/>
      <c r="M39" s="571"/>
      <c r="N39" s="52"/>
      <c r="O39" s="417"/>
      <c r="P39" s="417"/>
      <c r="Q39" s="417"/>
      <c r="R39" s="417"/>
      <c r="S39" s="579"/>
      <c r="T39" s="523"/>
      <c r="U39" s="426"/>
      <c r="V39" s="426"/>
      <c r="W39" s="52"/>
      <c r="X39" s="417"/>
      <c r="Y39" s="498"/>
      <c r="Z39" s="526"/>
      <c r="AA39" s="515"/>
      <c r="AB39" s="422"/>
      <c r="AC39" s="422"/>
      <c r="AD39" s="422"/>
      <c r="AE39" s="424"/>
      <c r="AF39" s="417"/>
      <c r="AG39" s="686">
        <v>600</v>
      </c>
      <c r="AH39" s="686"/>
      <c r="AI39" s="422" t="s">
        <v>210</v>
      </c>
      <c r="AJ39" s="422"/>
      <c r="AK39" s="422"/>
      <c r="AL39" s="422"/>
      <c r="AM39" s="38"/>
      <c r="AN39" s="113">
        <f t="shared" ref="AN39" si="10">AG39</f>
        <v>600</v>
      </c>
      <c r="AO39" s="21" t="s">
        <v>3110</v>
      </c>
    </row>
    <row r="40" spans="1:41" ht="17.25" customHeight="1" x14ac:dyDescent="0.15">
      <c r="A40" s="436">
        <v>66</v>
      </c>
      <c r="B40" s="436">
        <v>6116</v>
      </c>
      <c r="C40" s="211" t="s">
        <v>2128</v>
      </c>
      <c r="D40" s="423" t="s">
        <v>2173</v>
      </c>
      <c r="E40" s="297"/>
      <c r="F40" s="297"/>
      <c r="G40" s="422"/>
      <c r="H40" s="422"/>
      <c r="I40" s="422"/>
      <c r="J40" s="422"/>
      <c r="K40" s="422"/>
      <c r="L40" s="422"/>
      <c r="M40" s="422"/>
      <c r="N40" s="422"/>
      <c r="O40" s="422"/>
      <c r="P40" s="515"/>
      <c r="Q40" s="422"/>
      <c r="R40" s="422"/>
      <c r="S40" s="422"/>
      <c r="T40" s="422"/>
      <c r="U40" s="515"/>
      <c r="V40" s="422"/>
      <c r="W40" s="422"/>
      <c r="X40" s="422"/>
      <c r="Y40" s="422"/>
      <c r="Z40" s="422"/>
      <c r="AA40" s="422"/>
      <c r="AB40" s="422"/>
      <c r="AC40" s="445"/>
      <c r="AD40" s="445"/>
      <c r="AE40" s="422"/>
      <c r="AF40" s="422"/>
      <c r="AG40" s="686">
        <v>50</v>
      </c>
      <c r="AH40" s="686"/>
      <c r="AI40" s="422" t="s">
        <v>210</v>
      </c>
      <c r="AJ40" s="422"/>
      <c r="AK40" s="422"/>
      <c r="AL40" s="422"/>
      <c r="AM40" s="55"/>
      <c r="AN40" s="113">
        <f t="shared" ref="AN40" si="11">AG40</f>
        <v>50</v>
      </c>
      <c r="AO40" s="7" t="s">
        <v>735</v>
      </c>
    </row>
    <row r="41" spans="1:41" ht="17.25" customHeight="1" x14ac:dyDescent="0.15">
      <c r="A41" s="436">
        <v>66</v>
      </c>
      <c r="B41" s="436">
        <v>5003</v>
      </c>
      <c r="C41" s="211" t="s">
        <v>127</v>
      </c>
      <c r="D41" s="423" t="s">
        <v>2174</v>
      </c>
      <c r="E41" s="445"/>
      <c r="F41" s="445"/>
      <c r="G41" s="422"/>
      <c r="H41" s="422"/>
      <c r="I41" s="422"/>
      <c r="J41" s="422"/>
      <c r="K41" s="422"/>
      <c r="L41" s="422"/>
      <c r="M41" s="422"/>
      <c r="N41" s="422"/>
      <c r="O41" s="422"/>
      <c r="P41" s="515"/>
      <c r="Q41" s="422"/>
      <c r="R41" s="422"/>
      <c r="S41" s="422"/>
      <c r="T41" s="422"/>
      <c r="U41" s="515"/>
      <c r="V41" s="422"/>
      <c r="W41" s="422"/>
      <c r="X41" s="422"/>
      <c r="Y41" s="422"/>
      <c r="Z41" s="422"/>
      <c r="AA41" s="422"/>
      <c r="AB41" s="422"/>
      <c r="AC41" s="445"/>
      <c r="AD41" s="445"/>
      <c r="AE41" s="422"/>
      <c r="AF41" s="422"/>
      <c r="AG41" s="686">
        <v>200</v>
      </c>
      <c r="AH41" s="686"/>
      <c r="AI41" s="422" t="s">
        <v>210</v>
      </c>
      <c r="AJ41" s="422"/>
      <c r="AK41" s="422"/>
      <c r="AL41" s="422"/>
      <c r="AM41" s="55"/>
      <c r="AN41" s="113">
        <f t="shared" si="7"/>
        <v>200</v>
      </c>
      <c r="AO41" s="429"/>
    </row>
    <row r="42" spans="1:41" ht="17.25" customHeight="1" x14ac:dyDescent="0.15">
      <c r="A42" s="436">
        <v>66</v>
      </c>
      <c r="B42" s="436">
        <v>6202</v>
      </c>
      <c r="C42" s="211" t="s">
        <v>2158</v>
      </c>
      <c r="D42" s="797" t="s">
        <v>2175</v>
      </c>
      <c r="E42" s="798"/>
      <c r="F42" s="798"/>
      <c r="G42" s="798"/>
      <c r="H42" s="798"/>
      <c r="I42" s="798"/>
      <c r="J42" s="798"/>
      <c r="K42" s="799"/>
      <c r="L42" s="422" t="s">
        <v>2163</v>
      </c>
      <c r="M42" s="422"/>
      <c r="N42" s="422"/>
      <c r="O42" s="422"/>
      <c r="P42" s="515"/>
      <c r="Q42" s="422"/>
      <c r="R42" s="422"/>
      <c r="S42" s="422"/>
      <c r="T42" s="422"/>
      <c r="U42" s="515"/>
      <c r="V42" s="422"/>
      <c r="W42" s="422"/>
      <c r="X42" s="422"/>
      <c r="Y42" s="422"/>
      <c r="Z42" s="422"/>
      <c r="AA42" s="422"/>
      <c r="AB42" s="422"/>
      <c r="AC42" s="445"/>
      <c r="AD42" s="445"/>
      <c r="AE42" s="422"/>
      <c r="AF42" s="422"/>
      <c r="AG42" s="686">
        <v>20</v>
      </c>
      <c r="AH42" s="686"/>
      <c r="AI42" s="422" t="s">
        <v>210</v>
      </c>
      <c r="AJ42" s="422"/>
      <c r="AK42" s="422"/>
      <c r="AL42" s="422"/>
      <c r="AM42" s="55"/>
      <c r="AN42" s="113">
        <f t="shared" si="7"/>
        <v>20</v>
      </c>
      <c r="AO42" s="7" t="s">
        <v>448</v>
      </c>
    </row>
    <row r="43" spans="1:41" ht="17.25" customHeight="1" x14ac:dyDescent="0.15">
      <c r="A43" s="436">
        <v>66</v>
      </c>
      <c r="B43" s="436">
        <v>6201</v>
      </c>
      <c r="C43" s="211" t="s">
        <v>2157</v>
      </c>
      <c r="D43" s="800"/>
      <c r="E43" s="801"/>
      <c r="F43" s="801"/>
      <c r="G43" s="801"/>
      <c r="H43" s="801"/>
      <c r="I43" s="801"/>
      <c r="J43" s="801"/>
      <c r="K43" s="802"/>
      <c r="L43" s="422" t="s">
        <v>2156</v>
      </c>
      <c r="M43" s="422"/>
      <c r="N43" s="422"/>
      <c r="O43" s="422"/>
      <c r="P43" s="515"/>
      <c r="Q43" s="422"/>
      <c r="R43" s="422"/>
      <c r="S43" s="422"/>
      <c r="T43" s="422"/>
      <c r="U43" s="515"/>
      <c r="V43" s="422"/>
      <c r="W43" s="422"/>
      <c r="X43" s="422"/>
      <c r="Y43" s="422"/>
      <c r="Z43" s="422"/>
      <c r="AA43" s="422"/>
      <c r="AB43" s="422"/>
      <c r="AC43" s="445"/>
      <c r="AD43" s="445"/>
      <c r="AE43" s="422"/>
      <c r="AF43" s="422"/>
      <c r="AG43" s="686">
        <v>5</v>
      </c>
      <c r="AH43" s="686"/>
      <c r="AI43" s="422" t="s">
        <v>210</v>
      </c>
      <c r="AJ43" s="422"/>
      <c r="AK43" s="422"/>
      <c r="AL43" s="422"/>
      <c r="AM43" s="55"/>
      <c r="AN43" s="113">
        <f>AG43</f>
        <v>5</v>
      </c>
      <c r="AO43" s="8"/>
    </row>
    <row r="44" spans="1:41" ht="17.25" customHeight="1" x14ac:dyDescent="0.15">
      <c r="A44" s="436">
        <v>66</v>
      </c>
      <c r="B44" s="436">
        <v>5004</v>
      </c>
      <c r="C44" s="211" t="s">
        <v>2159</v>
      </c>
      <c r="D44" s="453" t="s">
        <v>2176</v>
      </c>
      <c r="E44" s="632"/>
      <c r="F44" s="632"/>
      <c r="G44" s="632"/>
      <c r="H44" s="632"/>
      <c r="I44" s="632"/>
      <c r="J44" s="632"/>
      <c r="K44" s="190"/>
      <c r="L44" s="422" t="s">
        <v>2161</v>
      </c>
      <c r="M44" s="422"/>
      <c r="N44" s="422"/>
      <c r="O44" s="422"/>
      <c r="P44" s="515"/>
      <c r="Q44" s="422"/>
      <c r="R44" s="422"/>
      <c r="S44" s="422"/>
      <c r="T44" s="422"/>
      <c r="U44" s="515"/>
      <c r="V44" s="422"/>
      <c r="W44" s="422"/>
      <c r="X44" s="422"/>
      <c r="Y44" s="422"/>
      <c r="Z44" s="422"/>
      <c r="AA44" s="422"/>
      <c r="AB44" s="422"/>
      <c r="AC44" s="445"/>
      <c r="AD44" s="445"/>
      <c r="AE44" s="422"/>
      <c r="AF44" s="422"/>
      <c r="AG44" s="686">
        <v>150</v>
      </c>
      <c r="AH44" s="686"/>
      <c r="AI44" s="422" t="s">
        <v>210</v>
      </c>
      <c r="AJ44" s="422"/>
      <c r="AK44" s="422"/>
      <c r="AL44" s="422"/>
      <c r="AM44" s="55"/>
      <c r="AN44" s="113">
        <f t="shared" si="7"/>
        <v>150</v>
      </c>
      <c r="AO44" s="7" t="s">
        <v>1989</v>
      </c>
    </row>
    <row r="45" spans="1:41" ht="17.25" customHeight="1" x14ac:dyDescent="0.15">
      <c r="A45" s="436">
        <v>66</v>
      </c>
      <c r="B45" s="436">
        <v>5010</v>
      </c>
      <c r="C45" s="211" t="s">
        <v>2160</v>
      </c>
      <c r="D45" s="39"/>
      <c r="E45" s="426"/>
      <c r="F45" s="426"/>
      <c r="G45" s="417"/>
      <c r="H45" s="417"/>
      <c r="I45" s="417"/>
      <c r="J45" s="417"/>
      <c r="K45" s="420"/>
      <c r="L45" s="422" t="s">
        <v>2162</v>
      </c>
      <c r="M45" s="422"/>
      <c r="N45" s="422"/>
      <c r="O45" s="422"/>
      <c r="P45" s="515"/>
      <c r="Q45" s="422"/>
      <c r="R45" s="422"/>
      <c r="S45" s="422"/>
      <c r="T45" s="422"/>
      <c r="U45" s="515"/>
      <c r="V45" s="422"/>
      <c r="W45" s="422"/>
      <c r="X45" s="422"/>
      <c r="Y45" s="422"/>
      <c r="Z45" s="422"/>
      <c r="AA45" s="422"/>
      <c r="AB45" s="422"/>
      <c r="AC45" s="445"/>
      <c r="AD45" s="445"/>
      <c r="AE45" s="422"/>
      <c r="AF45" s="422"/>
      <c r="AG45" s="686">
        <v>160</v>
      </c>
      <c r="AH45" s="686"/>
      <c r="AI45" s="422" t="s">
        <v>210</v>
      </c>
      <c r="AJ45" s="422"/>
      <c r="AK45" s="422"/>
      <c r="AL45" s="422"/>
      <c r="AM45" s="55"/>
      <c r="AN45" s="113">
        <f t="shared" ref="AN45" si="12">AG45</f>
        <v>160</v>
      </c>
      <c r="AO45" s="402"/>
    </row>
    <row r="46" spans="1:41" ht="17.25" customHeight="1" x14ac:dyDescent="0.15">
      <c r="A46" s="436">
        <v>66</v>
      </c>
      <c r="B46" s="436">
        <v>6360</v>
      </c>
      <c r="C46" s="211" t="s">
        <v>3096</v>
      </c>
      <c r="D46" s="57" t="s">
        <v>3483</v>
      </c>
      <c r="E46" s="551"/>
      <c r="F46" s="551"/>
      <c r="G46" s="551"/>
      <c r="H46" s="650"/>
      <c r="I46" s="650"/>
      <c r="J46" s="650"/>
      <c r="K46" s="650"/>
      <c r="L46" s="650"/>
      <c r="M46" s="650"/>
      <c r="N46" s="650"/>
      <c r="O46" s="650"/>
      <c r="P46" s="650"/>
      <c r="Q46" s="650"/>
      <c r="R46" s="650"/>
      <c r="S46" s="519"/>
      <c r="T46" s="519"/>
      <c r="U46" s="519"/>
      <c r="V46" s="519"/>
      <c r="W46" s="519"/>
      <c r="X46" s="519"/>
      <c r="Y46" s="519"/>
      <c r="Z46" s="519"/>
      <c r="AA46" s="519"/>
      <c r="AB46" s="519"/>
      <c r="AC46" s="519"/>
      <c r="AD46" s="519"/>
      <c r="AE46" s="519"/>
      <c r="AF46" s="519"/>
      <c r="AG46" s="686">
        <v>480</v>
      </c>
      <c r="AH46" s="686"/>
      <c r="AI46" s="422" t="s">
        <v>3097</v>
      </c>
      <c r="AJ46" s="422"/>
      <c r="AK46" s="422"/>
      <c r="AL46" s="422"/>
      <c r="AM46" s="55"/>
      <c r="AN46" s="106">
        <f>AG46</f>
        <v>480</v>
      </c>
      <c r="AO46" s="429"/>
    </row>
    <row r="47" spans="1:41" ht="17.25" customHeight="1" x14ac:dyDescent="0.15">
      <c r="A47" s="436">
        <v>66</v>
      </c>
      <c r="B47" s="436">
        <v>6361</v>
      </c>
      <c r="C47" s="211" t="s">
        <v>2166</v>
      </c>
      <c r="D47" s="427" t="s">
        <v>3484</v>
      </c>
      <c r="E47" s="264"/>
      <c r="F47" s="264"/>
      <c r="G47" s="416"/>
      <c r="H47" s="416"/>
      <c r="I47" s="416"/>
      <c r="J47" s="416"/>
      <c r="K47" s="416"/>
      <c r="L47" s="416"/>
      <c r="M47" s="416"/>
      <c r="N47" s="416"/>
      <c r="O47" s="416"/>
      <c r="P47" s="559"/>
      <c r="Q47" s="416"/>
      <c r="R47" s="416"/>
      <c r="S47" s="422"/>
      <c r="T47" s="422"/>
      <c r="U47" s="515"/>
      <c r="V47" s="422"/>
      <c r="W47" s="422"/>
      <c r="X47" s="422"/>
      <c r="Y47" s="422"/>
      <c r="Z47" s="422"/>
      <c r="AA47" s="422"/>
      <c r="AB47" s="422"/>
      <c r="AC47" s="445"/>
      <c r="AD47" s="445"/>
      <c r="AE47" s="422"/>
      <c r="AF47" s="422"/>
      <c r="AG47" s="686">
        <v>40</v>
      </c>
      <c r="AH47" s="686"/>
      <c r="AI47" s="422" t="s">
        <v>210</v>
      </c>
      <c r="AJ47" s="422"/>
      <c r="AK47" s="422"/>
      <c r="AL47" s="422"/>
      <c r="AM47" s="55"/>
      <c r="AN47" s="113">
        <f t="shared" ref="AN47" si="13">AG47</f>
        <v>40</v>
      </c>
      <c r="AO47" s="402"/>
    </row>
    <row r="48" spans="1:41" ht="17.25" customHeight="1" x14ac:dyDescent="0.15">
      <c r="A48" s="436">
        <v>66</v>
      </c>
      <c r="B48" s="436">
        <v>6098</v>
      </c>
      <c r="C48" s="120" t="s">
        <v>2117</v>
      </c>
      <c r="D48" s="677" t="s">
        <v>3485</v>
      </c>
      <c r="E48" s="782"/>
      <c r="F48" s="782"/>
      <c r="G48" s="782"/>
      <c r="H48" s="782"/>
      <c r="I48" s="782"/>
      <c r="J48" s="782"/>
      <c r="K48" s="783"/>
      <c r="L48" s="677" t="s">
        <v>2473</v>
      </c>
      <c r="M48" s="678"/>
      <c r="N48" s="678"/>
      <c r="O48" s="678"/>
      <c r="P48" s="678"/>
      <c r="Q48" s="678"/>
      <c r="R48" s="679"/>
      <c r="S48" s="42" t="s">
        <v>734</v>
      </c>
      <c r="T48" s="515"/>
      <c r="U48" s="422"/>
      <c r="V48" s="422"/>
      <c r="W48" s="555"/>
      <c r="X48" s="555"/>
      <c r="Y48" s="498"/>
      <c r="Z48" s="526"/>
      <c r="AA48" s="515"/>
      <c r="AB48" s="422"/>
      <c r="AC48" s="422"/>
      <c r="AD48" s="422"/>
      <c r="AE48" s="424"/>
      <c r="AF48" s="422"/>
      <c r="AG48" s="686">
        <v>88</v>
      </c>
      <c r="AH48" s="686"/>
      <c r="AI48" s="422" t="s">
        <v>210</v>
      </c>
      <c r="AJ48" s="422"/>
      <c r="AK48" s="422"/>
      <c r="AL48" s="422"/>
      <c r="AM48" s="38"/>
      <c r="AN48" s="113">
        <f t="shared" ref="AN48:AN49" si="14">AG48</f>
        <v>88</v>
      </c>
      <c r="AO48" s="429"/>
    </row>
    <row r="49" spans="1:41" ht="17.25" customHeight="1" x14ac:dyDescent="0.15">
      <c r="A49" s="436">
        <v>66</v>
      </c>
      <c r="B49" s="436">
        <v>6099</v>
      </c>
      <c r="C49" s="120" t="s">
        <v>2118</v>
      </c>
      <c r="D49" s="796"/>
      <c r="E49" s="784"/>
      <c r="F49" s="784"/>
      <c r="G49" s="784"/>
      <c r="H49" s="784"/>
      <c r="I49" s="784"/>
      <c r="J49" s="784"/>
      <c r="K49" s="785"/>
      <c r="L49" s="759"/>
      <c r="M49" s="760"/>
      <c r="N49" s="760"/>
      <c r="O49" s="760"/>
      <c r="P49" s="760"/>
      <c r="Q49" s="760"/>
      <c r="R49" s="761"/>
      <c r="S49" s="42" t="s">
        <v>736</v>
      </c>
      <c r="T49" s="515"/>
      <c r="U49" s="422"/>
      <c r="V49" s="422"/>
      <c r="W49" s="555"/>
      <c r="X49" s="555"/>
      <c r="Y49" s="498"/>
      <c r="Z49" s="526"/>
      <c r="AA49" s="515"/>
      <c r="AB49" s="422"/>
      <c r="AC49" s="422"/>
      <c r="AD49" s="422"/>
      <c r="AE49" s="424"/>
      <c r="AF49" s="422"/>
      <c r="AG49" s="686">
        <v>176</v>
      </c>
      <c r="AH49" s="686"/>
      <c r="AI49" s="422" t="s">
        <v>210</v>
      </c>
      <c r="AJ49" s="422"/>
      <c r="AK49" s="422"/>
      <c r="AL49" s="422"/>
      <c r="AM49" s="38"/>
      <c r="AN49" s="113">
        <f t="shared" si="14"/>
        <v>176</v>
      </c>
      <c r="AO49" s="429"/>
    </row>
    <row r="50" spans="1:41" ht="17.25" customHeight="1" x14ac:dyDescent="0.15">
      <c r="A50" s="436">
        <v>66</v>
      </c>
      <c r="B50" s="436">
        <v>6117</v>
      </c>
      <c r="C50" s="120" t="s">
        <v>2474</v>
      </c>
      <c r="D50" s="680"/>
      <c r="E50" s="784"/>
      <c r="F50" s="784"/>
      <c r="G50" s="784"/>
      <c r="H50" s="784"/>
      <c r="I50" s="784"/>
      <c r="J50" s="784"/>
      <c r="K50" s="785"/>
      <c r="L50" s="677" t="s">
        <v>2120</v>
      </c>
      <c r="M50" s="678"/>
      <c r="N50" s="678"/>
      <c r="O50" s="678"/>
      <c r="P50" s="678"/>
      <c r="Q50" s="678"/>
      <c r="R50" s="679"/>
      <c r="S50" s="42" t="s">
        <v>734</v>
      </c>
      <c r="T50" s="515"/>
      <c r="U50" s="422"/>
      <c r="V50" s="422"/>
      <c r="W50" s="555"/>
      <c r="X50" s="555"/>
      <c r="Y50" s="498"/>
      <c r="Z50" s="526"/>
      <c r="AA50" s="515"/>
      <c r="AB50" s="422"/>
      <c r="AC50" s="422"/>
      <c r="AD50" s="422"/>
      <c r="AE50" s="424"/>
      <c r="AF50" s="422"/>
      <c r="AG50" s="686">
        <v>72</v>
      </c>
      <c r="AH50" s="686"/>
      <c r="AI50" s="422" t="s">
        <v>210</v>
      </c>
      <c r="AJ50" s="422"/>
      <c r="AK50" s="422"/>
      <c r="AL50" s="422"/>
      <c r="AM50" s="38"/>
      <c r="AN50" s="113">
        <f t="shared" si="7"/>
        <v>72</v>
      </c>
      <c r="AO50" s="429"/>
    </row>
    <row r="51" spans="1:41" ht="17.25" customHeight="1" x14ac:dyDescent="0.15">
      <c r="A51" s="436">
        <v>66</v>
      </c>
      <c r="B51" s="436">
        <v>6118</v>
      </c>
      <c r="C51" s="120" t="s">
        <v>95</v>
      </c>
      <c r="D51" s="796"/>
      <c r="E51" s="784"/>
      <c r="F51" s="784"/>
      <c r="G51" s="784"/>
      <c r="H51" s="784"/>
      <c r="I51" s="784"/>
      <c r="J51" s="784"/>
      <c r="K51" s="785"/>
      <c r="L51" s="759"/>
      <c r="M51" s="760"/>
      <c r="N51" s="760"/>
      <c r="O51" s="760"/>
      <c r="P51" s="760"/>
      <c r="Q51" s="760"/>
      <c r="R51" s="761"/>
      <c r="S51" s="42" t="s">
        <v>736</v>
      </c>
      <c r="T51" s="515"/>
      <c r="U51" s="422"/>
      <c r="V51" s="422"/>
      <c r="W51" s="555"/>
      <c r="X51" s="555"/>
      <c r="Y51" s="498"/>
      <c r="Z51" s="526"/>
      <c r="AA51" s="515"/>
      <c r="AB51" s="422"/>
      <c r="AC51" s="422"/>
      <c r="AD51" s="422"/>
      <c r="AE51" s="424"/>
      <c r="AF51" s="422"/>
      <c r="AG51" s="686">
        <v>144</v>
      </c>
      <c r="AH51" s="686"/>
      <c r="AI51" s="422" t="s">
        <v>210</v>
      </c>
      <c r="AJ51" s="422"/>
      <c r="AK51" s="422"/>
      <c r="AL51" s="422"/>
      <c r="AM51" s="38"/>
      <c r="AN51" s="113">
        <f t="shared" si="7"/>
        <v>144</v>
      </c>
      <c r="AO51" s="429"/>
    </row>
    <row r="52" spans="1:41" ht="17.25" customHeight="1" x14ac:dyDescent="0.15">
      <c r="A52" s="436">
        <v>66</v>
      </c>
      <c r="B52" s="436">
        <v>6103</v>
      </c>
      <c r="C52" s="120" t="s">
        <v>2475</v>
      </c>
      <c r="D52" s="448"/>
      <c r="E52" s="449"/>
      <c r="F52" s="449"/>
      <c r="G52" s="449"/>
      <c r="H52" s="449"/>
      <c r="I52" s="449"/>
      <c r="J52" s="449"/>
      <c r="K52" s="450"/>
      <c r="L52" s="677" t="s">
        <v>2119</v>
      </c>
      <c r="M52" s="782"/>
      <c r="N52" s="782"/>
      <c r="O52" s="782"/>
      <c r="P52" s="782"/>
      <c r="Q52" s="782"/>
      <c r="R52" s="783"/>
      <c r="S52" s="42" t="s">
        <v>734</v>
      </c>
      <c r="T52" s="515"/>
      <c r="U52" s="422"/>
      <c r="V52" s="422"/>
      <c r="W52" s="555"/>
      <c r="X52" s="555"/>
      <c r="Y52" s="498"/>
      <c r="Z52" s="526"/>
      <c r="AA52" s="515"/>
      <c r="AB52" s="422"/>
      <c r="AC52" s="422"/>
      <c r="AD52" s="422"/>
      <c r="AE52" s="424"/>
      <c r="AF52" s="422"/>
      <c r="AG52" s="686">
        <v>24</v>
      </c>
      <c r="AH52" s="686"/>
      <c r="AI52" s="422" t="s">
        <v>210</v>
      </c>
      <c r="AJ52" s="422"/>
      <c r="AK52" s="422"/>
      <c r="AL52" s="422"/>
      <c r="AM52" s="38"/>
      <c r="AN52" s="113">
        <f t="shared" si="7"/>
        <v>24</v>
      </c>
      <c r="AO52" s="429"/>
    </row>
    <row r="53" spans="1:41" ht="17.25" customHeight="1" x14ac:dyDescent="0.15">
      <c r="A53" s="436">
        <v>66</v>
      </c>
      <c r="B53" s="436">
        <v>6104</v>
      </c>
      <c r="C53" s="120" t="s">
        <v>2476</v>
      </c>
      <c r="D53" s="576"/>
      <c r="E53" s="577"/>
      <c r="F53" s="577"/>
      <c r="G53" s="577"/>
      <c r="H53" s="577"/>
      <c r="I53" s="577"/>
      <c r="J53" s="577"/>
      <c r="K53" s="578"/>
      <c r="L53" s="803"/>
      <c r="M53" s="804"/>
      <c r="N53" s="804"/>
      <c r="O53" s="804"/>
      <c r="P53" s="804"/>
      <c r="Q53" s="804"/>
      <c r="R53" s="805"/>
      <c r="S53" s="42" t="s">
        <v>736</v>
      </c>
      <c r="T53" s="515"/>
      <c r="U53" s="422"/>
      <c r="V53" s="422"/>
      <c r="W53" s="555"/>
      <c r="X53" s="555"/>
      <c r="Y53" s="498"/>
      <c r="Z53" s="526"/>
      <c r="AA53" s="515"/>
      <c r="AB53" s="422"/>
      <c r="AC53" s="422"/>
      <c r="AD53" s="422"/>
      <c r="AE53" s="424"/>
      <c r="AF53" s="422"/>
      <c r="AG53" s="686">
        <v>48</v>
      </c>
      <c r="AH53" s="686"/>
      <c r="AI53" s="422" t="s">
        <v>210</v>
      </c>
      <c r="AJ53" s="422"/>
      <c r="AK53" s="422"/>
      <c r="AL53" s="422"/>
      <c r="AM53" s="38"/>
      <c r="AN53" s="113">
        <f t="shared" si="7"/>
        <v>48</v>
      </c>
      <c r="AO53" s="429"/>
    </row>
    <row r="54" spans="1:41" ht="17.25" customHeight="1" x14ac:dyDescent="0.15">
      <c r="A54" s="436">
        <v>66</v>
      </c>
      <c r="B54" s="436">
        <v>6100</v>
      </c>
      <c r="C54" s="120" t="s">
        <v>5992</v>
      </c>
      <c r="D54" s="677" t="s">
        <v>3486</v>
      </c>
      <c r="E54" s="678"/>
      <c r="F54" s="678"/>
      <c r="G54" s="678"/>
      <c r="H54" s="678"/>
      <c r="I54" s="678"/>
      <c r="J54" s="678"/>
      <c r="K54" s="679"/>
      <c r="L54" s="444" t="s">
        <v>5987</v>
      </c>
      <c r="M54" s="445"/>
      <c r="N54" s="445"/>
      <c r="O54" s="445"/>
      <c r="P54" s="422"/>
      <c r="Q54" s="422"/>
      <c r="R54" s="422"/>
      <c r="S54" s="422"/>
      <c r="T54" s="422"/>
      <c r="U54" s="422"/>
      <c r="V54" s="443"/>
      <c r="W54" s="443"/>
      <c r="X54" s="515"/>
      <c r="Y54" s="621"/>
      <c r="Z54" s="621"/>
      <c r="AA54" s="443"/>
      <c r="AB54" s="443"/>
      <c r="AC54" s="422"/>
      <c r="AD54" s="621"/>
      <c r="AE54" s="621"/>
      <c r="AF54" s="621"/>
      <c r="AG54" s="621"/>
      <c r="AH54" s="443" t="s">
        <v>581</v>
      </c>
      <c r="AI54" s="445" t="s">
        <v>6029</v>
      </c>
      <c r="AJ54" s="445"/>
      <c r="AK54" s="445"/>
      <c r="AL54" s="422" t="s">
        <v>741</v>
      </c>
      <c r="AM54" s="621"/>
      <c r="AN54" s="113"/>
      <c r="AO54" s="429"/>
    </row>
    <row r="55" spans="1:41" ht="17.25" customHeight="1" x14ac:dyDescent="0.15">
      <c r="A55" s="436">
        <v>66</v>
      </c>
      <c r="B55" s="436">
        <v>6183</v>
      </c>
      <c r="C55" s="120" t="s">
        <v>5964</v>
      </c>
      <c r="D55" s="680"/>
      <c r="E55" s="681"/>
      <c r="F55" s="681"/>
      <c r="G55" s="681"/>
      <c r="H55" s="681"/>
      <c r="I55" s="681"/>
      <c r="J55" s="681"/>
      <c r="K55" s="682"/>
      <c r="L55" s="444" t="s">
        <v>5960</v>
      </c>
      <c r="M55" s="445"/>
      <c r="N55" s="445"/>
      <c r="O55" s="445"/>
      <c r="P55" s="422"/>
      <c r="Q55" s="422"/>
      <c r="R55" s="422"/>
      <c r="S55" s="422"/>
      <c r="T55" s="422"/>
      <c r="U55" s="422"/>
      <c r="V55" s="443"/>
      <c r="W55" s="443"/>
      <c r="X55" s="515"/>
      <c r="Y55" s="621"/>
      <c r="Z55" s="621"/>
      <c r="AA55" s="443"/>
      <c r="AB55" s="443"/>
      <c r="AC55" s="422"/>
      <c r="AD55" s="621"/>
      <c r="AE55" s="621"/>
      <c r="AF55" s="621"/>
      <c r="AG55" s="621"/>
      <c r="AH55" s="443" t="s">
        <v>581</v>
      </c>
      <c r="AI55" s="445" t="s">
        <v>6030</v>
      </c>
      <c r="AJ55" s="445"/>
      <c r="AK55" s="445"/>
      <c r="AL55" s="422" t="s">
        <v>741</v>
      </c>
      <c r="AM55" s="621"/>
      <c r="AN55" s="113"/>
      <c r="AO55" s="429"/>
    </row>
    <row r="56" spans="1:41" ht="17.25" customHeight="1" x14ac:dyDescent="0.15">
      <c r="A56" s="436">
        <v>66</v>
      </c>
      <c r="B56" s="436">
        <v>6110</v>
      </c>
      <c r="C56" s="120" t="s">
        <v>5993</v>
      </c>
      <c r="D56" s="680"/>
      <c r="E56" s="681"/>
      <c r="F56" s="681"/>
      <c r="G56" s="681"/>
      <c r="H56" s="681"/>
      <c r="I56" s="681"/>
      <c r="J56" s="681"/>
      <c r="K56" s="682"/>
      <c r="L56" s="444" t="s">
        <v>5989</v>
      </c>
      <c r="M56" s="445"/>
      <c r="N56" s="445"/>
      <c r="O56" s="445"/>
      <c r="P56" s="422"/>
      <c r="Q56" s="422"/>
      <c r="R56" s="422"/>
      <c r="S56" s="422"/>
      <c r="T56" s="422"/>
      <c r="U56" s="422"/>
      <c r="V56" s="443"/>
      <c r="W56" s="443"/>
      <c r="X56" s="515"/>
      <c r="Y56" s="621"/>
      <c r="Z56" s="621"/>
      <c r="AA56" s="443"/>
      <c r="AB56" s="443"/>
      <c r="AC56" s="422"/>
      <c r="AD56" s="621"/>
      <c r="AE56" s="621"/>
      <c r="AF56" s="621"/>
      <c r="AG56" s="621"/>
      <c r="AH56" s="443" t="s">
        <v>581</v>
      </c>
      <c r="AI56" s="445" t="s">
        <v>6031</v>
      </c>
      <c r="AJ56" s="445"/>
      <c r="AK56" s="445"/>
      <c r="AL56" s="422" t="s">
        <v>741</v>
      </c>
      <c r="AM56" s="621"/>
      <c r="AN56" s="401"/>
      <c r="AO56" s="402"/>
    </row>
    <row r="57" spans="1:41" ht="17.25" customHeight="1" x14ac:dyDescent="0.15">
      <c r="A57" s="436">
        <v>66</v>
      </c>
      <c r="B57" s="436">
        <v>6184</v>
      </c>
      <c r="C57" s="120" t="s">
        <v>5965</v>
      </c>
      <c r="D57" s="510"/>
      <c r="E57" s="511"/>
      <c r="F57" s="511"/>
      <c r="G57" s="511"/>
      <c r="H57" s="511"/>
      <c r="I57" s="511"/>
      <c r="J57" s="511"/>
      <c r="K57" s="513"/>
      <c r="L57" s="444" t="s">
        <v>5961</v>
      </c>
      <c r="M57" s="445"/>
      <c r="N57" s="445"/>
      <c r="O57" s="445"/>
      <c r="P57" s="422"/>
      <c r="Q57" s="422"/>
      <c r="R57" s="422"/>
      <c r="S57" s="422"/>
      <c r="T57" s="422"/>
      <c r="U57" s="422"/>
      <c r="V57" s="443"/>
      <c r="W57" s="443"/>
      <c r="X57" s="515"/>
      <c r="Y57" s="621"/>
      <c r="Z57" s="621"/>
      <c r="AA57" s="443"/>
      <c r="AB57" s="443"/>
      <c r="AC57" s="422"/>
      <c r="AD57" s="621"/>
      <c r="AE57" s="621"/>
      <c r="AF57" s="621"/>
      <c r="AG57" s="621"/>
      <c r="AH57" s="443" t="s">
        <v>581</v>
      </c>
      <c r="AI57" s="445" t="s">
        <v>6033</v>
      </c>
      <c r="AJ57" s="445"/>
      <c r="AK57" s="445"/>
      <c r="AL57" s="422" t="s">
        <v>741</v>
      </c>
      <c r="AM57" s="621"/>
      <c r="AN57" s="401"/>
      <c r="AO57" s="402"/>
    </row>
    <row r="58" spans="1:41" ht="17.25" customHeight="1" x14ac:dyDescent="0.15">
      <c r="A58" s="436">
        <v>66</v>
      </c>
      <c r="B58" s="436">
        <v>6111</v>
      </c>
      <c r="C58" s="120" t="s">
        <v>567</v>
      </c>
      <c r="D58" s="304"/>
      <c r="E58" s="305"/>
      <c r="F58" s="305"/>
      <c r="G58" s="305"/>
      <c r="H58" s="305"/>
      <c r="I58" s="305"/>
      <c r="J58" s="305"/>
      <c r="K58" s="306"/>
      <c r="L58" s="444" t="s">
        <v>5990</v>
      </c>
      <c r="M58" s="445"/>
      <c r="N58" s="445"/>
      <c r="O58" s="445"/>
      <c r="P58" s="422"/>
      <c r="Q58" s="422"/>
      <c r="R58" s="422"/>
      <c r="S58" s="422"/>
      <c r="T58" s="422"/>
      <c r="U58" s="422"/>
      <c r="V58" s="443"/>
      <c r="W58" s="443"/>
      <c r="X58" s="515"/>
      <c r="Y58" s="621"/>
      <c r="Z58" s="621"/>
      <c r="AA58" s="443"/>
      <c r="AB58" s="443"/>
      <c r="AC58" s="422"/>
      <c r="AD58" s="621"/>
      <c r="AE58" s="621"/>
      <c r="AF58" s="621"/>
      <c r="AG58" s="621"/>
      <c r="AH58" s="443" t="s">
        <v>581</v>
      </c>
      <c r="AI58" s="445" t="s">
        <v>6032</v>
      </c>
      <c r="AJ58" s="445"/>
      <c r="AK58" s="445"/>
      <c r="AL58" s="422" t="s">
        <v>741</v>
      </c>
      <c r="AM58" s="621"/>
      <c r="AN58" s="401"/>
      <c r="AO58" s="402"/>
    </row>
    <row r="59" spans="1:41" ht="17.25" customHeight="1" x14ac:dyDescent="0.15">
      <c r="A59" s="436">
        <v>66</v>
      </c>
      <c r="B59" s="436">
        <v>6380</v>
      </c>
      <c r="C59" s="120" t="s">
        <v>3121</v>
      </c>
      <c r="D59" s="597"/>
      <c r="E59" s="598"/>
      <c r="F59" s="598"/>
      <c r="G59" s="598"/>
      <c r="H59" s="598"/>
      <c r="I59" s="598"/>
      <c r="J59" s="598"/>
      <c r="K59" s="599"/>
      <c r="L59" s="444" t="s">
        <v>5991</v>
      </c>
      <c r="M59" s="445"/>
      <c r="N59" s="445"/>
      <c r="O59" s="445"/>
      <c r="P59" s="422"/>
      <c r="Q59" s="422"/>
      <c r="R59" s="422"/>
      <c r="S59" s="422"/>
      <c r="T59" s="422"/>
      <c r="U59" s="422"/>
      <c r="V59" s="519"/>
      <c r="W59" s="519"/>
      <c r="X59" s="519"/>
      <c r="Y59" s="519"/>
      <c r="Z59" s="519"/>
      <c r="AA59" s="519"/>
      <c r="AB59" s="519"/>
      <c r="AC59" s="519"/>
      <c r="AD59" s="519"/>
      <c r="AE59" s="519"/>
      <c r="AF59" s="519"/>
      <c r="AG59" s="621"/>
      <c r="AH59" s="443" t="s">
        <v>581</v>
      </c>
      <c r="AI59" s="445" t="s">
        <v>6034</v>
      </c>
      <c r="AJ59" s="422"/>
      <c r="AK59" s="422"/>
      <c r="AL59" s="422" t="s">
        <v>741</v>
      </c>
      <c r="AM59" s="55"/>
      <c r="AN59" s="106"/>
      <c r="AO59" s="188"/>
    </row>
    <row r="60" spans="1:41" ht="17.25" customHeight="1" x14ac:dyDescent="0.15">
      <c r="A60" s="637"/>
      <c r="B60" s="637"/>
      <c r="C60" s="637"/>
      <c r="D60" s="418"/>
      <c r="E60" s="418"/>
      <c r="F60" s="418"/>
      <c r="G60" s="418"/>
      <c r="H60" s="418"/>
      <c r="I60" s="418"/>
      <c r="J60" s="418"/>
      <c r="K60" s="418"/>
      <c r="L60" s="418"/>
      <c r="M60" s="418"/>
      <c r="N60" s="418"/>
      <c r="O60" s="418"/>
      <c r="P60" s="418"/>
      <c r="Q60" s="418"/>
      <c r="R60" s="418"/>
      <c r="S60" s="418"/>
      <c r="T60" s="418"/>
      <c r="U60" s="418"/>
      <c r="V60" s="418"/>
      <c r="W60" s="418"/>
      <c r="X60" s="418"/>
      <c r="Y60" s="418"/>
      <c r="Z60" s="418"/>
      <c r="AA60" s="418"/>
      <c r="AB60" s="418"/>
      <c r="AC60" s="418"/>
      <c r="AD60" s="418"/>
      <c r="AE60" s="418"/>
      <c r="AF60" s="418"/>
      <c r="AG60" s="418"/>
      <c r="AH60" s="418"/>
      <c r="AI60" s="418"/>
      <c r="AJ60" s="418"/>
      <c r="AK60" s="418"/>
      <c r="AL60" s="418"/>
      <c r="AM60" s="418"/>
      <c r="AN60" s="637"/>
      <c r="AO60" s="637"/>
    </row>
    <row r="61" spans="1:41" ht="17.25" customHeight="1" x14ac:dyDescent="0.2">
      <c r="A61" s="637"/>
      <c r="B61" s="300" t="s">
        <v>159</v>
      </c>
      <c r="C61" s="637"/>
      <c r="D61" s="418"/>
      <c r="E61" s="418"/>
      <c r="F61" s="418"/>
      <c r="G61" s="418"/>
      <c r="H61" s="418"/>
      <c r="I61" s="418"/>
      <c r="J61" s="418"/>
      <c r="K61" s="418"/>
      <c r="L61" s="418"/>
      <c r="M61" s="418"/>
      <c r="N61" s="418"/>
      <c r="O61" s="418"/>
      <c r="P61" s="418"/>
      <c r="Q61" s="418"/>
      <c r="R61" s="418"/>
      <c r="S61" s="418"/>
      <c r="T61" s="418"/>
      <c r="U61" s="418"/>
      <c r="V61" s="418"/>
      <c r="W61" s="418"/>
      <c r="X61" s="418"/>
      <c r="Y61" s="418"/>
      <c r="Z61" s="418"/>
      <c r="AA61" s="418"/>
      <c r="AB61" s="418"/>
      <c r="AC61" s="418"/>
      <c r="AD61" s="418"/>
      <c r="AE61" s="418"/>
      <c r="AF61" s="418"/>
      <c r="AG61" s="418"/>
      <c r="AH61" s="418"/>
      <c r="AI61" s="418"/>
      <c r="AJ61" s="418"/>
      <c r="AK61" s="418"/>
      <c r="AL61" s="418"/>
      <c r="AM61" s="418"/>
      <c r="AN61" s="637"/>
      <c r="AO61" s="637"/>
    </row>
    <row r="62" spans="1:41" ht="17.25" customHeight="1" x14ac:dyDescent="0.2">
      <c r="A62" s="637"/>
      <c r="B62" s="300"/>
      <c r="C62" s="637"/>
      <c r="D62" s="418"/>
      <c r="E62" s="418"/>
      <c r="F62" s="418"/>
      <c r="G62" s="418"/>
      <c r="H62" s="418"/>
      <c r="I62" s="418"/>
      <c r="J62" s="418"/>
      <c r="K62" s="418"/>
      <c r="L62" s="418"/>
      <c r="M62" s="418"/>
      <c r="N62" s="418"/>
      <c r="O62" s="418"/>
      <c r="P62" s="418"/>
      <c r="Q62" s="418"/>
      <c r="R62" s="418"/>
      <c r="S62" s="418"/>
      <c r="T62" s="418"/>
      <c r="U62" s="418"/>
      <c r="V62" s="418"/>
      <c r="W62" s="418"/>
      <c r="X62" s="418"/>
      <c r="Y62" s="418"/>
      <c r="Z62" s="418"/>
      <c r="AA62" s="418"/>
      <c r="AB62" s="418"/>
      <c r="AC62" s="418"/>
      <c r="AD62" s="418"/>
      <c r="AE62" s="418"/>
      <c r="AF62" s="418"/>
      <c r="AG62" s="418"/>
      <c r="AH62" s="418"/>
      <c r="AI62" s="418"/>
      <c r="AJ62" s="418"/>
      <c r="AK62" s="418"/>
      <c r="AL62" s="418"/>
      <c r="AM62" s="418"/>
      <c r="AN62" s="637"/>
      <c r="AO62" s="637"/>
    </row>
    <row r="63" spans="1:41" ht="16.5" customHeight="1" x14ac:dyDescent="0.15">
      <c r="A63" s="405" t="s">
        <v>582</v>
      </c>
      <c r="B63" s="622"/>
      <c r="C63" s="428" t="s">
        <v>583</v>
      </c>
      <c r="D63" s="415"/>
      <c r="E63" s="633"/>
      <c r="F63" s="633"/>
      <c r="G63" s="633"/>
      <c r="H63" s="633"/>
      <c r="I63" s="633"/>
      <c r="J63" s="633"/>
      <c r="K63" s="633"/>
      <c r="L63" s="633"/>
      <c r="M63" s="633"/>
      <c r="N63" s="633"/>
      <c r="O63" s="633"/>
      <c r="P63" s="633"/>
      <c r="Q63" s="633"/>
      <c r="R63" s="633"/>
      <c r="S63" s="408"/>
      <c r="T63" s="409" t="s">
        <v>584</v>
      </c>
      <c r="U63" s="409"/>
      <c r="V63" s="633"/>
      <c r="W63" s="633"/>
      <c r="X63" s="633"/>
      <c r="Y63" s="633"/>
      <c r="Z63" s="633"/>
      <c r="AA63" s="633"/>
      <c r="AB63" s="633"/>
      <c r="AC63" s="633"/>
      <c r="AD63" s="633"/>
      <c r="AE63" s="633"/>
      <c r="AF63" s="633"/>
      <c r="AG63" s="633"/>
      <c r="AH63" s="633"/>
      <c r="AI63" s="633"/>
      <c r="AJ63" s="633"/>
      <c r="AK63" s="633"/>
      <c r="AL63" s="633"/>
      <c r="AM63" s="634"/>
      <c r="AN63" s="406" t="s">
        <v>51</v>
      </c>
      <c r="AO63" s="406" t="s">
        <v>52</v>
      </c>
    </row>
    <row r="64" spans="1:41" ht="17.25" customHeight="1" x14ac:dyDescent="0.15">
      <c r="A64" s="3" t="s">
        <v>585</v>
      </c>
      <c r="B64" s="4" t="s">
        <v>586</v>
      </c>
      <c r="C64" s="432"/>
      <c r="D64" s="446"/>
      <c r="E64" s="607"/>
      <c r="F64" s="607"/>
      <c r="G64" s="607"/>
      <c r="H64" s="607"/>
      <c r="I64" s="607"/>
      <c r="J64" s="607"/>
      <c r="K64" s="607"/>
      <c r="L64" s="607"/>
      <c r="M64" s="607"/>
      <c r="N64" s="607"/>
      <c r="O64" s="607"/>
      <c r="P64" s="607"/>
      <c r="Q64" s="607"/>
      <c r="R64" s="607"/>
      <c r="S64" s="607"/>
      <c r="T64" s="607"/>
      <c r="U64" s="607"/>
      <c r="V64" s="607"/>
      <c r="W64" s="607"/>
      <c r="X64" s="607"/>
      <c r="Y64" s="607"/>
      <c r="Z64" s="607"/>
      <c r="AA64" s="607"/>
      <c r="AB64" s="607"/>
      <c r="AC64" s="607"/>
      <c r="AD64" s="607"/>
      <c r="AE64" s="607"/>
      <c r="AF64" s="607"/>
      <c r="AG64" s="607"/>
      <c r="AH64" s="607"/>
      <c r="AI64" s="607"/>
      <c r="AJ64" s="607"/>
      <c r="AK64" s="607"/>
      <c r="AL64" s="607"/>
      <c r="AM64" s="432"/>
      <c r="AN64" s="5" t="s">
        <v>577</v>
      </c>
      <c r="AO64" s="5" t="s">
        <v>578</v>
      </c>
    </row>
    <row r="65" spans="1:41" ht="16.5" customHeight="1" x14ac:dyDescent="0.15">
      <c r="A65" s="436">
        <v>66</v>
      </c>
      <c r="B65" s="436">
        <v>8001</v>
      </c>
      <c r="C65" s="49" t="s">
        <v>1851</v>
      </c>
      <c r="D65" s="769" t="s">
        <v>60</v>
      </c>
      <c r="E65" s="763"/>
      <c r="F65" s="763"/>
      <c r="G65" s="763"/>
      <c r="H65" s="763"/>
      <c r="I65" s="763"/>
      <c r="J65" s="763"/>
      <c r="K65" s="764"/>
      <c r="L65" s="769" t="s">
        <v>181</v>
      </c>
      <c r="M65" s="763"/>
      <c r="N65" s="763"/>
      <c r="O65" s="763"/>
      <c r="P65" s="763"/>
      <c r="Q65" s="763"/>
      <c r="R65" s="764"/>
      <c r="S65" s="42" t="s">
        <v>734</v>
      </c>
      <c r="T65" s="445"/>
      <c r="U65" s="445"/>
      <c r="V65" s="445"/>
      <c r="W65" s="526"/>
      <c r="X65" s="685">
        <f>AB6</f>
        <v>2268</v>
      </c>
      <c r="Y65" s="685"/>
      <c r="Z65" s="445" t="s">
        <v>578</v>
      </c>
      <c r="AA65" s="445"/>
      <c r="AB65" s="445"/>
      <c r="AC65" s="55"/>
      <c r="AD65" s="439" t="s">
        <v>53</v>
      </c>
      <c r="AE65" s="416"/>
      <c r="AF65" s="439"/>
      <c r="AG65" s="439"/>
      <c r="AH65" s="628"/>
      <c r="AI65" s="559"/>
      <c r="AJ65" s="439"/>
      <c r="AK65" s="439"/>
      <c r="AL65" s="416"/>
      <c r="AM65" s="60"/>
      <c r="AN65" s="12">
        <f>ROUND(X65*AI66,0)</f>
        <v>1588</v>
      </c>
      <c r="AO65" s="7" t="s">
        <v>735</v>
      </c>
    </row>
    <row r="66" spans="1:41" ht="17.25" customHeight="1" x14ac:dyDescent="0.15">
      <c r="A66" s="436">
        <v>66</v>
      </c>
      <c r="B66" s="436">
        <v>8011</v>
      </c>
      <c r="C66" s="49" t="s">
        <v>61</v>
      </c>
      <c r="D66" s="770"/>
      <c r="E66" s="765"/>
      <c r="F66" s="765"/>
      <c r="G66" s="765"/>
      <c r="H66" s="765"/>
      <c r="I66" s="765"/>
      <c r="J66" s="765"/>
      <c r="K66" s="766"/>
      <c r="L66" s="789"/>
      <c r="M66" s="767"/>
      <c r="N66" s="767"/>
      <c r="O66" s="767"/>
      <c r="P66" s="767"/>
      <c r="Q66" s="767"/>
      <c r="R66" s="768"/>
      <c r="S66" s="42" t="s">
        <v>736</v>
      </c>
      <c r="T66" s="445"/>
      <c r="U66" s="445"/>
      <c r="V66" s="445"/>
      <c r="W66" s="526"/>
      <c r="X66" s="685">
        <f>AB7</f>
        <v>4228</v>
      </c>
      <c r="Y66" s="685"/>
      <c r="Z66" s="445" t="s">
        <v>578</v>
      </c>
      <c r="AA66" s="445"/>
      <c r="AB66" s="445"/>
      <c r="AC66" s="58"/>
      <c r="AD66" s="245"/>
      <c r="AE66" s="418"/>
      <c r="AF66" s="418"/>
      <c r="AG66" s="418"/>
      <c r="AH66" s="521" t="s">
        <v>27</v>
      </c>
      <c r="AI66" s="718">
        <v>0.7</v>
      </c>
      <c r="AJ66" s="718"/>
      <c r="AK66" s="245"/>
      <c r="AL66" s="238"/>
      <c r="AM66" s="247"/>
      <c r="AN66" s="12">
        <f>ROUND(X66*AI66,0)</f>
        <v>2960</v>
      </c>
      <c r="AO66" s="429"/>
    </row>
    <row r="67" spans="1:41" ht="16.5" customHeight="1" x14ac:dyDescent="0.15">
      <c r="A67" s="436">
        <v>66</v>
      </c>
      <c r="B67" s="436">
        <v>8201</v>
      </c>
      <c r="C67" s="49" t="s">
        <v>62</v>
      </c>
      <c r="D67" s="448"/>
      <c r="E67" s="449"/>
      <c r="F67" s="449"/>
      <c r="G67" s="449"/>
      <c r="H67" s="449"/>
      <c r="I67" s="449"/>
      <c r="J67" s="449"/>
      <c r="K67" s="450"/>
      <c r="L67" s="769" t="s">
        <v>13</v>
      </c>
      <c r="M67" s="763"/>
      <c r="N67" s="763"/>
      <c r="O67" s="763"/>
      <c r="P67" s="763"/>
      <c r="Q67" s="763"/>
      <c r="R67" s="764"/>
      <c r="S67" s="42" t="s">
        <v>734</v>
      </c>
      <c r="T67" s="445"/>
      <c r="U67" s="445"/>
      <c r="V67" s="445"/>
      <c r="W67" s="526"/>
      <c r="X67" s="685">
        <f>AB8</f>
        <v>2268</v>
      </c>
      <c r="Y67" s="685"/>
      <c r="Z67" s="445" t="s">
        <v>578</v>
      </c>
      <c r="AA67" s="445"/>
      <c r="AB67" s="445"/>
      <c r="AC67" s="55"/>
      <c r="AD67" s="245"/>
      <c r="AE67" s="418"/>
      <c r="AF67" s="245"/>
      <c r="AG67" s="245"/>
      <c r="AH67" s="525"/>
      <c r="AI67" s="245"/>
      <c r="AJ67" s="418"/>
      <c r="AK67" s="245"/>
      <c r="AL67" s="418"/>
      <c r="AM67" s="247"/>
      <c r="AN67" s="12">
        <f>ROUND(X67*AI66,0)</f>
        <v>1588</v>
      </c>
      <c r="AO67" s="402"/>
    </row>
    <row r="68" spans="1:41" ht="17.25" customHeight="1" x14ac:dyDescent="0.15">
      <c r="A68" s="436">
        <v>66</v>
      </c>
      <c r="B68" s="436">
        <v>8211</v>
      </c>
      <c r="C68" s="49" t="s">
        <v>63</v>
      </c>
      <c r="D68" s="448"/>
      <c r="E68" s="449"/>
      <c r="F68" s="449"/>
      <c r="G68" s="449"/>
      <c r="H68" s="449"/>
      <c r="I68" s="449"/>
      <c r="J68" s="449"/>
      <c r="K68" s="450"/>
      <c r="L68" s="789"/>
      <c r="M68" s="767"/>
      <c r="N68" s="767"/>
      <c r="O68" s="767"/>
      <c r="P68" s="767"/>
      <c r="Q68" s="767"/>
      <c r="R68" s="768"/>
      <c r="S68" s="42" t="s">
        <v>736</v>
      </c>
      <c r="T68" s="445"/>
      <c r="U68" s="445"/>
      <c r="V68" s="445"/>
      <c r="W68" s="526"/>
      <c r="X68" s="685">
        <f>AB9</f>
        <v>4228</v>
      </c>
      <c r="Y68" s="685"/>
      <c r="Z68" s="445" t="s">
        <v>578</v>
      </c>
      <c r="AA68" s="445"/>
      <c r="AB68" s="445"/>
      <c r="AC68" s="58"/>
      <c r="AD68" s="245"/>
      <c r="AE68" s="418"/>
      <c r="AF68" s="418"/>
      <c r="AG68" s="418"/>
      <c r="AH68" s="521"/>
      <c r="AI68" s="245"/>
      <c r="AJ68" s="418"/>
      <c r="AK68" s="245"/>
      <c r="AL68" s="238"/>
      <c r="AM68" s="247"/>
      <c r="AN68" s="12">
        <f>ROUND(X68*AI66,0)</f>
        <v>2960</v>
      </c>
      <c r="AO68" s="429"/>
    </row>
    <row r="69" spans="1:41" ht="17.25" customHeight="1" x14ac:dyDescent="0.15">
      <c r="A69" s="436">
        <v>66</v>
      </c>
      <c r="B69" s="436">
        <v>8301</v>
      </c>
      <c r="C69" s="211" t="s">
        <v>1370</v>
      </c>
      <c r="D69" s="448"/>
      <c r="E69" s="449"/>
      <c r="F69" s="449"/>
      <c r="G69" s="449"/>
      <c r="H69" s="449"/>
      <c r="I69" s="449"/>
      <c r="J69" s="449"/>
      <c r="K69" s="450"/>
      <c r="L69" s="769" t="s">
        <v>1367</v>
      </c>
      <c r="M69" s="763"/>
      <c r="N69" s="763"/>
      <c r="O69" s="763"/>
      <c r="P69" s="763"/>
      <c r="Q69" s="763"/>
      <c r="R69" s="764"/>
      <c r="S69" s="42" t="s">
        <v>734</v>
      </c>
      <c r="T69" s="445"/>
      <c r="U69" s="445"/>
      <c r="V69" s="445"/>
      <c r="W69" s="526"/>
      <c r="X69" s="685">
        <f>$AB$10</f>
        <v>2268</v>
      </c>
      <c r="Y69" s="685"/>
      <c r="Z69" s="445" t="s">
        <v>578</v>
      </c>
      <c r="AA69" s="445"/>
      <c r="AB69" s="445"/>
      <c r="AC69" s="55"/>
      <c r="AD69" s="418"/>
      <c r="AE69" s="418"/>
      <c r="AF69" s="245"/>
      <c r="AG69" s="245"/>
      <c r="AH69" s="245"/>
      <c r="AI69" s="245"/>
      <c r="AJ69" s="418"/>
      <c r="AK69" s="418"/>
      <c r="AL69" s="45"/>
      <c r="AM69" s="419"/>
      <c r="AN69" s="113">
        <f>ROUND(X69*$AI$66,0)</f>
        <v>1588</v>
      </c>
      <c r="AO69" s="402"/>
    </row>
    <row r="70" spans="1:41" ht="17.25" customHeight="1" x14ac:dyDescent="0.15">
      <c r="A70" s="436">
        <v>66</v>
      </c>
      <c r="B70" s="436">
        <v>8311</v>
      </c>
      <c r="C70" s="211" t="s">
        <v>1371</v>
      </c>
      <c r="D70" s="576"/>
      <c r="E70" s="577"/>
      <c r="F70" s="577"/>
      <c r="G70" s="577"/>
      <c r="H70" s="577"/>
      <c r="I70" s="577"/>
      <c r="J70" s="577"/>
      <c r="K70" s="578"/>
      <c r="L70" s="789"/>
      <c r="M70" s="767"/>
      <c r="N70" s="767"/>
      <c r="O70" s="767"/>
      <c r="P70" s="767"/>
      <c r="Q70" s="767"/>
      <c r="R70" s="768"/>
      <c r="S70" s="42" t="s">
        <v>736</v>
      </c>
      <c r="T70" s="445"/>
      <c r="U70" s="445"/>
      <c r="V70" s="445"/>
      <c r="W70" s="526"/>
      <c r="X70" s="685">
        <f>$AB$11</f>
        <v>4228</v>
      </c>
      <c r="Y70" s="685"/>
      <c r="Z70" s="445" t="s">
        <v>578</v>
      </c>
      <c r="AA70" s="445"/>
      <c r="AB70" s="445"/>
      <c r="AC70" s="58"/>
      <c r="AD70" s="417"/>
      <c r="AE70" s="417"/>
      <c r="AF70" s="426"/>
      <c r="AG70" s="426"/>
      <c r="AH70" s="426"/>
      <c r="AI70" s="426"/>
      <c r="AJ70" s="417"/>
      <c r="AK70" s="417"/>
      <c r="AL70" s="52"/>
      <c r="AM70" s="420"/>
      <c r="AN70" s="113">
        <f>ROUND(X70*$AI$66,0)</f>
        <v>2960</v>
      </c>
      <c r="AO70" s="188"/>
    </row>
    <row r="71" spans="1:41" ht="17.25" customHeight="1" x14ac:dyDescent="0.15">
      <c r="A71" s="637"/>
      <c r="B71" s="637"/>
      <c r="C71" s="637"/>
      <c r="D71" s="418"/>
      <c r="E71" s="418"/>
      <c r="F71" s="418"/>
      <c r="G71" s="418"/>
      <c r="H71" s="418"/>
      <c r="I71" s="418"/>
      <c r="J71" s="418"/>
      <c r="K71" s="418"/>
      <c r="L71" s="418"/>
      <c r="M71" s="418"/>
      <c r="N71" s="418"/>
      <c r="O71" s="418"/>
      <c r="P71" s="418"/>
      <c r="Q71" s="418"/>
      <c r="R71" s="418"/>
      <c r="S71" s="418"/>
      <c r="T71" s="418"/>
      <c r="U71" s="418"/>
      <c r="V71" s="418"/>
      <c r="W71" s="418"/>
      <c r="X71" s="418"/>
      <c r="Y71" s="418"/>
      <c r="Z71" s="418"/>
      <c r="AA71" s="418"/>
      <c r="AB71" s="418"/>
      <c r="AC71" s="418"/>
      <c r="AD71" s="418"/>
      <c r="AE71" s="418"/>
      <c r="AF71" s="418"/>
      <c r="AG71" s="418"/>
      <c r="AH71" s="418"/>
      <c r="AI71" s="418"/>
      <c r="AJ71" s="418"/>
      <c r="AK71" s="418"/>
      <c r="AL71" s="418"/>
      <c r="AM71" s="418"/>
      <c r="AN71" s="637"/>
      <c r="AO71" s="637"/>
    </row>
    <row r="72" spans="1:41" ht="17.25" customHeight="1" x14ac:dyDescent="0.2">
      <c r="A72" s="637"/>
      <c r="B72" s="300" t="s">
        <v>96</v>
      </c>
      <c r="C72" s="637"/>
      <c r="D72" s="418"/>
      <c r="E72" s="418"/>
      <c r="F72" s="418"/>
      <c r="G72" s="418"/>
      <c r="H72" s="418"/>
      <c r="I72" s="418"/>
      <c r="J72" s="418"/>
      <c r="K72" s="418"/>
      <c r="L72" s="418"/>
      <c r="M72" s="418"/>
      <c r="N72" s="418"/>
      <c r="O72" s="418"/>
      <c r="P72" s="418"/>
      <c r="Q72" s="418"/>
      <c r="R72" s="418"/>
      <c r="S72" s="418"/>
      <c r="T72" s="418"/>
      <c r="U72" s="418"/>
      <c r="V72" s="418"/>
      <c r="W72" s="418"/>
      <c r="X72" s="418"/>
      <c r="Y72" s="418"/>
      <c r="Z72" s="418"/>
      <c r="AA72" s="418"/>
      <c r="AB72" s="418"/>
      <c r="AC72" s="418"/>
      <c r="AD72" s="418"/>
      <c r="AE72" s="418"/>
      <c r="AF72" s="418"/>
      <c r="AG72" s="418"/>
      <c r="AH72" s="418"/>
      <c r="AI72" s="418"/>
      <c r="AJ72" s="418"/>
      <c r="AK72" s="418"/>
      <c r="AL72" s="418"/>
      <c r="AM72" s="418"/>
      <c r="AN72" s="637"/>
      <c r="AO72" s="637"/>
    </row>
    <row r="73" spans="1:41" ht="17.25" customHeight="1" x14ac:dyDescent="0.2">
      <c r="A73" s="637"/>
      <c r="B73" s="300"/>
      <c r="C73" s="637"/>
      <c r="D73" s="418"/>
      <c r="E73" s="418"/>
      <c r="F73" s="418"/>
      <c r="G73" s="418"/>
      <c r="H73" s="418"/>
      <c r="I73" s="418"/>
      <c r="J73" s="418"/>
      <c r="K73" s="418"/>
      <c r="L73" s="418"/>
      <c r="M73" s="418"/>
      <c r="N73" s="418"/>
      <c r="O73" s="418"/>
      <c r="P73" s="418"/>
      <c r="Q73" s="418"/>
      <c r="R73" s="418"/>
      <c r="S73" s="418"/>
      <c r="T73" s="418"/>
      <c r="U73" s="418"/>
      <c r="V73" s="418"/>
      <c r="W73" s="418"/>
      <c r="X73" s="418"/>
      <c r="Y73" s="418"/>
      <c r="Z73" s="418"/>
      <c r="AA73" s="418"/>
      <c r="AB73" s="418"/>
      <c r="AC73" s="418"/>
      <c r="AD73" s="418"/>
      <c r="AE73" s="418"/>
      <c r="AF73" s="418"/>
      <c r="AG73" s="418"/>
      <c r="AH73" s="418"/>
      <c r="AI73" s="418"/>
      <c r="AJ73" s="418"/>
      <c r="AK73" s="418"/>
      <c r="AL73" s="418"/>
      <c r="AM73" s="418"/>
      <c r="AN73" s="637"/>
      <c r="AO73" s="637"/>
    </row>
    <row r="74" spans="1:41" ht="17.25" customHeight="1" x14ac:dyDescent="0.15">
      <c r="A74" s="405" t="s">
        <v>582</v>
      </c>
      <c r="B74" s="622"/>
      <c r="C74" s="428" t="s">
        <v>583</v>
      </c>
      <c r="D74" s="415"/>
      <c r="E74" s="633"/>
      <c r="F74" s="633"/>
      <c r="G74" s="633"/>
      <c r="H74" s="633"/>
      <c r="I74" s="633"/>
      <c r="J74" s="633"/>
      <c r="K74" s="633"/>
      <c r="L74" s="633"/>
      <c r="M74" s="633"/>
      <c r="N74" s="633"/>
      <c r="O74" s="633"/>
      <c r="P74" s="633"/>
      <c r="Q74" s="633"/>
      <c r="R74" s="633"/>
      <c r="S74" s="408"/>
      <c r="T74" s="409" t="s">
        <v>584</v>
      </c>
      <c r="U74" s="409"/>
      <c r="V74" s="633"/>
      <c r="W74" s="633"/>
      <c r="X74" s="633"/>
      <c r="Y74" s="633"/>
      <c r="Z74" s="633"/>
      <c r="AA74" s="633"/>
      <c r="AB74" s="633"/>
      <c r="AC74" s="633"/>
      <c r="AD74" s="633"/>
      <c r="AE74" s="633"/>
      <c r="AF74" s="633"/>
      <c r="AG74" s="633"/>
      <c r="AH74" s="633"/>
      <c r="AI74" s="633"/>
      <c r="AJ74" s="633"/>
      <c r="AK74" s="633"/>
      <c r="AL74" s="633"/>
      <c r="AM74" s="634"/>
      <c r="AN74" s="406" t="s">
        <v>54</v>
      </c>
      <c r="AO74" s="406" t="s">
        <v>55</v>
      </c>
    </row>
    <row r="75" spans="1:41" ht="17.25" customHeight="1" x14ac:dyDescent="0.15">
      <c r="A75" s="3" t="s">
        <v>585</v>
      </c>
      <c r="B75" s="4" t="s">
        <v>586</v>
      </c>
      <c r="C75" s="432"/>
      <c r="D75" s="446"/>
      <c r="E75" s="607"/>
      <c r="F75" s="607"/>
      <c r="G75" s="607"/>
      <c r="H75" s="607"/>
      <c r="I75" s="607"/>
      <c r="J75" s="607"/>
      <c r="K75" s="607"/>
      <c r="L75" s="607"/>
      <c r="M75" s="607"/>
      <c r="N75" s="607"/>
      <c r="O75" s="607"/>
      <c r="P75" s="607"/>
      <c r="Q75" s="607"/>
      <c r="R75" s="607"/>
      <c r="S75" s="607"/>
      <c r="T75" s="607"/>
      <c r="U75" s="607"/>
      <c r="V75" s="607"/>
      <c r="W75" s="607"/>
      <c r="X75" s="607"/>
      <c r="Y75" s="607"/>
      <c r="Z75" s="607"/>
      <c r="AA75" s="607"/>
      <c r="AB75" s="607"/>
      <c r="AC75" s="607"/>
      <c r="AD75" s="607"/>
      <c r="AE75" s="607"/>
      <c r="AF75" s="607"/>
      <c r="AG75" s="607"/>
      <c r="AH75" s="607"/>
      <c r="AI75" s="607"/>
      <c r="AJ75" s="607"/>
      <c r="AK75" s="607"/>
      <c r="AL75" s="607"/>
      <c r="AM75" s="432"/>
      <c r="AN75" s="5" t="s">
        <v>577</v>
      </c>
      <c r="AO75" s="5" t="s">
        <v>578</v>
      </c>
    </row>
    <row r="76" spans="1:41" ht="17.25" customHeight="1" x14ac:dyDescent="0.15">
      <c r="A76" s="436">
        <v>66</v>
      </c>
      <c r="B76" s="436">
        <v>9001</v>
      </c>
      <c r="C76" s="49" t="s">
        <v>1852</v>
      </c>
      <c r="D76" s="769" t="s">
        <v>64</v>
      </c>
      <c r="E76" s="763"/>
      <c r="F76" s="763"/>
      <c r="G76" s="763"/>
      <c r="H76" s="763"/>
      <c r="I76" s="763"/>
      <c r="J76" s="763"/>
      <c r="K76" s="764"/>
      <c r="L76" s="769" t="s">
        <v>181</v>
      </c>
      <c r="M76" s="763"/>
      <c r="N76" s="763"/>
      <c r="O76" s="763"/>
      <c r="P76" s="763"/>
      <c r="Q76" s="763"/>
      <c r="R76" s="764"/>
      <c r="S76" s="42" t="s">
        <v>734</v>
      </c>
      <c r="T76" s="445"/>
      <c r="U76" s="445"/>
      <c r="V76" s="445"/>
      <c r="W76" s="526"/>
      <c r="X76" s="685">
        <f>AB6</f>
        <v>2268</v>
      </c>
      <c r="Y76" s="788"/>
      <c r="Z76" s="445" t="s">
        <v>578</v>
      </c>
      <c r="AA76" s="445"/>
      <c r="AB76" s="445"/>
      <c r="AC76" s="445"/>
      <c r="AD76" s="111" t="s">
        <v>65</v>
      </c>
      <c r="AE76" s="416"/>
      <c r="AF76" s="439"/>
      <c r="AG76" s="439"/>
      <c r="AH76" s="628"/>
      <c r="AI76" s="559"/>
      <c r="AJ76" s="439"/>
      <c r="AK76" s="439"/>
      <c r="AL76" s="439"/>
      <c r="AM76" s="60"/>
      <c r="AN76" s="12">
        <f>ROUND(X76*AI77,0)</f>
        <v>1588</v>
      </c>
      <c r="AO76" s="7" t="s">
        <v>735</v>
      </c>
    </row>
    <row r="77" spans="1:41" ht="17.25" customHeight="1" x14ac:dyDescent="0.15">
      <c r="A77" s="436">
        <v>66</v>
      </c>
      <c r="B77" s="436">
        <v>9011</v>
      </c>
      <c r="C77" s="49" t="s">
        <v>66</v>
      </c>
      <c r="D77" s="770"/>
      <c r="E77" s="765"/>
      <c r="F77" s="765"/>
      <c r="G77" s="765"/>
      <c r="H77" s="765"/>
      <c r="I77" s="765"/>
      <c r="J77" s="765"/>
      <c r="K77" s="766"/>
      <c r="L77" s="789"/>
      <c r="M77" s="767"/>
      <c r="N77" s="767"/>
      <c r="O77" s="767"/>
      <c r="P77" s="767"/>
      <c r="Q77" s="767"/>
      <c r="R77" s="768"/>
      <c r="S77" s="42" t="s">
        <v>736</v>
      </c>
      <c r="T77" s="445"/>
      <c r="U77" s="445"/>
      <c r="V77" s="445"/>
      <c r="W77" s="526"/>
      <c r="X77" s="685">
        <f>AB7</f>
        <v>4228</v>
      </c>
      <c r="Y77" s="788"/>
      <c r="Z77" s="445" t="s">
        <v>578</v>
      </c>
      <c r="AA77" s="445"/>
      <c r="AB77" s="445"/>
      <c r="AC77" s="426"/>
      <c r="AD77" s="74" t="s">
        <v>67</v>
      </c>
      <c r="AE77" s="418"/>
      <c r="AF77" s="245"/>
      <c r="AG77" s="245"/>
      <c r="AH77" s="521" t="s">
        <v>27</v>
      </c>
      <c r="AI77" s="718">
        <v>0.7</v>
      </c>
      <c r="AJ77" s="718"/>
      <c r="AK77" s="245"/>
      <c r="AL77" s="245"/>
      <c r="AM77" s="247"/>
      <c r="AN77" s="12">
        <f>ROUND(X77*AI77,0)</f>
        <v>2960</v>
      </c>
      <c r="AO77" s="429"/>
    </row>
    <row r="78" spans="1:41" ht="17.25" customHeight="1" x14ac:dyDescent="0.15">
      <c r="A78" s="436">
        <v>66</v>
      </c>
      <c r="B78" s="436">
        <v>9201</v>
      </c>
      <c r="C78" s="49" t="s">
        <v>68</v>
      </c>
      <c r="D78" s="448"/>
      <c r="E78" s="449"/>
      <c r="F78" s="449"/>
      <c r="G78" s="449"/>
      <c r="H78" s="449"/>
      <c r="I78" s="449"/>
      <c r="J78" s="449"/>
      <c r="K78" s="450"/>
      <c r="L78" s="769" t="s">
        <v>13</v>
      </c>
      <c r="M78" s="763"/>
      <c r="N78" s="763"/>
      <c r="O78" s="763"/>
      <c r="P78" s="763"/>
      <c r="Q78" s="763"/>
      <c r="R78" s="764"/>
      <c r="S78" s="42" t="s">
        <v>734</v>
      </c>
      <c r="T78" s="445"/>
      <c r="U78" s="445"/>
      <c r="V78" s="445"/>
      <c r="W78" s="526"/>
      <c r="X78" s="685">
        <f>AB8</f>
        <v>2268</v>
      </c>
      <c r="Y78" s="788"/>
      <c r="Z78" s="445" t="s">
        <v>578</v>
      </c>
      <c r="AA78" s="445"/>
      <c r="AB78" s="445"/>
      <c r="AC78" s="445"/>
      <c r="AD78" s="168"/>
      <c r="AE78" s="418"/>
      <c r="AF78" s="245"/>
      <c r="AG78" s="245"/>
      <c r="AH78" s="525"/>
      <c r="AI78" s="245"/>
      <c r="AJ78" s="418"/>
      <c r="AK78" s="245"/>
      <c r="AL78" s="245"/>
      <c r="AM78" s="247"/>
      <c r="AN78" s="12">
        <f>ROUND(X78*AI77,0)</f>
        <v>1588</v>
      </c>
      <c r="AO78" s="402"/>
    </row>
    <row r="79" spans="1:41" ht="17.25" customHeight="1" x14ac:dyDescent="0.15">
      <c r="A79" s="436">
        <v>66</v>
      </c>
      <c r="B79" s="436">
        <v>9211</v>
      </c>
      <c r="C79" s="49" t="s">
        <v>1372</v>
      </c>
      <c r="D79" s="448"/>
      <c r="E79" s="449"/>
      <c r="F79" s="449"/>
      <c r="G79" s="449"/>
      <c r="H79" s="449"/>
      <c r="I79" s="449"/>
      <c r="J79" s="449"/>
      <c r="K79" s="450"/>
      <c r="L79" s="789"/>
      <c r="M79" s="767"/>
      <c r="N79" s="767"/>
      <c r="O79" s="767"/>
      <c r="P79" s="767"/>
      <c r="Q79" s="767"/>
      <c r="R79" s="768"/>
      <c r="S79" s="42" t="s">
        <v>736</v>
      </c>
      <c r="T79" s="445"/>
      <c r="U79" s="445"/>
      <c r="V79" s="445"/>
      <c r="W79" s="526"/>
      <c r="X79" s="685">
        <f>AB9</f>
        <v>4228</v>
      </c>
      <c r="Y79" s="788"/>
      <c r="Z79" s="445" t="s">
        <v>578</v>
      </c>
      <c r="AA79" s="445"/>
      <c r="AB79" s="445"/>
      <c r="AC79" s="426"/>
      <c r="AD79" s="74"/>
      <c r="AE79" s="418"/>
      <c r="AF79" s="245"/>
      <c r="AG79" s="245"/>
      <c r="AH79" s="521"/>
      <c r="AI79" s="245"/>
      <c r="AJ79" s="418"/>
      <c r="AK79" s="245"/>
      <c r="AL79" s="245"/>
      <c r="AM79" s="247"/>
      <c r="AN79" s="12">
        <f>ROUND(X79*AI77,0)</f>
        <v>2960</v>
      </c>
      <c r="AO79" s="429"/>
    </row>
    <row r="80" spans="1:41" ht="17.25" customHeight="1" x14ac:dyDescent="0.15">
      <c r="A80" s="436">
        <v>66</v>
      </c>
      <c r="B80" s="436">
        <v>9301</v>
      </c>
      <c r="C80" s="211" t="s">
        <v>1373</v>
      </c>
      <c r="D80" s="448"/>
      <c r="E80" s="449"/>
      <c r="F80" s="449"/>
      <c r="G80" s="449"/>
      <c r="H80" s="449"/>
      <c r="I80" s="449"/>
      <c r="J80" s="449"/>
      <c r="K80" s="450"/>
      <c r="L80" s="769" t="s">
        <v>1367</v>
      </c>
      <c r="M80" s="763"/>
      <c r="N80" s="763"/>
      <c r="O80" s="763"/>
      <c r="P80" s="763"/>
      <c r="Q80" s="763"/>
      <c r="R80" s="764"/>
      <c r="S80" s="42" t="s">
        <v>734</v>
      </c>
      <c r="T80" s="445"/>
      <c r="U80" s="445"/>
      <c r="V80" s="445"/>
      <c r="W80" s="526"/>
      <c r="X80" s="685">
        <f>$AB$10</f>
        <v>2268</v>
      </c>
      <c r="Y80" s="788"/>
      <c r="Z80" s="445" t="s">
        <v>578</v>
      </c>
      <c r="AA80" s="445"/>
      <c r="AB80" s="445"/>
      <c r="AC80" s="55"/>
      <c r="AD80" s="421"/>
      <c r="AE80" s="418"/>
      <c r="AF80" s="245"/>
      <c r="AG80" s="245"/>
      <c r="AH80" s="245"/>
      <c r="AI80" s="245"/>
      <c r="AJ80" s="418"/>
      <c r="AK80" s="418"/>
      <c r="AL80" s="45"/>
      <c r="AM80" s="419"/>
      <c r="AN80" s="113">
        <f>ROUND(X80*$AI$77,0)</f>
        <v>1588</v>
      </c>
      <c r="AO80" s="402"/>
    </row>
    <row r="81" spans="1:42" ht="17.25" customHeight="1" x14ac:dyDescent="0.15">
      <c r="A81" s="436">
        <v>66</v>
      </c>
      <c r="B81" s="436">
        <v>9311</v>
      </c>
      <c r="C81" s="211" t="s">
        <v>1374</v>
      </c>
      <c r="D81" s="576"/>
      <c r="E81" s="577"/>
      <c r="F81" s="577"/>
      <c r="G81" s="577"/>
      <c r="H81" s="577"/>
      <c r="I81" s="577"/>
      <c r="J81" s="577"/>
      <c r="K81" s="578"/>
      <c r="L81" s="789"/>
      <c r="M81" s="767"/>
      <c r="N81" s="767"/>
      <c r="O81" s="767"/>
      <c r="P81" s="767"/>
      <c r="Q81" s="767"/>
      <c r="R81" s="768"/>
      <c r="S81" s="42" t="s">
        <v>736</v>
      </c>
      <c r="T81" s="445"/>
      <c r="U81" s="445"/>
      <c r="V81" s="445"/>
      <c r="W81" s="526"/>
      <c r="X81" s="685">
        <f>$AB$11</f>
        <v>4228</v>
      </c>
      <c r="Y81" s="788"/>
      <c r="Z81" s="445" t="s">
        <v>578</v>
      </c>
      <c r="AA81" s="445"/>
      <c r="AB81" s="445"/>
      <c r="AC81" s="58"/>
      <c r="AD81" s="39"/>
      <c r="AE81" s="417"/>
      <c r="AF81" s="426"/>
      <c r="AG81" s="426"/>
      <c r="AH81" s="426"/>
      <c r="AI81" s="426"/>
      <c r="AJ81" s="417"/>
      <c r="AK81" s="417"/>
      <c r="AL81" s="52"/>
      <c r="AM81" s="420"/>
      <c r="AN81" s="113">
        <f>ROUND(X81*$AI$77,0)</f>
        <v>2960</v>
      </c>
      <c r="AO81" s="188"/>
    </row>
    <row r="82" spans="1:42" ht="17.25" customHeight="1" x14ac:dyDescent="0.15">
      <c r="A82" s="637"/>
      <c r="B82" s="637"/>
      <c r="C82" s="637"/>
      <c r="D82" s="418"/>
      <c r="E82" s="418"/>
      <c r="F82" s="418"/>
      <c r="G82" s="418"/>
      <c r="H82" s="418"/>
      <c r="I82" s="418"/>
      <c r="J82" s="418"/>
      <c r="K82" s="418"/>
      <c r="L82" s="418"/>
      <c r="M82" s="418"/>
      <c r="N82" s="418"/>
      <c r="O82" s="418"/>
      <c r="P82" s="418"/>
      <c r="Q82" s="418"/>
      <c r="R82" s="418"/>
      <c r="S82" s="418"/>
      <c r="T82" s="418"/>
      <c r="U82" s="418"/>
      <c r="V82" s="418"/>
      <c r="W82" s="418"/>
      <c r="X82" s="418"/>
      <c r="Y82" s="418"/>
      <c r="Z82" s="418"/>
      <c r="AA82" s="418"/>
      <c r="AB82" s="418"/>
      <c r="AC82" s="418"/>
      <c r="AD82" s="418"/>
      <c r="AE82" s="418"/>
      <c r="AF82" s="418"/>
      <c r="AG82" s="418"/>
      <c r="AH82" s="418"/>
      <c r="AI82" s="418"/>
      <c r="AJ82" s="418"/>
      <c r="AK82" s="418"/>
      <c r="AL82" s="418"/>
      <c r="AM82" s="418"/>
      <c r="AN82" s="637"/>
      <c r="AO82" s="637"/>
    </row>
    <row r="83" spans="1:42" ht="17.25" customHeight="1" x14ac:dyDescent="0.15">
      <c r="A83" s="637"/>
      <c r="B83" s="637"/>
      <c r="C83" s="637"/>
      <c r="D83" s="418"/>
      <c r="E83" s="418"/>
      <c r="F83" s="418"/>
      <c r="G83" s="418"/>
      <c r="H83" s="418"/>
      <c r="I83" s="418"/>
      <c r="J83" s="418"/>
      <c r="K83" s="418"/>
      <c r="L83" s="418"/>
      <c r="M83" s="418"/>
      <c r="N83" s="418"/>
      <c r="O83" s="418"/>
      <c r="P83" s="418"/>
      <c r="Q83" s="418"/>
      <c r="R83" s="418"/>
      <c r="S83" s="418"/>
      <c r="T83" s="418"/>
      <c r="U83" s="418"/>
      <c r="V83" s="418"/>
      <c r="W83" s="418"/>
      <c r="X83" s="418"/>
      <c r="Y83" s="418"/>
      <c r="Z83" s="418"/>
      <c r="AA83" s="418"/>
      <c r="AB83" s="418"/>
      <c r="AC83" s="418"/>
      <c r="AD83" s="418"/>
      <c r="AE83" s="418"/>
      <c r="AF83" s="418"/>
      <c r="AG83" s="418"/>
      <c r="AH83" s="418"/>
      <c r="AI83" s="418"/>
      <c r="AJ83" s="418"/>
      <c r="AK83" s="418"/>
      <c r="AL83" s="418"/>
      <c r="AM83" s="418"/>
      <c r="AN83" s="637"/>
      <c r="AO83" s="637"/>
    </row>
    <row r="84" spans="1:42" ht="17.25" customHeight="1" x14ac:dyDescent="0.2">
      <c r="A84" s="637"/>
      <c r="B84" s="300" t="s">
        <v>299</v>
      </c>
      <c r="C84" s="637"/>
      <c r="D84" s="418"/>
      <c r="E84" s="418"/>
      <c r="F84" s="418"/>
      <c r="G84" s="418"/>
      <c r="H84" s="418"/>
      <c r="I84" s="418"/>
      <c r="J84" s="418"/>
      <c r="K84" s="418"/>
      <c r="L84" s="418"/>
      <c r="M84" s="418"/>
      <c r="N84" s="418"/>
      <c r="O84" s="418"/>
      <c r="P84" s="418"/>
      <c r="Q84" s="418"/>
      <c r="R84" s="418"/>
      <c r="S84" s="418"/>
      <c r="T84" s="418"/>
      <c r="U84" s="418"/>
      <c r="V84" s="418"/>
      <c r="W84" s="418"/>
      <c r="X84" s="418"/>
      <c r="Y84" s="418"/>
      <c r="Z84" s="418"/>
      <c r="AA84" s="418"/>
      <c r="AB84" s="418"/>
      <c r="AC84" s="418"/>
      <c r="AD84" s="418"/>
      <c r="AE84" s="418"/>
      <c r="AF84" s="418"/>
      <c r="AG84" s="418"/>
      <c r="AH84" s="418"/>
      <c r="AI84" s="418"/>
      <c r="AJ84" s="418"/>
      <c r="AK84" s="418"/>
      <c r="AL84" s="418"/>
      <c r="AM84" s="418"/>
      <c r="AN84" s="637"/>
      <c r="AO84" s="637"/>
    </row>
    <row r="85" spans="1:42" ht="17.25" customHeight="1" x14ac:dyDescent="0.15">
      <c r="A85" s="637"/>
      <c r="B85" s="637"/>
      <c r="C85" s="637"/>
      <c r="D85" s="418"/>
      <c r="E85" s="418"/>
      <c r="F85" s="418"/>
      <c r="G85" s="418"/>
      <c r="H85" s="418"/>
      <c r="I85" s="418"/>
      <c r="J85" s="418"/>
      <c r="K85" s="418"/>
      <c r="L85" s="418"/>
      <c r="M85" s="418"/>
      <c r="N85" s="418"/>
      <c r="O85" s="418"/>
      <c r="P85" s="418"/>
      <c r="Q85" s="418"/>
      <c r="R85" s="418"/>
      <c r="S85" s="418"/>
      <c r="T85" s="418"/>
      <c r="U85" s="418"/>
      <c r="V85" s="418"/>
      <c r="W85" s="418"/>
      <c r="X85" s="418"/>
      <c r="Y85" s="418"/>
      <c r="Z85" s="418"/>
      <c r="AA85" s="418"/>
      <c r="AB85" s="418"/>
      <c r="AC85" s="418"/>
      <c r="AD85" s="418"/>
      <c r="AE85" s="418"/>
      <c r="AF85" s="418"/>
      <c r="AG85" s="418"/>
      <c r="AH85" s="418"/>
      <c r="AI85" s="418"/>
      <c r="AJ85" s="418"/>
      <c r="AK85" s="418"/>
      <c r="AL85" s="418"/>
      <c r="AM85" s="418"/>
      <c r="AN85" s="637"/>
      <c r="AO85" s="637"/>
    </row>
    <row r="86" spans="1:42" ht="17.25" customHeight="1" x14ac:dyDescent="0.15">
      <c r="A86" s="405" t="s">
        <v>582</v>
      </c>
      <c r="B86" s="622"/>
      <c r="C86" s="428" t="s">
        <v>583</v>
      </c>
      <c r="D86" s="415"/>
      <c r="E86" s="633"/>
      <c r="F86" s="633"/>
      <c r="G86" s="633"/>
      <c r="H86" s="633"/>
      <c r="I86" s="633"/>
      <c r="J86" s="633"/>
      <c r="K86" s="633"/>
      <c r="L86" s="633"/>
      <c r="M86" s="633"/>
      <c r="N86" s="633"/>
      <c r="O86" s="633"/>
      <c r="P86" s="633"/>
      <c r="Q86" s="633"/>
      <c r="R86" s="633"/>
      <c r="S86" s="408"/>
      <c r="T86" s="409" t="s">
        <v>584</v>
      </c>
      <c r="U86" s="409"/>
      <c r="V86" s="633"/>
      <c r="W86" s="633"/>
      <c r="X86" s="633"/>
      <c r="Y86" s="633"/>
      <c r="Z86" s="633"/>
      <c r="AA86" s="633"/>
      <c r="AB86" s="633"/>
      <c r="AC86" s="633"/>
      <c r="AD86" s="633"/>
      <c r="AE86" s="633"/>
      <c r="AF86" s="633"/>
      <c r="AG86" s="633"/>
      <c r="AH86" s="633"/>
      <c r="AI86" s="633"/>
      <c r="AJ86" s="633"/>
      <c r="AK86" s="633"/>
      <c r="AL86" s="633"/>
      <c r="AM86" s="634"/>
      <c r="AN86" s="406" t="s">
        <v>54</v>
      </c>
      <c r="AO86" s="406" t="s">
        <v>55</v>
      </c>
      <c r="AP86" s="637"/>
    </row>
    <row r="87" spans="1:42" ht="17.25" customHeight="1" x14ac:dyDescent="0.15">
      <c r="A87" s="3" t="s">
        <v>585</v>
      </c>
      <c r="B87" s="4" t="s">
        <v>586</v>
      </c>
      <c r="C87" s="432"/>
      <c r="D87" s="446"/>
      <c r="E87" s="607"/>
      <c r="F87" s="607"/>
      <c r="G87" s="607"/>
      <c r="H87" s="607"/>
      <c r="I87" s="607"/>
      <c r="J87" s="607"/>
      <c r="K87" s="607"/>
      <c r="L87" s="607"/>
      <c r="M87" s="607"/>
      <c r="N87" s="607"/>
      <c r="O87" s="607"/>
      <c r="P87" s="607"/>
      <c r="Q87" s="607"/>
      <c r="R87" s="607"/>
      <c r="S87" s="607"/>
      <c r="T87" s="607"/>
      <c r="U87" s="607"/>
      <c r="V87" s="607"/>
      <c r="W87" s="607"/>
      <c r="X87" s="607"/>
      <c r="Y87" s="607"/>
      <c r="Z87" s="607"/>
      <c r="AA87" s="607"/>
      <c r="AB87" s="607"/>
      <c r="AC87" s="607"/>
      <c r="AD87" s="607"/>
      <c r="AE87" s="607"/>
      <c r="AF87" s="607"/>
      <c r="AG87" s="607"/>
      <c r="AH87" s="607"/>
      <c r="AI87" s="607"/>
      <c r="AJ87" s="607"/>
      <c r="AK87" s="607"/>
      <c r="AL87" s="607"/>
      <c r="AM87" s="432"/>
      <c r="AN87" s="5" t="s">
        <v>577</v>
      </c>
      <c r="AO87" s="5" t="s">
        <v>578</v>
      </c>
      <c r="AP87" s="637"/>
    </row>
    <row r="88" spans="1:42" ht="17.25" customHeight="1" x14ac:dyDescent="0.15">
      <c r="A88" s="436">
        <v>66</v>
      </c>
      <c r="B88" s="436">
        <v>1112</v>
      </c>
      <c r="C88" s="49" t="s">
        <v>162</v>
      </c>
      <c r="D88" s="769" t="s">
        <v>69</v>
      </c>
      <c r="E88" s="763"/>
      <c r="F88" s="763"/>
      <c r="G88" s="763"/>
      <c r="H88" s="763"/>
      <c r="I88" s="764"/>
      <c r="J88" s="769" t="s">
        <v>70</v>
      </c>
      <c r="K88" s="763"/>
      <c r="L88" s="763"/>
      <c r="M88" s="763"/>
      <c r="N88" s="764"/>
      <c r="O88" s="42" t="s">
        <v>734</v>
      </c>
      <c r="P88" s="422"/>
      <c r="Q88" s="422"/>
      <c r="R88" s="422"/>
      <c r="S88" s="422"/>
      <c r="T88" s="685">
        <f t="shared" ref="T88:T93" si="15">AB6</f>
        <v>2268</v>
      </c>
      <c r="U88" s="686"/>
      <c r="V88" s="422" t="s">
        <v>578</v>
      </c>
      <c r="W88" s="422"/>
      <c r="X88" s="439"/>
      <c r="Y88" s="439"/>
      <c r="Z88" s="439"/>
      <c r="AA88" s="424"/>
      <c r="AB88" s="422"/>
      <c r="AC88" s="422"/>
      <c r="AD88" s="422"/>
      <c r="AE88" s="422"/>
      <c r="AF88" s="526"/>
      <c r="AG88" s="515"/>
      <c r="AH88" s="422"/>
      <c r="AI88" s="427" t="s">
        <v>123</v>
      </c>
      <c r="AJ88" s="416"/>
      <c r="AK88" s="59"/>
      <c r="AL88" s="167"/>
      <c r="AM88" s="36"/>
      <c r="AN88" s="113">
        <f>ROUND(T88/$AJ$89,0)</f>
        <v>75</v>
      </c>
      <c r="AO88" s="7" t="s">
        <v>0</v>
      </c>
    </row>
    <row r="89" spans="1:42" ht="17.25" customHeight="1" x14ac:dyDescent="0.15">
      <c r="A89" s="436">
        <v>66</v>
      </c>
      <c r="B89" s="436">
        <v>1122</v>
      </c>
      <c r="C89" s="49" t="s">
        <v>163</v>
      </c>
      <c r="D89" s="770"/>
      <c r="E89" s="765"/>
      <c r="F89" s="765"/>
      <c r="G89" s="765"/>
      <c r="H89" s="765"/>
      <c r="I89" s="766"/>
      <c r="J89" s="789"/>
      <c r="K89" s="767"/>
      <c r="L89" s="767"/>
      <c r="M89" s="767"/>
      <c r="N89" s="768"/>
      <c r="O89" s="42" t="s">
        <v>736</v>
      </c>
      <c r="P89" s="422"/>
      <c r="Q89" s="422"/>
      <c r="R89" s="422"/>
      <c r="S89" s="422"/>
      <c r="T89" s="685">
        <f t="shared" si="15"/>
        <v>4228</v>
      </c>
      <c r="U89" s="686"/>
      <c r="V89" s="422" t="s">
        <v>578</v>
      </c>
      <c r="W89" s="422"/>
      <c r="X89" s="445"/>
      <c r="Y89" s="445"/>
      <c r="Z89" s="445"/>
      <c r="AA89" s="424"/>
      <c r="AB89" s="422"/>
      <c r="AC89" s="422"/>
      <c r="AD89" s="422"/>
      <c r="AE89" s="422"/>
      <c r="AF89" s="526"/>
      <c r="AG89" s="515"/>
      <c r="AH89" s="422"/>
      <c r="AI89" s="421" t="s">
        <v>56</v>
      </c>
      <c r="AJ89" s="795">
        <v>30.4</v>
      </c>
      <c r="AK89" s="795"/>
      <c r="AL89" s="127" t="s">
        <v>124</v>
      </c>
      <c r="AM89" s="419"/>
      <c r="AN89" s="113">
        <f>ROUND(T89/$AJ$89,0)</f>
        <v>139</v>
      </c>
      <c r="AO89" s="429"/>
    </row>
    <row r="90" spans="1:42" ht="17.25" customHeight="1" x14ac:dyDescent="0.15">
      <c r="A90" s="436">
        <v>66</v>
      </c>
      <c r="B90" s="436">
        <v>2112</v>
      </c>
      <c r="C90" s="49" t="s">
        <v>168</v>
      </c>
      <c r="D90" s="770"/>
      <c r="E90" s="765"/>
      <c r="F90" s="765"/>
      <c r="G90" s="765"/>
      <c r="H90" s="765"/>
      <c r="I90" s="766"/>
      <c r="J90" s="769" t="s">
        <v>71</v>
      </c>
      <c r="K90" s="790"/>
      <c r="L90" s="790"/>
      <c r="M90" s="790"/>
      <c r="N90" s="791"/>
      <c r="O90" s="42" t="s">
        <v>734</v>
      </c>
      <c r="P90" s="422"/>
      <c r="Q90" s="422"/>
      <c r="R90" s="422"/>
      <c r="S90" s="422"/>
      <c r="T90" s="685">
        <f t="shared" si="15"/>
        <v>2268</v>
      </c>
      <c r="U90" s="686"/>
      <c r="V90" s="422" t="s">
        <v>578</v>
      </c>
      <c r="W90" s="422"/>
      <c r="X90" s="439"/>
      <c r="Y90" s="439"/>
      <c r="Z90" s="439"/>
      <c r="AA90" s="424"/>
      <c r="AB90" s="422"/>
      <c r="AC90" s="422"/>
      <c r="AD90" s="422"/>
      <c r="AE90" s="422"/>
      <c r="AF90" s="526"/>
      <c r="AG90" s="515"/>
      <c r="AH90" s="422"/>
      <c r="AI90" s="421"/>
      <c r="AJ90" s="573"/>
      <c r="AK90" s="573"/>
      <c r="AL90" s="127"/>
      <c r="AM90" s="419"/>
      <c r="AN90" s="113">
        <f>ROUND(T90/$AJ$89,0)</f>
        <v>75</v>
      </c>
      <c r="AO90" s="429"/>
    </row>
    <row r="91" spans="1:42" ht="17.25" customHeight="1" x14ac:dyDescent="0.15">
      <c r="A91" s="436">
        <v>66</v>
      </c>
      <c r="B91" s="436">
        <v>2122</v>
      </c>
      <c r="C91" s="49" t="s">
        <v>169</v>
      </c>
      <c r="D91" s="547"/>
      <c r="E91" s="548"/>
      <c r="F91" s="548"/>
      <c r="G91" s="548"/>
      <c r="H91" s="548"/>
      <c r="I91" s="549"/>
      <c r="J91" s="792"/>
      <c r="K91" s="793"/>
      <c r="L91" s="793"/>
      <c r="M91" s="793"/>
      <c r="N91" s="794"/>
      <c r="O91" s="42" t="s">
        <v>736</v>
      </c>
      <c r="P91" s="422"/>
      <c r="Q91" s="422"/>
      <c r="R91" s="422"/>
      <c r="S91" s="422"/>
      <c r="T91" s="685">
        <f t="shared" si="15"/>
        <v>4228</v>
      </c>
      <c r="U91" s="686"/>
      <c r="V91" s="422" t="s">
        <v>578</v>
      </c>
      <c r="W91" s="422"/>
      <c r="X91" s="445"/>
      <c r="Y91" s="445"/>
      <c r="Z91" s="445"/>
      <c r="AA91" s="424"/>
      <c r="AB91" s="422"/>
      <c r="AC91" s="422"/>
      <c r="AD91" s="422"/>
      <c r="AE91" s="422"/>
      <c r="AF91" s="526"/>
      <c r="AG91" s="515"/>
      <c r="AH91" s="422"/>
      <c r="AI91" s="421"/>
      <c r="AJ91" s="573"/>
      <c r="AK91" s="573"/>
      <c r="AL91" s="127"/>
      <c r="AM91" s="419"/>
      <c r="AN91" s="113">
        <f>ROUND(T91/$AJ$89,0)</f>
        <v>139</v>
      </c>
      <c r="AO91" s="429"/>
    </row>
    <row r="92" spans="1:42" ht="17.25" customHeight="1" x14ac:dyDescent="0.15">
      <c r="A92" s="436">
        <v>66</v>
      </c>
      <c r="B92" s="436">
        <v>3112</v>
      </c>
      <c r="C92" s="211" t="s">
        <v>1375</v>
      </c>
      <c r="D92" s="510"/>
      <c r="E92" s="511"/>
      <c r="F92" s="511"/>
      <c r="G92" s="511"/>
      <c r="H92" s="511"/>
      <c r="I92" s="511"/>
      <c r="J92" s="769" t="s">
        <v>1367</v>
      </c>
      <c r="K92" s="763"/>
      <c r="L92" s="763"/>
      <c r="M92" s="763"/>
      <c r="N92" s="764"/>
      <c r="O92" s="42" t="s">
        <v>734</v>
      </c>
      <c r="P92" s="422"/>
      <c r="Q92" s="422"/>
      <c r="R92" s="526"/>
      <c r="S92" s="515"/>
      <c r="T92" s="685">
        <f t="shared" si="15"/>
        <v>2268</v>
      </c>
      <c r="U92" s="686"/>
      <c r="V92" s="422" t="s">
        <v>578</v>
      </c>
      <c r="W92" s="422"/>
      <c r="X92" s="422"/>
      <c r="Y92" s="498"/>
      <c r="Z92" s="422"/>
      <c r="AA92" s="422"/>
      <c r="AB92" s="445"/>
      <c r="AC92" s="555"/>
      <c r="AD92" s="555"/>
      <c r="AE92" s="555"/>
      <c r="AF92" s="555"/>
      <c r="AG92" s="445"/>
      <c r="AH92" s="55"/>
      <c r="AI92" s="246"/>
      <c r="AJ92" s="418"/>
      <c r="AK92" s="418"/>
      <c r="AL92" s="45"/>
      <c r="AM92" s="419"/>
      <c r="AN92" s="113">
        <f t="shared" ref="AN92:AN93" si="16">ROUND(T92/$AJ$89,0)</f>
        <v>75</v>
      </c>
      <c r="AO92" s="402"/>
    </row>
    <row r="93" spans="1:42" ht="17.25" customHeight="1" x14ac:dyDescent="0.15">
      <c r="A93" s="436">
        <v>66</v>
      </c>
      <c r="B93" s="436">
        <v>3122</v>
      </c>
      <c r="C93" s="211" t="s">
        <v>1376</v>
      </c>
      <c r="D93" s="510"/>
      <c r="E93" s="511"/>
      <c r="F93" s="511"/>
      <c r="G93" s="511"/>
      <c r="H93" s="511"/>
      <c r="I93" s="513"/>
      <c r="J93" s="789"/>
      <c r="K93" s="767"/>
      <c r="L93" s="767"/>
      <c r="M93" s="767"/>
      <c r="N93" s="768"/>
      <c r="O93" s="42" t="s">
        <v>736</v>
      </c>
      <c r="P93" s="422"/>
      <c r="Q93" s="422"/>
      <c r="R93" s="526"/>
      <c r="S93" s="515"/>
      <c r="T93" s="685">
        <f t="shared" si="15"/>
        <v>4228</v>
      </c>
      <c r="U93" s="686"/>
      <c r="V93" s="422" t="s">
        <v>578</v>
      </c>
      <c r="W93" s="422"/>
      <c r="X93" s="422"/>
      <c r="Y93" s="498"/>
      <c r="Z93" s="422"/>
      <c r="AA93" s="422"/>
      <c r="AB93" s="426"/>
      <c r="AC93" s="551"/>
      <c r="AD93" s="551"/>
      <c r="AE93" s="551"/>
      <c r="AF93" s="551"/>
      <c r="AG93" s="445"/>
      <c r="AH93" s="55"/>
      <c r="AI93" s="246"/>
      <c r="AJ93" s="418"/>
      <c r="AK93" s="418"/>
      <c r="AL93" s="45"/>
      <c r="AM93" s="419"/>
      <c r="AN93" s="113">
        <f t="shared" si="16"/>
        <v>139</v>
      </c>
      <c r="AO93" s="429"/>
    </row>
    <row r="94" spans="1:42" ht="17.25" customHeight="1" x14ac:dyDescent="0.15">
      <c r="A94" s="436">
        <v>66</v>
      </c>
      <c r="B94" s="436">
        <v>8002</v>
      </c>
      <c r="C94" s="49" t="s">
        <v>164</v>
      </c>
      <c r="D94" s="547"/>
      <c r="E94" s="548"/>
      <c r="F94" s="548"/>
      <c r="G94" s="548"/>
      <c r="H94" s="548"/>
      <c r="I94" s="549"/>
      <c r="J94" s="769" t="s">
        <v>70</v>
      </c>
      <c r="K94" s="763"/>
      <c r="L94" s="763"/>
      <c r="M94" s="763"/>
      <c r="N94" s="764"/>
      <c r="O94" s="42" t="s">
        <v>734</v>
      </c>
      <c r="P94" s="445"/>
      <c r="Q94" s="445"/>
      <c r="R94" s="445"/>
      <c r="S94" s="526"/>
      <c r="T94" s="685">
        <f t="shared" ref="T94:T99" si="17">T88</f>
        <v>2268</v>
      </c>
      <c r="U94" s="788"/>
      <c r="V94" s="445" t="s">
        <v>578</v>
      </c>
      <c r="W94" s="445"/>
      <c r="X94" s="445"/>
      <c r="Y94" s="453" t="s">
        <v>53</v>
      </c>
      <c r="Z94" s="416"/>
      <c r="AA94" s="439"/>
      <c r="AB94" s="439"/>
      <c r="AC94" s="628"/>
      <c r="AD94" s="559"/>
      <c r="AE94" s="439"/>
      <c r="AF94" s="439"/>
      <c r="AG94" s="416"/>
      <c r="AH94" s="36"/>
      <c r="AI94" s="246"/>
      <c r="AJ94" s="245"/>
      <c r="AK94" s="127"/>
      <c r="AL94" s="45"/>
      <c r="AM94" s="247"/>
      <c r="AN94" s="12">
        <f t="shared" ref="AN94:AN99" si="18">ROUND(ROUND(T94*$AD$95,0)/$AJ$89,0)</f>
        <v>52</v>
      </c>
      <c r="AO94" s="402"/>
    </row>
    <row r="95" spans="1:42" ht="17.25" customHeight="1" x14ac:dyDescent="0.15">
      <c r="A95" s="436">
        <v>66</v>
      </c>
      <c r="B95" s="436">
        <v>8012</v>
      </c>
      <c r="C95" s="49" t="s">
        <v>165</v>
      </c>
      <c r="D95" s="193"/>
      <c r="E95" s="192"/>
      <c r="F95" s="192"/>
      <c r="G95" s="192"/>
      <c r="H95" s="192"/>
      <c r="I95" s="192"/>
      <c r="J95" s="789"/>
      <c r="K95" s="767"/>
      <c r="L95" s="767"/>
      <c r="M95" s="767"/>
      <c r="N95" s="768"/>
      <c r="O95" s="42" t="s">
        <v>736</v>
      </c>
      <c r="P95" s="445"/>
      <c r="Q95" s="445"/>
      <c r="R95" s="445"/>
      <c r="S95" s="526"/>
      <c r="T95" s="685">
        <f t="shared" si="17"/>
        <v>4228</v>
      </c>
      <c r="U95" s="788"/>
      <c r="V95" s="445" t="s">
        <v>578</v>
      </c>
      <c r="W95" s="445"/>
      <c r="X95" s="426"/>
      <c r="Y95" s="246"/>
      <c r="Z95" s="418"/>
      <c r="AA95" s="418"/>
      <c r="AB95" s="418"/>
      <c r="AC95" s="521" t="s">
        <v>27</v>
      </c>
      <c r="AD95" s="718">
        <f>AI66</f>
        <v>0.7</v>
      </c>
      <c r="AE95" s="718"/>
      <c r="AF95" s="245"/>
      <c r="AG95" s="418"/>
      <c r="AH95" s="419"/>
      <c r="AI95" s="246"/>
      <c r="AJ95" s="169"/>
      <c r="AK95" s="169"/>
      <c r="AL95" s="127"/>
      <c r="AM95" s="247"/>
      <c r="AN95" s="12">
        <f t="shared" si="18"/>
        <v>97</v>
      </c>
      <c r="AO95" s="429"/>
    </row>
    <row r="96" spans="1:42" ht="17.25" customHeight="1" x14ac:dyDescent="0.15">
      <c r="A96" s="436">
        <v>66</v>
      </c>
      <c r="B96" s="436">
        <v>8202</v>
      </c>
      <c r="C96" s="49" t="s">
        <v>170</v>
      </c>
      <c r="D96" s="193"/>
      <c r="E96" s="192"/>
      <c r="F96" s="192"/>
      <c r="G96" s="192"/>
      <c r="H96" s="192"/>
      <c r="I96" s="192"/>
      <c r="J96" s="769" t="s">
        <v>71</v>
      </c>
      <c r="K96" s="790"/>
      <c r="L96" s="790"/>
      <c r="M96" s="790"/>
      <c r="N96" s="791"/>
      <c r="O96" s="42" t="s">
        <v>734</v>
      </c>
      <c r="P96" s="445"/>
      <c r="Q96" s="445"/>
      <c r="R96" s="445"/>
      <c r="S96" s="526"/>
      <c r="T96" s="685">
        <f t="shared" si="17"/>
        <v>2268</v>
      </c>
      <c r="U96" s="788"/>
      <c r="V96" s="445" t="s">
        <v>578</v>
      </c>
      <c r="W96" s="445"/>
      <c r="X96" s="445"/>
      <c r="Y96" s="246"/>
      <c r="Z96" s="418"/>
      <c r="AA96" s="418"/>
      <c r="AB96" s="418"/>
      <c r="AC96" s="521"/>
      <c r="AD96" s="539"/>
      <c r="AE96" s="539"/>
      <c r="AF96" s="245"/>
      <c r="AG96" s="418"/>
      <c r="AH96" s="419"/>
      <c r="AI96" s="246"/>
      <c r="AJ96" s="169"/>
      <c r="AK96" s="169"/>
      <c r="AL96" s="127"/>
      <c r="AM96" s="247"/>
      <c r="AN96" s="12">
        <f t="shared" si="18"/>
        <v>52</v>
      </c>
      <c r="AO96" s="429"/>
    </row>
    <row r="97" spans="1:41" ht="17.25" customHeight="1" x14ac:dyDescent="0.15">
      <c r="A97" s="436">
        <v>66</v>
      </c>
      <c r="B97" s="436">
        <v>8212</v>
      </c>
      <c r="C97" s="49" t="s">
        <v>171</v>
      </c>
      <c r="D97" s="193"/>
      <c r="E97" s="192"/>
      <c r="F97" s="192"/>
      <c r="G97" s="192"/>
      <c r="H97" s="192"/>
      <c r="I97" s="192"/>
      <c r="J97" s="792"/>
      <c r="K97" s="793"/>
      <c r="L97" s="793"/>
      <c r="M97" s="793"/>
      <c r="N97" s="794"/>
      <c r="O97" s="42" t="s">
        <v>736</v>
      </c>
      <c r="P97" s="445"/>
      <c r="Q97" s="445"/>
      <c r="R97" s="445"/>
      <c r="S97" s="526"/>
      <c r="T97" s="685">
        <f t="shared" si="17"/>
        <v>4228</v>
      </c>
      <c r="U97" s="788"/>
      <c r="V97" s="445" t="s">
        <v>578</v>
      </c>
      <c r="W97" s="445"/>
      <c r="X97" s="426"/>
      <c r="Y97" s="246"/>
      <c r="Z97" s="418"/>
      <c r="AA97" s="418"/>
      <c r="AB97" s="418"/>
      <c r="AC97" s="521"/>
      <c r="AD97" s="539"/>
      <c r="AE97" s="539"/>
      <c r="AF97" s="245"/>
      <c r="AG97" s="418"/>
      <c r="AH97" s="419"/>
      <c r="AI97" s="246"/>
      <c r="AJ97" s="169"/>
      <c r="AK97" s="169"/>
      <c r="AL97" s="127"/>
      <c r="AM97" s="247"/>
      <c r="AN97" s="12">
        <f t="shared" si="18"/>
        <v>97</v>
      </c>
      <c r="AO97" s="429"/>
    </row>
    <row r="98" spans="1:41" ht="17.25" customHeight="1" x14ac:dyDescent="0.15">
      <c r="A98" s="436">
        <v>66</v>
      </c>
      <c r="B98" s="436">
        <v>8302</v>
      </c>
      <c r="C98" s="49" t="s">
        <v>1377</v>
      </c>
      <c r="D98" s="193"/>
      <c r="E98" s="192"/>
      <c r="F98" s="192"/>
      <c r="G98" s="192"/>
      <c r="H98" s="192"/>
      <c r="I98" s="192"/>
      <c r="J98" s="769" t="s">
        <v>1367</v>
      </c>
      <c r="K98" s="790"/>
      <c r="L98" s="790"/>
      <c r="M98" s="790"/>
      <c r="N98" s="791"/>
      <c r="O98" s="42" t="s">
        <v>734</v>
      </c>
      <c r="P98" s="445"/>
      <c r="Q98" s="445"/>
      <c r="R98" s="445"/>
      <c r="S98" s="526"/>
      <c r="T98" s="685">
        <f t="shared" si="17"/>
        <v>2268</v>
      </c>
      <c r="U98" s="788"/>
      <c r="V98" s="445" t="s">
        <v>578</v>
      </c>
      <c r="W98" s="445"/>
      <c r="X98" s="445"/>
      <c r="Y98" s="246"/>
      <c r="Z98" s="418"/>
      <c r="AA98" s="418"/>
      <c r="AB98" s="418"/>
      <c r="AC98" s="521"/>
      <c r="AD98" s="539"/>
      <c r="AE98" s="539"/>
      <c r="AF98" s="245"/>
      <c r="AG98" s="418"/>
      <c r="AH98" s="419"/>
      <c r="AI98" s="246"/>
      <c r="AJ98" s="169"/>
      <c r="AK98" s="169"/>
      <c r="AL98" s="127"/>
      <c r="AM98" s="247"/>
      <c r="AN98" s="12">
        <f t="shared" si="18"/>
        <v>52</v>
      </c>
      <c r="AO98" s="429"/>
    </row>
    <row r="99" spans="1:41" ht="17.25" customHeight="1" x14ac:dyDescent="0.15">
      <c r="A99" s="436">
        <v>66</v>
      </c>
      <c r="B99" s="436">
        <v>8312</v>
      </c>
      <c r="C99" s="49" t="s">
        <v>1378</v>
      </c>
      <c r="D99" s="193"/>
      <c r="E99" s="192"/>
      <c r="F99" s="192"/>
      <c r="G99" s="192"/>
      <c r="H99" s="192"/>
      <c r="I99" s="192"/>
      <c r="J99" s="792"/>
      <c r="K99" s="793"/>
      <c r="L99" s="793"/>
      <c r="M99" s="793"/>
      <c r="N99" s="794"/>
      <c r="O99" s="42" t="s">
        <v>736</v>
      </c>
      <c r="P99" s="445"/>
      <c r="Q99" s="445"/>
      <c r="R99" s="445"/>
      <c r="S99" s="526"/>
      <c r="T99" s="685">
        <f t="shared" si="17"/>
        <v>4228</v>
      </c>
      <c r="U99" s="788"/>
      <c r="V99" s="445" t="s">
        <v>578</v>
      </c>
      <c r="W99" s="445"/>
      <c r="X99" s="426"/>
      <c r="Y99" s="57"/>
      <c r="Z99" s="417"/>
      <c r="AA99" s="417"/>
      <c r="AB99" s="417"/>
      <c r="AC99" s="523"/>
      <c r="AD99" s="611"/>
      <c r="AE99" s="611"/>
      <c r="AF99" s="426"/>
      <c r="AG99" s="417"/>
      <c r="AH99" s="420"/>
      <c r="AI99" s="246"/>
      <c r="AJ99" s="169"/>
      <c r="AK99" s="169"/>
      <c r="AL99" s="127"/>
      <c r="AM99" s="247"/>
      <c r="AN99" s="12">
        <f t="shared" si="18"/>
        <v>97</v>
      </c>
      <c r="AO99" s="429"/>
    </row>
    <row r="100" spans="1:41" ht="17.25" customHeight="1" x14ac:dyDescent="0.15">
      <c r="A100" s="436">
        <v>66</v>
      </c>
      <c r="B100" s="436">
        <v>9002</v>
      </c>
      <c r="C100" s="49" t="s">
        <v>166</v>
      </c>
      <c r="D100" s="213"/>
      <c r="E100" s="192"/>
      <c r="F100" s="192"/>
      <c r="G100" s="192"/>
      <c r="H100" s="192"/>
      <c r="I100" s="192"/>
      <c r="J100" s="769" t="s">
        <v>70</v>
      </c>
      <c r="K100" s="763"/>
      <c r="L100" s="763"/>
      <c r="M100" s="763"/>
      <c r="N100" s="764"/>
      <c r="O100" s="42" t="s">
        <v>734</v>
      </c>
      <c r="P100" s="445"/>
      <c r="Q100" s="445"/>
      <c r="R100" s="445"/>
      <c r="S100" s="526"/>
      <c r="T100" s="685">
        <f t="shared" ref="T100:T105" si="19">T88</f>
        <v>2268</v>
      </c>
      <c r="U100" s="788"/>
      <c r="V100" s="445" t="s">
        <v>578</v>
      </c>
      <c r="W100" s="445"/>
      <c r="X100" s="445"/>
      <c r="Y100" s="111" t="s">
        <v>65</v>
      </c>
      <c r="Z100" s="416"/>
      <c r="AA100" s="439"/>
      <c r="AB100" s="439"/>
      <c r="AC100" s="628"/>
      <c r="AD100" s="559"/>
      <c r="AE100" s="439"/>
      <c r="AF100" s="439"/>
      <c r="AG100" s="439"/>
      <c r="AH100" s="170"/>
      <c r="AI100" s="246"/>
      <c r="AJ100" s="245"/>
      <c r="AK100" s="127"/>
      <c r="AL100" s="45"/>
      <c r="AM100" s="247"/>
      <c r="AN100" s="12">
        <f t="shared" ref="AN100:AN105" si="20">ROUND(ROUND(T100*$AD$101,0)/$AJ$89,0)</f>
        <v>52</v>
      </c>
      <c r="AO100" s="402"/>
    </row>
    <row r="101" spans="1:41" ht="17.25" customHeight="1" x14ac:dyDescent="0.15">
      <c r="A101" s="436">
        <v>66</v>
      </c>
      <c r="B101" s="436">
        <v>9012</v>
      </c>
      <c r="C101" s="49" t="s">
        <v>167</v>
      </c>
      <c r="D101" s="193"/>
      <c r="E101" s="192"/>
      <c r="F101" s="192"/>
      <c r="G101" s="192"/>
      <c r="H101" s="192"/>
      <c r="I101" s="192"/>
      <c r="J101" s="789"/>
      <c r="K101" s="767"/>
      <c r="L101" s="767"/>
      <c r="M101" s="767"/>
      <c r="N101" s="768"/>
      <c r="O101" s="42" t="s">
        <v>736</v>
      </c>
      <c r="P101" s="445"/>
      <c r="Q101" s="445"/>
      <c r="R101" s="445"/>
      <c r="S101" s="526"/>
      <c r="T101" s="685">
        <f t="shared" si="19"/>
        <v>4228</v>
      </c>
      <c r="U101" s="788"/>
      <c r="V101" s="445" t="s">
        <v>578</v>
      </c>
      <c r="W101" s="445"/>
      <c r="X101" s="426"/>
      <c r="Y101" s="74" t="s">
        <v>67</v>
      </c>
      <c r="Z101" s="418"/>
      <c r="AA101" s="245"/>
      <c r="AB101" s="245"/>
      <c r="AC101" s="521" t="s">
        <v>27</v>
      </c>
      <c r="AD101" s="718">
        <f>AI77</f>
        <v>0.7</v>
      </c>
      <c r="AE101" s="718"/>
      <c r="AF101" s="245"/>
      <c r="AG101" s="245"/>
      <c r="AH101" s="162"/>
      <c r="AI101" s="246"/>
      <c r="AJ101" s="169"/>
      <c r="AK101" s="169"/>
      <c r="AL101" s="127"/>
      <c r="AM101" s="247"/>
      <c r="AN101" s="12">
        <f t="shared" si="20"/>
        <v>97</v>
      </c>
      <c r="AO101" s="429"/>
    </row>
    <row r="102" spans="1:41" ht="17.25" customHeight="1" x14ac:dyDescent="0.15">
      <c r="A102" s="436">
        <v>66</v>
      </c>
      <c r="B102" s="436">
        <v>9202</v>
      </c>
      <c r="C102" s="49" t="s">
        <v>172</v>
      </c>
      <c r="D102" s="193"/>
      <c r="E102" s="192"/>
      <c r="F102" s="192"/>
      <c r="G102" s="192"/>
      <c r="H102" s="192"/>
      <c r="I102" s="192"/>
      <c r="J102" s="769" t="s">
        <v>71</v>
      </c>
      <c r="K102" s="790"/>
      <c r="L102" s="790"/>
      <c r="M102" s="790"/>
      <c r="N102" s="791"/>
      <c r="O102" s="42" t="s">
        <v>734</v>
      </c>
      <c r="P102" s="445"/>
      <c r="Q102" s="445"/>
      <c r="R102" s="445"/>
      <c r="S102" s="526"/>
      <c r="T102" s="685">
        <f t="shared" si="19"/>
        <v>2268</v>
      </c>
      <c r="U102" s="788"/>
      <c r="V102" s="445" t="s">
        <v>578</v>
      </c>
      <c r="W102" s="445"/>
      <c r="X102" s="445"/>
      <c r="Y102" s="74"/>
      <c r="Z102" s="418"/>
      <c r="AA102" s="245"/>
      <c r="AB102" s="245"/>
      <c r="AC102" s="521"/>
      <c r="AD102" s="539"/>
      <c r="AE102" s="539"/>
      <c r="AF102" s="245"/>
      <c r="AG102" s="245"/>
      <c r="AH102" s="162"/>
      <c r="AI102" s="246"/>
      <c r="AJ102" s="169"/>
      <c r="AK102" s="169"/>
      <c r="AL102" s="127"/>
      <c r="AM102" s="247"/>
      <c r="AN102" s="12">
        <f t="shared" si="20"/>
        <v>52</v>
      </c>
      <c r="AO102" s="429"/>
    </row>
    <row r="103" spans="1:41" ht="17.25" customHeight="1" x14ac:dyDescent="0.15">
      <c r="A103" s="436">
        <v>66</v>
      </c>
      <c r="B103" s="436">
        <v>9212</v>
      </c>
      <c r="C103" s="49" t="s">
        <v>173</v>
      </c>
      <c r="D103" s="193"/>
      <c r="E103" s="192"/>
      <c r="F103" s="192"/>
      <c r="G103" s="192"/>
      <c r="H103" s="192"/>
      <c r="I103" s="192"/>
      <c r="J103" s="792"/>
      <c r="K103" s="793"/>
      <c r="L103" s="793"/>
      <c r="M103" s="793"/>
      <c r="N103" s="794"/>
      <c r="O103" s="42" t="s">
        <v>736</v>
      </c>
      <c r="P103" s="445"/>
      <c r="Q103" s="445"/>
      <c r="R103" s="445"/>
      <c r="S103" s="526"/>
      <c r="T103" s="685">
        <f t="shared" si="19"/>
        <v>4228</v>
      </c>
      <c r="U103" s="788"/>
      <c r="V103" s="445" t="s">
        <v>578</v>
      </c>
      <c r="W103" s="445"/>
      <c r="X103" s="426"/>
      <c r="Y103" s="74"/>
      <c r="Z103" s="418"/>
      <c r="AA103" s="245"/>
      <c r="AB103" s="245"/>
      <c r="AC103" s="521"/>
      <c r="AD103" s="539"/>
      <c r="AE103" s="539"/>
      <c r="AF103" s="245"/>
      <c r="AG103" s="245"/>
      <c r="AH103" s="162"/>
      <c r="AI103" s="246"/>
      <c r="AJ103" s="169"/>
      <c r="AK103" s="169"/>
      <c r="AL103" s="127"/>
      <c r="AM103" s="247"/>
      <c r="AN103" s="12">
        <f t="shared" si="20"/>
        <v>97</v>
      </c>
      <c r="AO103" s="429"/>
    </row>
    <row r="104" spans="1:41" ht="17.25" customHeight="1" x14ac:dyDescent="0.15">
      <c r="A104" s="436">
        <v>66</v>
      </c>
      <c r="B104" s="436">
        <v>9302</v>
      </c>
      <c r="C104" s="49" t="s">
        <v>1379</v>
      </c>
      <c r="D104" s="193"/>
      <c r="E104" s="192"/>
      <c r="F104" s="192"/>
      <c r="G104" s="192"/>
      <c r="H104" s="192"/>
      <c r="I104" s="192"/>
      <c r="J104" s="769" t="s">
        <v>1367</v>
      </c>
      <c r="K104" s="790"/>
      <c r="L104" s="790"/>
      <c r="M104" s="790"/>
      <c r="N104" s="791"/>
      <c r="O104" s="42" t="s">
        <v>734</v>
      </c>
      <c r="P104" s="445"/>
      <c r="Q104" s="445"/>
      <c r="R104" s="445"/>
      <c r="S104" s="526"/>
      <c r="T104" s="685">
        <f t="shared" si="19"/>
        <v>2268</v>
      </c>
      <c r="U104" s="788"/>
      <c r="V104" s="445" t="s">
        <v>578</v>
      </c>
      <c r="W104" s="445"/>
      <c r="X104" s="445"/>
      <c r="Y104" s="74"/>
      <c r="Z104" s="418"/>
      <c r="AA104" s="245"/>
      <c r="AB104" s="245"/>
      <c r="AC104" s="521"/>
      <c r="AD104" s="539"/>
      <c r="AE104" s="539"/>
      <c r="AF104" s="245"/>
      <c r="AG104" s="245"/>
      <c r="AH104" s="162"/>
      <c r="AI104" s="246"/>
      <c r="AJ104" s="169"/>
      <c r="AK104" s="169"/>
      <c r="AL104" s="127"/>
      <c r="AM104" s="247"/>
      <c r="AN104" s="12">
        <f t="shared" si="20"/>
        <v>52</v>
      </c>
      <c r="AO104" s="429"/>
    </row>
    <row r="105" spans="1:41" ht="17.25" customHeight="1" x14ac:dyDescent="0.15">
      <c r="A105" s="436">
        <v>66</v>
      </c>
      <c r="B105" s="436">
        <v>9312</v>
      </c>
      <c r="C105" s="49" t="s">
        <v>1380</v>
      </c>
      <c r="D105" s="193"/>
      <c r="E105" s="192"/>
      <c r="F105" s="192"/>
      <c r="G105" s="192"/>
      <c r="H105" s="192"/>
      <c r="I105" s="192"/>
      <c r="J105" s="792"/>
      <c r="K105" s="793"/>
      <c r="L105" s="793"/>
      <c r="M105" s="793"/>
      <c r="N105" s="794"/>
      <c r="O105" s="42" t="s">
        <v>736</v>
      </c>
      <c r="P105" s="445"/>
      <c r="Q105" s="445"/>
      <c r="R105" s="445"/>
      <c r="S105" s="526"/>
      <c r="T105" s="685">
        <f t="shared" si="19"/>
        <v>4228</v>
      </c>
      <c r="U105" s="788"/>
      <c r="V105" s="445" t="s">
        <v>578</v>
      </c>
      <c r="W105" s="445"/>
      <c r="X105" s="426"/>
      <c r="Y105" s="112"/>
      <c r="Z105" s="417"/>
      <c r="AA105" s="426"/>
      <c r="AB105" s="426"/>
      <c r="AC105" s="523"/>
      <c r="AD105" s="611"/>
      <c r="AE105" s="611"/>
      <c r="AF105" s="426"/>
      <c r="AG105" s="426"/>
      <c r="AH105" s="317"/>
      <c r="AI105" s="246"/>
      <c r="AJ105" s="169"/>
      <c r="AK105" s="169"/>
      <c r="AL105" s="127"/>
      <c r="AM105" s="247"/>
      <c r="AN105" s="12">
        <f t="shared" si="20"/>
        <v>97</v>
      </c>
      <c r="AO105" s="429"/>
    </row>
    <row r="106" spans="1:41" ht="17.25" customHeight="1" x14ac:dyDescent="0.15">
      <c r="A106" s="436">
        <v>66</v>
      </c>
      <c r="B106" s="436" t="s">
        <v>3882</v>
      </c>
      <c r="C106" s="211" t="s">
        <v>3802</v>
      </c>
      <c r="D106" s="415"/>
      <c r="E106" s="678" t="s">
        <v>3141</v>
      </c>
      <c r="F106" s="678"/>
      <c r="G106" s="678"/>
      <c r="H106" s="678"/>
      <c r="I106" s="678"/>
      <c r="J106" s="677" t="s">
        <v>3481</v>
      </c>
      <c r="K106" s="678"/>
      <c r="L106" s="678"/>
      <c r="M106" s="678"/>
      <c r="N106" s="679"/>
      <c r="O106" s="677" t="s">
        <v>181</v>
      </c>
      <c r="P106" s="678"/>
      <c r="Q106" s="678"/>
      <c r="R106" s="678"/>
      <c r="S106" s="678"/>
      <c r="T106" s="678"/>
      <c r="U106" s="678"/>
      <c r="V106" s="678"/>
      <c r="W106" s="678"/>
      <c r="X106" s="679"/>
      <c r="Y106" s="42" t="s">
        <v>734</v>
      </c>
      <c r="Z106" s="422"/>
      <c r="AA106" s="515"/>
      <c r="AB106" s="422"/>
      <c r="AC106" s="686">
        <f t="shared" ref="AC106:AC117" si="21">AH12</f>
        <v>23</v>
      </c>
      <c r="AD106" s="686"/>
      <c r="AE106" s="424" t="s">
        <v>804</v>
      </c>
      <c r="AF106" s="637"/>
      <c r="AG106" s="637"/>
      <c r="AH106" s="515"/>
      <c r="AI106" s="70"/>
      <c r="AJ106" s="521"/>
      <c r="AK106" s="521"/>
      <c r="AL106" s="521"/>
      <c r="AM106" s="419"/>
      <c r="AN106" s="113">
        <f>-ROUND(AC106/$AJ$89,0)</f>
        <v>-1</v>
      </c>
      <c r="AO106" s="429"/>
    </row>
    <row r="107" spans="1:41" ht="17.25" customHeight="1" x14ac:dyDescent="0.15">
      <c r="A107" s="436">
        <v>66</v>
      </c>
      <c r="B107" s="436" t="s">
        <v>3883</v>
      </c>
      <c r="C107" s="211" t="s">
        <v>3803</v>
      </c>
      <c r="D107" s="510"/>
      <c r="E107" s="681"/>
      <c r="F107" s="681"/>
      <c r="G107" s="681"/>
      <c r="H107" s="681"/>
      <c r="I107" s="681"/>
      <c r="J107" s="680"/>
      <c r="K107" s="681"/>
      <c r="L107" s="681"/>
      <c r="M107" s="681"/>
      <c r="N107" s="682"/>
      <c r="O107" s="759"/>
      <c r="P107" s="760"/>
      <c r="Q107" s="760"/>
      <c r="R107" s="760"/>
      <c r="S107" s="760"/>
      <c r="T107" s="760"/>
      <c r="U107" s="760"/>
      <c r="V107" s="760"/>
      <c r="W107" s="760"/>
      <c r="X107" s="761"/>
      <c r="Y107" s="42" t="s">
        <v>736</v>
      </c>
      <c r="Z107" s="422"/>
      <c r="AA107" s="515"/>
      <c r="AB107" s="422"/>
      <c r="AC107" s="686">
        <f t="shared" si="21"/>
        <v>42</v>
      </c>
      <c r="AD107" s="686"/>
      <c r="AE107" s="424" t="s">
        <v>804</v>
      </c>
      <c r="AF107" s="652"/>
      <c r="AG107" s="422"/>
      <c r="AH107" s="515"/>
      <c r="AI107" s="70"/>
      <c r="AJ107" s="521"/>
      <c r="AK107" s="521"/>
      <c r="AL107" s="521"/>
      <c r="AM107" s="419"/>
      <c r="AN107" s="113">
        <f t="shared" ref="AN107:AN117" si="22">-ROUND(AC107/$AJ$89,0)</f>
        <v>-1</v>
      </c>
      <c r="AO107" s="429"/>
    </row>
    <row r="108" spans="1:41" ht="17.25" customHeight="1" x14ac:dyDescent="0.15">
      <c r="A108" s="436">
        <v>66</v>
      </c>
      <c r="B108" s="436" t="s">
        <v>3502</v>
      </c>
      <c r="C108" s="211" t="s">
        <v>3804</v>
      </c>
      <c r="D108" s="510"/>
      <c r="E108" s="681"/>
      <c r="F108" s="681"/>
      <c r="G108" s="681"/>
      <c r="H108" s="681"/>
      <c r="I108" s="681"/>
      <c r="J108" s="680"/>
      <c r="K108" s="681"/>
      <c r="L108" s="681"/>
      <c r="M108" s="681"/>
      <c r="N108" s="682"/>
      <c r="O108" s="677" t="s">
        <v>13</v>
      </c>
      <c r="P108" s="678"/>
      <c r="Q108" s="678"/>
      <c r="R108" s="678"/>
      <c r="S108" s="678"/>
      <c r="T108" s="678"/>
      <c r="U108" s="678"/>
      <c r="V108" s="678"/>
      <c r="W108" s="678"/>
      <c r="X108" s="679"/>
      <c r="Y108" s="42" t="s">
        <v>734</v>
      </c>
      <c r="Z108" s="422"/>
      <c r="AA108" s="515"/>
      <c r="AB108" s="422"/>
      <c r="AC108" s="686">
        <f t="shared" si="21"/>
        <v>23</v>
      </c>
      <c r="AD108" s="686"/>
      <c r="AE108" s="424" t="s">
        <v>804</v>
      </c>
      <c r="AF108" s="652"/>
      <c r="AG108" s="422"/>
      <c r="AH108" s="515"/>
      <c r="AI108" s="70"/>
      <c r="AJ108" s="521"/>
      <c r="AK108" s="521"/>
      <c r="AL108" s="521"/>
      <c r="AM108" s="419"/>
      <c r="AN108" s="113">
        <f t="shared" si="22"/>
        <v>-1</v>
      </c>
      <c r="AO108" s="429"/>
    </row>
    <row r="109" spans="1:41" ht="17.25" customHeight="1" x14ac:dyDescent="0.15">
      <c r="A109" s="436">
        <v>66</v>
      </c>
      <c r="B109" s="436" t="s">
        <v>3504</v>
      </c>
      <c r="C109" s="211" t="s">
        <v>3805</v>
      </c>
      <c r="D109" s="510"/>
      <c r="E109" s="511"/>
      <c r="F109" s="511"/>
      <c r="G109" s="511"/>
      <c r="H109" s="511"/>
      <c r="I109" s="511"/>
      <c r="J109" s="442"/>
      <c r="K109" s="637"/>
      <c r="L109" s="637"/>
      <c r="M109" s="637"/>
      <c r="N109" s="638"/>
      <c r="O109" s="759"/>
      <c r="P109" s="760"/>
      <c r="Q109" s="760"/>
      <c r="R109" s="760"/>
      <c r="S109" s="760"/>
      <c r="T109" s="760"/>
      <c r="U109" s="760"/>
      <c r="V109" s="760"/>
      <c r="W109" s="760"/>
      <c r="X109" s="761"/>
      <c r="Y109" s="42" t="s">
        <v>736</v>
      </c>
      <c r="Z109" s="422"/>
      <c r="AA109" s="515"/>
      <c r="AB109" s="422"/>
      <c r="AC109" s="686">
        <f t="shared" si="21"/>
        <v>42</v>
      </c>
      <c r="AD109" s="686"/>
      <c r="AE109" s="424" t="s">
        <v>804</v>
      </c>
      <c r="AF109" s="652"/>
      <c r="AG109" s="422"/>
      <c r="AH109" s="515"/>
      <c r="AI109" s="70"/>
      <c r="AJ109" s="521"/>
      <c r="AK109" s="521"/>
      <c r="AL109" s="521"/>
      <c r="AM109" s="419"/>
      <c r="AN109" s="113">
        <f t="shared" si="22"/>
        <v>-1</v>
      </c>
      <c r="AO109" s="429"/>
    </row>
    <row r="110" spans="1:41" ht="17.25" customHeight="1" x14ac:dyDescent="0.15">
      <c r="A110" s="436">
        <v>66</v>
      </c>
      <c r="B110" s="436" t="s">
        <v>3506</v>
      </c>
      <c r="C110" s="211" t="s">
        <v>3806</v>
      </c>
      <c r="D110" s="510"/>
      <c r="E110" s="511"/>
      <c r="F110" s="511"/>
      <c r="G110" s="511"/>
      <c r="H110" s="511"/>
      <c r="I110" s="511"/>
      <c r="J110" s="442"/>
      <c r="K110" s="637"/>
      <c r="L110" s="637"/>
      <c r="M110" s="637"/>
      <c r="N110" s="638"/>
      <c r="O110" s="677" t="s">
        <v>1367</v>
      </c>
      <c r="P110" s="678"/>
      <c r="Q110" s="678"/>
      <c r="R110" s="678"/>
      <c r="S110" s="678"/>
      <c r="T110" s="678"/>
      <c r="U110" s="678"/>
      <c r="V110" s="678"/>
      <c r="W110" s="678"/>
      <c r="X110" s="679"/>
      <c r="Y110" s="42" t="s">
        <v>734</v>
      </c>
      <c r="Z110" s="422"/>
      <c r="AA110" s="515"/>
      <c r="AB110" s="422"/>
      <c r="AC110" s="686">
        <f t="shared" si="21"/>
        <v>23</v>
      </c>
      <c r="AD110" s="686"/>
      <c r="AE110" s="424" t="s">
        <v>804</v>
      </c>
      <c r="AF110" s="652"/>
      <c r="AG110" s="422"/>
      <c r="AH110" s="515"/>
      <c r="AI110" s="70"/>
      <c r="AJ110" s="521"/>
      <c r="AK110" s="521"/>
      <c r="AL110" s="521"/>
      <c r="AM110" s="419"/>
      <c r="AN110" s="113">
        <f t="shared" si="22"/>
        <v>-1</v>
      </c>
      <c r="AO110" s="429"/>
    </row>
    <row r="111" spans="1:41" ht="17.25" customHeight="1" x14ac:dyDescent="0.15">
      <c r="A111" s="436">
        <v>66</v>
      </c>
      <c r="B111" s="436" t="s">
        <v>3508</v>
      </c>
      <c r="C111" s="211" t="s">
        <v>3807</v>
      </c>
      <c r="D111" s="550"/>
      <c r="E111" s="551"/>
      <c r="F111" s="551"/>
      <c r="G111" s="551"/>
      <c r="H111" s="551"/>
      <c r="I111" s="551"/>
      <c r="J111" s="446"/>
      <c r="K111" s="607"/>
      <c r="L111" s="607"/>
      <c r="M111" s="607"/>
      <c r="N111" s="432"/>
      <c r="O111" s="759"/>
      <c r="P111" s="760"/>
      <c r="Q111" s="760"/>
      <c r="R111" s="760"/>
      <c r="S111" s="760"/>
      <c r="T111" s="760"/>
      <c r="U111" s="760"/>
      <c r="V111" s="760"/>
      <c r="W111" s="760"/>
      <c r="X111" s="761"/>
      <c r="Y111" s="42" t="s">
        <v>736</v>
      </c>
      <c r="Z111" s="422"/>
      <c r="AA111" s="515"/>
      <c r="AB111" s="422"/>
      <c r="AC111" s="686">
        <f t="shared" si="21"/>
        <v>42</v>
      </c>
      <c r="AD111" s="686"/>
      <c r="AE111" s="424" t="s">
        <v>804</v>
      </c>
      <c r="AF111" s="652"/>
      <c r="AG111" s="422"/>
      <c r="AH111" s="515"/>
      <c r="AI111" s="70"/>
      <c r="AJ111" s="521"/>
      <c r="AK111" s="521"/>
      <c r="AL111" s="521"/>
      <c r="AM111" s="419"/>
      <c r="AN111" s="113">
        <f t="shared" si="22"/>
        <v>-1</v>
      </c>
      <c r="AO111" s="429"/>
    </row>
    <row r="112" spans="1:41" ht="17.25" customHeight="1" x14ac:dyDescent="0.15">
      <c r="A112" s="436">
        <v>66</v>
      </c>
      <c r="B112" s="436" t="s">
        <v>3884</v>
      </c>
      <c r="C112" s="211" t="s">
        <v>3808</v>
      </c>
      <c r="D112" s="415"/>
      <c r="E112" s="678" t="s">
        <v>3112</v>
      </c>
      <c r="F112" s="678"/>
      <c r="G112" s="678"/>
      <c r="H112" s="678"/>
      <c r="I112" s="678"/>
      <c r="J112" s="677" t="s">
        <v>3481</v>
      </c>
      <c r="K112" s="678"/>
      <c r="L112" s="678"/>
      <c r="M112" s="678"/>
      <c r="N112" s="679"/>
      <c r="O112" s="677" t="s">
        <v>181</v>
      </c>
      <c r="P112" s="678"/>
      <c r="Q112" s="678"/>
      <c r="R112" s="678"/>
      <c r="S112" s="678"/>
      <c r="T112" s="678"/>
      <c r="U112" s="678"/>
      <c r="V112" s="678"/>
      <c r="W112" s="678"/>
      <c r="X112" s="679"/>
      <c r="Y112" s="42" t="s">
        <v>734</v>
      </c>
      <c r="Z112" s="422"/>
      <c r="AA112" s="515"/>
      <c r="AB112" s="422"/>
      <c r="AC112" s="686">
        <f t="shared" si="21"/>
        <v>23</v>
      </c>
      <c r="AD112" s="686"/>
      <c r="AE112" s="424" t="s">
        <v>804</v>
      </c>
      <c r="AF112" s="637"/>
      <c r="AG112" s="637"/>
      <c r="AH112" s="515"/>
      <c r="AI112" s="70"/>
      <c r="AJ112" s="521"/>
      <c r="AK112" s="521"/>
      <c r="AL112" s="521"/>
      <c r="AM112" s="419"/>
      <c r="AN112" s="113">
        <f t="shared" si="22"/>
        <v>-1</v>
      </c>
      <c r="AO112" s="429"/>
    </row>
    <row r="113" spans="1:41" ht="17.25" customHeight="1" x14ac:dyDescent="0.15">
      <c r="A113" s="436">
        <v>66</v>
      </c>
      <c r="B113" s="436" t="s">
        <v>3885</v>
      </c>
      <c r="C113" s="211" t="s">
        <v>3809</v>
      </c>
      <c r="D113" s="510"/>
      <c r="E113" s="681"/>
      <c r="F113" s="681"/>
      <c r="G113" s="681"/>
      <c r="H113" s="681"/>
      <c r="I113" s="681"/>
      <c r="J113" s="680"/>
      <c r="K113" s="681"/>
      <c r="L113" s="681"/>
      <c r="M113" s="681"/>
      <c r="N113" s="682"/>
      <c r="O113" s="759"/>
      <c r="P113" s="760"/>
      <c r="Q113" s="760"/>
      <c r="R113" s="760"/>
      <c r="S113" s="760"/>
      <c r="T113" s="760"/>
      <c r="U113" s="760"/>
      <c r="V113" s="760"/>
      <c r="W113" s="760"/>
      <c r="X113" s="761"/>
      <c r="Y113" s="42" t="s">
        <v>736</v>
      </c>
      <c r="Z113" s="422"/>
      <c r="AA113" s="515"/>
      <c r="AB113" s="422"/>
      <c r="AC113" s="686">
        <f t="shared" si="21"/>
        <v>42</v>
      </c>
      <c r="AD113" s="686"/>
      <c r="AE113" s="424" t="s">
        <v>804</v>
      </c>
      <c r="AF113" s="652"/>
      <c r="AG113" s="422"/>
      <c r="AH113" s="515"/>
      <c r="AI113" s="70"/>
      <c r="AJ113" s="521"/>
      <c r="AK113" s="521"/>
      <c r="AL113" s="521"/>
      <c r="AM113" s="419"/>
      <c r="AN113" s="113">
        <f t="shared" si="22"/>
        <v>-1</v>
      </c>
      <c r="AO113" s="429"/>
    </row>
    <row r="114" spans="1:41" ht="17.25" customHeight="1" x14ac:dyDescent="0.15">
      <c r="A114" s="436">
        <v>66</v>
      </c>
      <c r="B114" s="436" t="s">
        <v>3876</v>
      </c>
      <c r="C114" s="211" t="s">
        <v>3810</v>
      </c>
      <c r="D114" s="510"/>
      <c r="E114" s="681"/>
      <c r="F114" s="681"/>
      <c r="G114" s="681"/>
      <c r="H114" s="681"/>
      <c r="I114" s="681"/>
      <c r="J114" s="680"/>
      <c r="K114" s="681"/>
      <c r="L114" s="681"/>
      <c r="M114" s="681"/>
      <c r="N114" s="682"/>
      <c r="O114" s="677" t="s">
        <v>13</v>
      </c>
      <c r="P114" s="678"/>
      <c r="Q114" s="678"/>
      <c r="R114" s="678"/>
      <c r="S114" s="678"/>
      <c r="T114" s="678"/>
      <c r="U114" s="678"/>
      <c r="V114" s="678"/>
      <c r="W114" s="678"/>
      <c r="X114" s="679"/>
      <c r="Y114" s="42" t="s">
        <v>734</v>
      </c>
      <c r="Z114" s="422"/>
      <c r="AA114" s="515"/>
      <c r="AB114" s="422"/>
      <c r="AC114" s="686">
        <f t="shared" si="21"/>
        <v>23</v>
      </c>
      <c r="AD114" s="686"/>
      <c r="AE114" s="424" t="s">
        <v>804</v>
      </c>
      <c r="AF114" s="652"/>
      <c r="AG114" s="422"/>
      <c r="AH114" s="515"/>
      <c r="AI114" s="70"/>
      <c r="AJ114" s="521"/>
      <c r="AK114" s="521"/>
      <c r="AL114" s="521"/>
      <c r="AM114" s="419"/>
      <c r="AN114" s="113">
        <f t="shared" si="22"/>
        <v>-1</v>
      </c>
      <c r="AO114" s="429"/>
    </row>
    <row r="115" spans="1:41" ht="17.25" customHeight="1" x14ac:dyDescent="0.15">
      <c r="A115" s="436">
        <v>66</v>
      </c>
      <c r="B115" s="436" t="s">
        <v>3886</v>
      </c>
      <c r="C115" s="211" t="s">
        <v>3811</v>
      </c>
      <c r="D115" s="510"/>
      <c r="E115" s="511"/>
      <c r="F115" s="511"/>
      <c r="G115" s="511"/>
      <c r="H115" s="511"/>
      <c r="I115" s="511"/>
      <c r="J115" s="510"/>
      <c r="K115" s="511"/>
      <c r="L115" s="637"/>
      <c r="M115" s="637"/>
      <c r="N115" s="638"/>
      <c r="O115" s="759"/>
      <c r="P115" s="760"/>
      <c r="Q115" s="760"/>
      <c r="R115" s="760"/>
      <c r="S115" s="760"/>
      <c r="T115" s="760"/>
      <c r="U115" s="760"/>
      <c r="V115" s="760"/>
      <c r="W115" s="760"/>
      <c r="X115" s="761"/>
      <c r="Y115" s="42" t="s">
        <v>736</v>
      </c>
      <c r="Z115" s="422"/>
      <c r="AA115" s="515"/>
      <c r="AB115" s="422"/>
      <c r="AC115" s="686">
        <f t="shared" si="21"/>
        <v>42</v>
      </c>
      <c r="AD115" s="686"/>
      <c r="AE115" s="424" t="s">
        <v>804</v>
      </c>
      <c r="AF115" s="652"/>
      <c r="AG115" s="422"/>
      <c r="AH115" s="515"/>
      <c r="AI115" s="70"/>
      <c r="AJ115" s="521"/>
      <c r="AK115" s="521"/>
      <c r="AL115" s="521"/>
      <c r="AM115" s="419"/>
      <c r="AN115" s="113">
        <f t="shared" si="22"/>
        <v>-1</v>
      </c>
      <c r="AO115" s="429"/>
    </row>
    <row r="116" spans="1:41" ht="17.25" customHeight="1" x14ac:dyDescent="0.15">
      <c r="A116" s="436">
        <v>66</v>
      </c>
      <c r="B116" s="436" t="s">
        <v>3887</v>
      </c>
      <c r="C116" s="211" t="s">
        <v>3813</v>
      </c>
      <c r="D116" s="510"/>
      <c r="E116" s="511"/>
      <c r="F116" s="511"/>
      <c r="G116" s="511"/>
      <c r="H116" s="511"/>
      <c r="I116" s="511"/>
      <c r="J116" s="510"/>
      <c r="K116" s="511"/>
      <c r="L116" s="637"/>
      <c r="M116" s="637"/>
      <c r="N116" s="638"/>
      <c r="O116" s="677" t="s">
        <v>1367</v>
      </c>
      <c r="P116" s="678"/>
      <c r="Q116" s="678"/>
      <c r="R116" s="678"/>
      <c r="S116" s="678"/>
      <c r="T116" s="678"/>
      <c r="U116" s="678"/>
      <c r="V116" s="678"/>
      <c r="W116" s="678"/>
      <c r="X116" s="679"/>
      <c r="Y116" s="42" t="s">
        <v>734</v>
      </c>
      <c r="Z116" s="422"/>
      <c r="AA116" s="515"/>
      <c r="AB116" s="422"/>
      <c r="AC116" s="686">
        <f t="shared" si="21"/>
        <v>23</v>
      </c>
      <c r="AD116" s="686"/>
      <c r="AE116" s="424" t="s">
        <v>804</v>
      </c>
      <c r="AF116" s="652"/>
      <c r="AG116" s="422"/>
      <c r="AH116" s="515"/>
      <c r="AI116" s="70"/>
      <c r="AJ116" s="521"/>
      <c r="AK116" s="521"/>
      <c r="AL116" s="521"/>
      <c r="AM116" s="419"/>
      <c r="AN116" s="113">
        <f t="shared" si="22"/>
        <v>-1</v>
      </c>
      <c r="AO116" s="429"/>
    </row>
    <row r="117" spans="1:41" ht="17.25" customHeight="1" x14ac:dyDescent="0.15">
      <c r="A117" s="436">
        <v>66</v>
      </c>
      <c r="B117" s="436" t="s">
        <v>3888</v>
      </c>
      <c r="C117" s="211" t="s">
        <v>3812</v>
      </c>
      <c r="D117" s="550"/>
      <c r="E117" s="551"/>
      <c r="F117" s="551"/>
      <c r="G117" s="551"/>
      <c r="H117" s="551"/>
      <c r="I117" s="551"/>
      <c r="J117" s="550"/>
      <c r="K117" s="551"/>
      <c r="L117" s="607"/>
      <c r="M117" s="607"/>
      <c r="N117" s="432"/>
      <c r="O117" s="759"/>
      <c r="P117" s="760"/>
      <c r="Q117" s="760"/>
      <c r="R117" s="760"/>
      <c r="S117" s="760"/>
      <c r="T117" s="760"/>
      <c r="U117" s="760"/>
      <c r="V117" s="760"/>
      <c r="W117" s="760"/>
      <c r="X117" s="761"/>
      <c r="Y117" s="42" t="s">
        <v>736</v>
      </c>
      <c r="Z117" s="422"/>
      <c r="AA117" s="515"/>
      <c r="AB117" s="422"/>
      <c r="AC117" s="686">
        <f t="shared" si="21"/>
        <v>42</v>
      </c>
      <c r="AD117" s="686"/>
      <c r="AE117" s="424" t="s">
        <v>804</v>
      </c>
      <c r="AF117" s="652"/>
      <c r="AG117" s="422"/>
      <c r="AH117" s="515"/>
      <c r="AI117" s="278"/>
      <c r="AJ117" s="523"/>
      <c r="AK117" s="523"/>
      <c r="AL117" s="523"/>
      <c r="AM117" s="420"/>
      <c r="AN117" s="113">
        <f t="shared" si="22"/>
        <v>-1</v>
      </c>
      <c r="AO117" s="429"/>
    </row>
    <row r="118" spans="1:41" ht="17.25" customHeight="1" x14ac:dyDescent="0.15">
      <c r="A118" s="436">
        <v>66</v>
      </c>
      <c r="B118" s="436">
        <v>8111</v>
      </c>
      <c r="C118" s="35" t="s">
        <v>148</v>
      </c>
      <c r="D118" s="423"/>
      <c r="E118" s="422" t="s">
        <v>269</v>
      </c>
      <c r="F118" s="445"/>
      <c r="G118" s="445"/>
      <c r="H118" s="445"/>
      <c r="I118" s="422"/>
      <c r="J118" s="422"/>
      <c r="K118" s="422"/>
      <c r="L118" s="422"/>
      <c r="M118" s="422"/>
      <c r="N118" s="422"/>
      <c r="O118" s="422"/>
      <c r="P118" s="422"/>
      <c r="Q118" s="422"/>
      <c r="R118" s="422"/>
      <c r="S118" s="422"/>
      <c r="T118" s="422"/>
      <c r="U118" s="422"/>
      <c r="V118" s="422"/>
      <c r="W118" s="422"/>
      <c r="X118" s="422"/>
      <c r="Y118" s="422"/>
      <c r="Z118" s="422"/>
      <c r="AA118" s="422"/>
      <c r="AB118" s="422"/>
      <c r="AC118" s="422"/>
      <c r="AD118" s="526"/>
      <c r="AE118" s="515"/>
      <c r="AF118" s="443"/>
      <c r="AG118" s="443" t="s">
        <v>581</v>
      </c>
      <c r="AH118" s="687">
        <f>AI24</f>
        <v>0.05</v>
      </c>
      <c r="AI118" s="687"/>
      <c r="AJ118" s="788"/>
      <c r="AK118" s="422" t="s">
        <v>741</v>
      </c>
      <c r="AL118" s="422"/>
      <c r="AM118" s="38"/>
      <c r="AN118" s="113"/>
      <c r="AO118" s="188"/>
    </row>
  </sheetData>
  <mergeCells count="157">
    <mergeCell ref="AH118:AJ118"/>
    <mergeCell ref="X77:Y77"/>
    <mergeCell ref="X76:Y76"/>
    <mergeCell ref="X81:Y81"/>
    <mergeCell ref="X79:Y79"/>
    <mergeCell ref="X80:Y80"/>
    <mergeCell ref="L35:R36"/>
    <mergeCell ref="D42:K43"/>
    <mergeCell ref="L50:R51"/>
    <mergeCell ref="L52:R53"/>
    <mergeCell ref="L67:R68"/>
    <mergeCell ref="L76:R77"/>
    <mergeCell ref="L69:R70"/>
    <mergeCell ref="AG53:AH53"/>
    <mergeCell ref="AI66:AJ66"/>
    <mergeCell ref="AG48:AH48"/>
    <mergeCell ref="AG49:AH49"/>
    <mergeCell ref="D76:K77"/>
    <mergeCell ref="J90:N91"/>
    <mergeCell ref="T97:U97"/>
    <mergeCell ref="T95:U95"/>
    <mergeCell ref="J94:N95"/>
    <mergeCell ref="E112:I114"/>
    <mergeCell ref="J112:N114"/>
    <mergeCell ref="D6:K7"/>
    <mergeCell ref="D65:K66"/>
    <mergeCell ref="L27:R28"/>
    <mergeCell ref="L29:R30"/>
    <mergeCell ref="D8:K9"/>
    <mergeCell ref="L65:R66"/>
    <mergeCell ref="L6:R7"/>
    <mergeCell ref="D10:K11"/>
    <mergeCell ref="L8:R9"/>
    <mergeCell ref="E27:K30"/>
    <mergeCell ref="L10:R11"/>
    <mergeCell ref="D37:K38"/>
    <mergeCell ref="L37:R38"/>
    <mergeCell ref="D50:K51"/>
    <mergeCell ref="D48:K49"/>
    <mergeCell ref="L48:R49"/>
    <mergeCell ref="L31:R32"/>
    <mergeCell ref="L33:R34"/>
    <mergeCell ref="E33:K36"/>
    <mergeCell ref="D54:K56"/>
    <mergeCell ref="D31:K32"/>
    <mergeCell ref="E12:K13"/>
    <mergeCell ref="L12:R13"/>
    <mergeCell ref="AD101:AE101"/>
    <mergeCell ref="AD95:AE95"/>
    <mergeCell ref="AG44:AH44"/>
    <mergeCell ref="AG45:AH45"/>
    <mergeCell ref="AG50:AH50"/>
    <mergeCell ref="AG51:AH51"/>
    <mergeCell ref="AG52:AH52"/>
    <mergeCell ref="AJ89:AK89"/>
    <mergeCell ref="AI77:AJ77"/>
    <mergeCell ref="AG47:AH47"/>
    <mergeCell ref="AH16:AI16"/>
    <mergeCell ref="AH17:AI17"/>
    <mergeCell ref="S20:Z21"/>
    <mergeCell ref="AH20:AI20"/>
    <mergeCell ref="AH21:AI21"/>
    <mergeCell ref="AH12:AI12"/>
    <mergeCell ref="AH13:AI13"/>
    <mergeCell ref="AH14:AI14"/>
    <mergeCell ref="AH15:AI15"/>
    <mergeCell ref="AH18:AI18"/>
    <mergeCell ref="AH19:AI19"/>
    <mergeCell ref="AB6:AC6"/>
    <mergeCell ref="AB7:AC7"/>
    <mergeCell ref="X66:Y66"/>
    <mergeCell ref="X67:Y67"/>
    <mergeCell ref="X65:Y65"/>
    <mergeCell ref="X69:Y69"/>
    <mergeCell ref="X70:Y70"/>
    <mergeCell ref="X68:Y68"/>
    <mergeCell ref="AB8:AC8"/>
    <mergeCell ref="AB9:AC9"/>
    <mergeCell ref="S22:Z23"/>
    <mergeCell ref="S12:Z13"/>
    <mergeCell ref="S14:Z15"/>
    <mergeCell ref="S16:Z17"/>
    <mergeCell ref="AB10:AC10"/>
    <mergeCell ref="AB11:AC11"/>
    <mergeCell ref="J100:N101"/>
    <mergeCell ref="T102:U102"/>
    <mergeCell ref="T101:U101"/>
    <mergeCell ref="T94:U94"/>
    <mergeCell ref="J102:N103"/>
    <mergeCell ref="J96:N97"/>
    <mergeCell ref="X78:Y78"/>
    <mergeCell ref="T90:U90"/>
    <mergeCell ref="T100:U100"/>
    <mergeCell ref="AG30:AH30"/>
    <mergeCell ref="AG37:AH37"/>
    <mergeCell ref="AG38:AH38"/>
    <mergeCell ref="AG39:AH39"/>
    <mergeCell ref="L78:R79"/>
    <mergeCell ref="AH22:AI22"/>
    <mergeCell ref="AH23:AI23"/>
    <mergeCell ref="AG31:AH31"/>
    <mergeCell ref="AG32:AH32"/>
    <mergeCell ref="AG46:AH46"/>
    <mergeCell ref="AI24:AJ24"/>
    <mergeCell ref="AG26:AH26"/>
    <mergeCell ref="AG27:AH27"/>
    <mergeCell ref="AG28:AH28"/>
    <mergeCell ref="AG43:AH43"/>
    <mergeCell ref="AG40:AH40"/>
    <mergeCell ref="AG42:AH42"/>
    <mergeCell ref="AG41:AH41"/>
    <mergeCell ref="AG36:AH36"/>
    <mergeCell ref="AG25:AH25"/>
    <mergeCell ref="AG33:AH33"/>
    <mergeCell ref="AG29:AH29"/>
    <mergeCell ref="AG35:AH35"/>
    <mergeCell ref="AG34:AH34"/>
    <mergeCell ref="E106:I108"/>
    <mergeCell ref="J106:N108"/>
    <mergeCell ref="AC106:AD106"/>
    <mergeCell ref="AC107:AD107"/>
    <mergeCell ref="E18:K19"/>
    <mergeCell ref="L18:R19"/>
    <mergeCell ref="S18:Z19"/>
    <mergeCell ref="L80:R81"/>
    <mergeCell ref="T89:U89"/>
    <mergeCell ref="T88:U88"/>
    <mergeCell ref="T91:U91"/>
    <mergeCell ref="J104:N105"/>
    <mergeCell ref="T104:U104"/>
    <mergeCell ref="T105:U105"/>
    <mergeCell ref="T92:U92"/>
    <mergeCell ref="T93:U93"/>
    <mergeCell ref="J92:N93"/>
    <mergeCell ref="J98:N99"/>
    <mergeCell ref="T98:U98"/>
    <mergeCell ref="T99:U99"/>
    <mergeCell ref="T96:U96"/>
    <mergeCell ref="O106:X107"/>
    <mergeCell ref="D88:I90"/>
    <mergeCell ref="J88:N89"/>
    <mergeCell ref="O116:X117"/>
    <mergeCell ref="T103:U103"/>
    <mergeCell ref="AC108:AD108"/>
    <mergeCell ref="AC109:AD109"/>
    <mergeCell ref="AC110:AD110"/>
    <mergeCell ref="AC111:AD111"/>
    <mergeCell ref="AC112:AD112"/>
    <mergeCell ref="AC113:AD113"/>
    <mergeCell ref="AC114:AD114"/>
    <mergeCell ref="AC115:AD115"/>
    <mergeCell ref="AC116:AD116"/>
    <mergeCell ref="AC117:AD117"/>
    <mergeCell ref="O110:X111"/>
    <mergeCell ref="O108:X109"/>
    <mergeCell ref="O112:X113"/>
    <mergeCell ref="O114:X115"/>
  </mergeCells>
  <phoneticPr fontId="3"/>
  <printOptions horizontalCentered="1"/>
  <pageMargins left="0.39370078740157483" right="0.39370078740157483" top="0.78740157480314965" bottom="0.59055118110236227" header="0.51181102362204722" footer="0.31496062992125984"/>
  <pageSetup paperSize="9" scale="65" firstPageNumber="23" orientation="portrait" useFirstPageNumber="1" r:id="rId1"/>
  <headerFooter alignWithMargins="0">
    <oddHeader>&amp;R&amp;9介護予防通所リハ</oddHeader>
    <oddFooter>&amp;C&amp;14&amp;P</oddFooter>
  </headerFooter>
  <rowBreaks count="1" manualBreakCount="1">
    <brk id="59" max="4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5"/>
  <dimension ref="A1:AP125"/>
  <sheetViews>
    <sheetView view="pageBreakPreview" zoomScaleNormal="75" zoomScaleSheetLayoutView="100" workbookViewId="0"/>
  </sheetViews>
  <sheetFormatPr defaultColWidth="9" defaultRowHeight="13.5" x14ac:dyDescent="0.15"/>
  <cols>
    <col min="1" max="1" width="4.625" style="251" customWidth="1"/>
    <col min="2" max="2" width="7.5" style="251" customWidth="1"/>
    <col min="3" max="3" width="28.625" style="251" customWidth="1"/>
    <col min="4" max="5" width="2.875" style="251" customWidth="1"/>
    <col min="6" max="6" width="2.625" style="251" customWidth="1"/>
    <col min="7" max="12" width="2.375" style="251" customWidth="1"/>
    <col min="13" max="13" width="2.875" style="251" customWidth="1"/>
    <col min="14" max="16" width="2.375" style="251" customWidth="1"/>
    <col min="17" max="18" width="1.875" style="251" customWidth="1"/>
    <col min="19" max="19" width="2.375" style="251" customWidth="1"/>
    <col min="20" max="20" width="2.875" style="251" customWidth="1"/>
    <col min="21" max="21" width="2.375" style="251" customWidth="1"/>
    <col min="22" max="22" width="1.5" style="251" customWidth="1"/>
    <col min="23" max="34" width="2.375" style="251" customWidth="1"/>
    <col min="35" max="35" width="3.625" style="251" customWidth="1"/>
    <col min="36" max="36" width="2.375" style="251" customWidth="1"/>
    <col min="37" max="37" width="2.125" style="251" customWidth="1"/>
    <col min="38" max="38" width="4" style="33" customWidth="1"/>
    <col min="39" max="39" width="2.375" style="251" customWidth="1"/>
    <col min="40" max="40" width="7.625" style="251" customWidth="1"/>
    <col min="41" max="41" width="7.875" style="251" customWidth="1"/>
    <col min="42" max="42" width="2.875" style="251" customWidth="1"/>
    <col min="43" max="16384" width="9" style="251"/>
  </cols>
  <sheetData>
    <row r="1" spans="1:42" ht="17.25" x14ac:dyDescent="0.2">
      <c r="A1" s="15" t="s">
        <v>2083</v>
      </c>
    </row>
    <row r="3" spans="1:42" ht="17.25" customHeight="1" x14ac:dyDescent="0.15">
      <c r="A3" s="405" t="s">
        <v>582</v>
      </c>
      <c r="B3" s="622"/>
      <c r="C3" s="428" t="s">
        <v>583</v>
      </c>
      <c r="D3" s="145"/>
      <c r="E3" s="633"/>
      <c r="F3" s="633"/>
      <c r="G3" s="633"/>
      <c r="H3" s="633"/>
      <c r="I3" s="633"/>
      <c r="J3" s="633"/>
      <c r="K3" s="633"/>
      <c r="L3" s="633"/>
      <c r="M3" s="633"/>
      <c r="N3" s="633"/>
      <c r="O3" s="633"/>
      <c r="P3" s="633"/>
      <c r="Q3" s="633"/>
      <c r="R3" s="633"/>
      <c r="S3" s="633"/>
      <c r="T3" s="2" t="s">
        <v>584</v>
      </c>
      <c r="U3" s="633"/>
      <c r="V3" s="633"/>
      <c r="W3" s="633"/>
      <c r="X3" s="633"/>
      <c r="Y3" s="633"/>
      <c r="Z3" s="633"/>
      <c r="AA3" s="633"/>
      <c r="AB3" s="633"/>
      <c r="AC3" s="633"/>
      <c r="AD3" s="633"/>
      <c r="AE3" s="633"/>
      <c r="AF3" s="633"/>
      <c r="AG3" s="633"/>
      <c r="AH3" s="633"/>
      <c r="AI3" s="633"/>
      <c r="AJ3" s="633"/>
      <c r="AK3" s="633"/>
      <c r="AL3" s="2"/>
      <c r="AM3" s="633"/>
      <c r="AN3" s="31" t="s">
        <v>28</v>
      </c>
      <c r="AO3" s="31" t="s">
        <v>29</v>
      </c>
      <c r="AP3" s="637"/>
    </row>
    <row r="4" spans="1:42" ht="17.25" customHeight="1" x14ac:dyDescent="0.15">
      <c r="A4" s="406" t="s">
        <v>585</v>
      </c>
      <c r="B4" s="428" t="s">
        <v>586</v>
      </c>
      <c r="C4" s="638"/>
      <c r="D4" s="442"/>
      <c r="E4" s="637"/>
      <c r="F4" s="637"/>
      <c r="G4" s="637"/>
      <c r="H4" s="637"/>
      <c r="I4" s="637"/>
      <c r="J4" s="637"/>
      <c r="K4" s="637"/>
      <c r="L4" s="637"/>
      <c r="M4" s="637"/>
      <c r="N4" s="637"/>
      <c r="O4" s="637"/>
      <c r="P4" s="637"/>
      <c r="Q4" s="637"/>
      <c r="R4" s="637"/>
      <c r="S4" s="637"/>
      <c r="T4" s="637"/>
      <c r="U4" s="637"/>
      <c r="V4" s="637"/>
      <c r="W4" s="637"/>
      <c r="X4" s="637"/>
      <c r="Y4" s="637"/>
      <c r="Z4" s="637"/>
      <c r="AA4" s="637"/>
      <c r="AB4" s="637"/>
      <c r="AC4" s="637"/>
      <c r="AD4" s="637"/>
      <c r="AE4" s="637"/>
      <c r="AF4" s="637"/>
      <c r="AG4" s="637"/>
      <c r="AH4" s="637"/>
      <c r="AI4" s="637"/>
      <c r="AJ4" s="637"/>
      <c r="AK4" s="637"/>
      <c r="AL4" s="34"/>
      <c r="AM4" s="637"/>
      <c r="AN4" s="266" t="s">
        <v>577</v>
      </c>
      <c r="AO4" s="266" t="s">
        <v>578</v>
      </c>
      <c r="AP4" s="637"/>
    </row>
    <row r="5" spans="1:42" ht="17.25" customHeight="1" x14ac:dyDescent="0.15">
      <c r="A5" s="436">
        <v>24</v>
      </c>
      <c r="B5" s="433">
        <v>1111</v>
      </c>
      <c r="C5" s="35" t="s">
        <v>808</v>
      </c>
      <c r="D5" s="822" t="s">
        <v>472</v>
      </c>
      <c r="E5" s="726" t="s">
        <v>304</v>
      </c>
      <c r="F5" s="825" t="s">
        <v>302</v>
      </c>
      <c r="G5" s="453" t="s">
        <v>473</v>
      </c>
      <c r="H5" s="439"/>
      <c r="I5" s="439"/>
      <c r="J5" s="439"/>
      <c r="K5" s="439"/>
      <c r="L5" s="439"/>
      <c r="M5" s="60"/>
      <c r="N5" s="453" t="s">
        <v>129</v>
      </c>
      <c r="O5" s="439"/>
      <c r="P5" s="439"/>
      <c r="Q5" s="439"/>
      <c r="R5" s="439"/>
      <c r="S5" s="634"/>
      <c r="T5" s="623"/>
      <c r="U5" s="621"/>
      <c r="V5" s="445"/>
      <c r="W5" s="445"/>
      <c r="X5" s="422"/>
      <c r="Y5" s="422"/>
      <c r="Z5" s="422"/>
      <c r="AA5" s="422"/>
      <c r="AB5" s="422"/>
      <c r="AC5" s="41"/>
      <c r="AD5" s="41"/>
      <c r="AE5" s="422"/>
      <c r="AF5" s="422"/>
      <c r="AG5" s="422"/>
      <c r="AH5" s="422"/>
      <c r="AI5" s="422"/>
      <c r="AJ5" s="422"/>
      <c r="AK5" s="41"/>
      <c r="AL5" s="41"/>
      <c r="AM5" s="422"/>
      <c r="AN5" s="12">
        <f>ROUND(O6,0)</f>
        <v>479</v>
      </c>
      <c r="AO5" s="7" t="s">
        <v>0</v>
      </c>
    </row>
    <row r="6" spans="1:42" ht="17.25" customHeight="1" x14ac:dyDescent="0.15">
      <c r="A6" s="436">
        <v>24</v>
      </c>
      <c r="B6" s="433">
        <v>1113</v>
      </c>
      <c r="C6" s="35" t="s">
        <v>809</v>
      </c>
      <c r="D6" s="823"/>
      <c r="E6" s="729"/>
      <c r="F6" s="826"/>
      <c r="G6" s="680" t="s">
        <v>833</v>
      </c>
      <c r="H6" s="681"/>
      <c r="I6" s="681"/>
      <c r="J6" s="681"/>
      <c r="K6" s="681"/>
      <c r="L6" s="681"/>
      <c r="M6" s="682"/>
      <c r="N6" s="57"/>
      <c r="O6" s="829">
        <v>479</v>
      </c>
      <c r="P6" s="829"/>
      <c r="Q6" s="417" t="s">
        <v>578</v>
      </c>
      <c r="R6" s="417"/>
      <c r="S6" s="171"/>
      <c r="T6" s="691" t="s">
        <v>301</v>
      </c>
      <c r="U6" s="692"/>
      <c r="V6" s="692"/>
      <c r="W6" s="692"/>
      <c r="X6" s="692"/>
      <c r="Y6" s="692"/>
      <c r="Z6" s="692"/>
      <c r="AA6" s="692"/>
      <c r="AB6" s="692"/>
      <c r="AC6" s="692"/>
      <c r="AD6" s="692"/>
      <c r="AE6" s="692"/>
      <c r="AF6" s="692"/>
      <c r="AG6" s="750"/>
      <c r="AH6" s="515" t="s">
        <v>27</v>
      </c>
      <c r="AI6" s="828">
        <v>0.97</v>
      </c>
      <c r="AJ6" s="828"/>
      <c r="AK6" s="41"/>
      <c r="AL6" s="41"/>
      <c r="AM6" s="424"/>
      <c r="AN6" s="12">
        <f>ROUND(O6*AI6,0)</f>
        <v>465</v>
      </c>
      <c r="AO6" s="6"/>
    </row>
    <row r="7" spans="1:42" ht="17.25" customHeight="1" x14ac:dyDescent="0.15">
      <c r="A7" s="436">
        <v>24</v>
      </c>
      <c r="B7" s="433">
        <v>1121</v>
      </c>
      <c r="C7" s="35" t="s">
        <v>810</v>
      </c>
      <c r="D7" s="823"/>
      <c r="E7" s="729"/>
      <c r="F7" s="826"/>
      <c r="G7" s="680"/>
      <c r="H7" s="681"/>
      <c r="I7" s="681"/>
      <c r="J7" s="681"/>
      <c r="K7" s="681"/>
      <c r="L7" s="681"/>
      <c r="M7" s="682"/>
      <c r="N7" s="453" t="s">
        <v>130</v>
      </c>
      <c r="O7" s="439"/>
      <c r="P7" s="439"/>
      <c r="Q7" s="439"/>
      <c r="R7" s="439"/>
      <c r="S7" s="634"/>
      <c r="T7" s="623"/>
      <c r="U7" s="621"/>
      <c r="V7" s="445"/>
      <c r="W7" s="445"/>
      <c r="X7" s="422"/>
      <c r="Y7" s="422"/>
      <c r="Z7" s="422"/>
      <c r="AA7" s="422"/>
      <c r="AB7" s="422"/>
      <c r="AC7" s="41"/>
      <c r="AD7" s="41"/>
      <c r="AE7" s="422"/>
      <c r="AF7" s="422"/>
      <c r="AG7" s="422"/>
      <c r="AH7" s="422"/>
      <c r="AI7" s="422"/>
      <c r="AJ7" s="422"/>
      <c r="AK7" s="41"/>
      <c r="AL7" s="41"/>
      <c r="AM7" s="422"/>
      <c r="AN7" s="12">
        <f>ROUND(O8,0)</f>
        <v>596</v>
      </c>
      <c r="AO7" s="6"/>
    </row>
    <row r="8" spans="1:42" ht="17.25" customHeight="1" x14ac:dyDescent="0.15">
      <c r="A8" s="436">
        <v>24</v>
      </c>
      <c r="B8" s="433">
        <v>1123</v>
      </c>
      <c r="C8" s="35" t="s">
        <v>811</v>
      </c>
      <c r="D8" s="823"/>
      <c r="E8" s="729"/>
      <c r="F8" s="826"/>
      <c r="G8" s="246" t="s">
        <v>822</v>
      </c>
      <c r="H8" s="245"/>
      <c r="I8" s="245"/>
      <c r="J8" s="245"/>
      <c r="K8" s="245"/>
      <c r="L8" s="245"/>
      <c r="M8" s="247"/>
      <c r="N8" s="57"/>
      <c r="O8" s="829">
        <v>596</v>
      </c>
      <c r="P8" s="829"/>
      <c r="Q8" s="417" t="s">
        <v>578</v>
      </c>
      <c r="R8" s="417"/>
      <c r="S8" s="171"/>
      <c r="T8" s="691" t="s">
        <v>301</v>
      </c>
      <c r="U8" s="692"/>
      <c r="V8" s="692"/>
      <c r="W8" s="692"/>
      <c r="X8" s="692"/>
      <c r="Y8" s="692"/>
      <c r="Z8" s="692"/>
      <c r="AA8" s="692"/>
      <c r="AB8" s="692"/>
      <c r="AC8" s="692"/>
      <c r="AD8" s="692"/>
      <c r="AE8" s="692"/>
      <c r="AF8" s="692"/>
      <c r="AG8" s="750"/>
      <c r="AH8" s="515" t="s">
        <v>27</v>
      </c>
      <c r="AI8" s="828">
        <f>$AI$6</f>
        <v>0.97</v>
      </c>
      <c r="AJ8" s="828"/>
      <c r="AK8" s="41"/>
      <c r="AL8" s="41"/>
      <c r="AM8" s="424"/>
      <c r="AN8" s="12">
        <f>ROUND(O8*AI8,0)</f>
        <v>578</v>
      </c>
      <c r="AO8" s="6"/>
    </row>
    <row r="9" spans="1:42" ht="17.25" customHeight="1" x14ac:dyDescent="0.15">
      <c r="A9" s="436">
        <v>24</v>
      </c>
      <c r="B9" s="433">
        <v>1115</v>
      </c>
      <c r="C9" s="35" t="s">
        <v>103</v>
      </c>
      <c r="D9" s="823"/>
      <c r="E9" s="729"/>
      <c r="F9" s="826"/>
      <c r="G9" s="453" t="s">
        <v>445</v>
      </c>
      <c r="H9" s="439"/>
      <c r="I9" s="439"/>
      <c r="J9" s="439"/>
      <c r="K9" s="439"/>
      <c r="L9" s="439"/>
      <c r="M9" s="60"/>
      <c r="N9" s="453" t="s">
        <v>129</v>
      </c>
      <c r="O9" s="439"/>
      <c r="P9" s="439"/>
      <c r="Q9" s="439"/>
      <c r="R9" s="439"/>
      <c r="S9" s="634"/>
      <c r="T9" s="623"/>
      <c r="U9" s="621"/>
      <c r="V9" s="445"/>
      <c r="W9" s="445"/>
      <c r="X9" s="422"/>
      <c r="Y9" s="422"/>
      <c r="Z9" s="422"/>
      <c r="AA9" s="422"/>
      <c r="AB9" s="422"/>
      <c r="AC9" s="41"/>
      <c r="AD9" s="41"/>
      <c r="AE9" s="422"/>
      <c r="AF9" s="422"/>
      <c r="AG9" s="422"/>
      <c r="AH9" s="422"/>
      <c r="AI9" s="422"/>
      <c r="AJ9" s="422"/>
      <c r="AK9" s="41"/>
      <c r="AL9" s="41"/>
      <c r="AM9" s="422"/>
      <c r="AN9" s="12">
        <f>ROUND(O10,0)</f>
        <v>479</v>
      </c>
      <c r="AO9" s="6"/>
    </row>
    <row r="10" spans="1:42" ht="17.25" customHeight="1" x14ac:dyDescent="0.15">
      <c r="A10" s="436">
        <v>24</v>
      </c>
      <c r="B10" s="433">
        <v>1117</v>
      </c>
      <c r="C10" s="35" t="s">
        <v>104</v>
      </c>
      <c r="D10" s="823"/>
      <c r="E10" s="729"/>
      <c r="F10" s="826"/>
      <c r="G10" s="680" t="s">
        <v>72</v>
      </c>
      <c r="H10" s="784"/>
      <c r="I10" s="784"/>
      <c r="J10" s="784"/>
      <c r="K10" s="784"/>
      <c r="L10" s="784"/>
      <c r="M10" s="785"/>
      <c r="N10" s="57"/>
      <c r="O10" s="829">
        <v>479</v>
      </c>
      <c r="P10" s="829"/>
      <c r="Q10" s="417" t="s">
        <v>578</v>
      </c>
      <c r="R10" s="417"/>
      <c r="S10" s="171"/>
      <c r="T10" s="691" t="s">
        <v>301</v>
      </c>
      <c r="U10" s="692"/>
      <c r="V10" s="692"/>
      <c r="W10" s="692"/>
      <c r="X10" s="692"/>
      <c r="Y10" s="692"/>
      <c r="Z10" s="692"/>
      <c r="AA10" s="692"/>
      <c r="AB10" s="692"/>
      <c r="AC10" s="692"/>
      <c r="AD10" s="692"/>
      <c r="AE10" s="692"/>
      <c r="AF10" s="692"/>
      <c r="AG10" s="750"/>
      <c r="AH10" s="515" t="s">
        <v>27</v>
      </c>
      <c r="AI10" s="828">
        <f>$AI$6</f>
        <v>0.97</v>
      </c>
      <c r="AJ10" s="828"/>
      <c r="AK10" s="41"/>
      <c r="AL10" s="41"/>
      <c r="AM10" s="424"/>
      <c r="AN10" s="12">
        <f>ROUND(O10*AI10,0)</f>
        <v>465</v>
      </c>
      <c r="AO10" s="6"/>
    </row>
    <row r="11" spans="1:42" ht="17.25" customHeight="1" x14ac:dyDescent="0.15">
      <c r="A11" s="436">
        <v>24</v>
      </c>
      <c r="B11" s="433">
        <v>1125</v>
      </c>
      <c r="C11" s="35" t="s">
        <v>105</v>
      </c>
      <c r="D11" s="823"/>
      <c r="E11" s="729"/>
      <c r="F11" s="826"/>
      <c r="G11" s="796"/>
      <c r="H11" s="784"/>
      <c r="I11" s="784"/>
      <c r="J11" s="784"/>
      <c r="K11" s="784"/>
      <c r="L11" s="784"/>
      <c r="M11" s="785"/>
      <c r="N11" s="453" t="s">
        <v>130</v>
      </c>
      <c r="O11" s="439"/>
      <c r="P11" s="439"/>
      <c r="Q11" s="439"/>
      <c r="R11" s="439"/>
      <c r="S11" s="634"/>
      <c r="T11" s="623"/>
      <c r="U11" s="621"/>
      <c r="V11" s="445"/>
      <c r="W11" s="445"/>
      <c r="X11" s="422"/>
      <c r="Y11" s="422"/>
      <c r="Z11" s="422"/>
      <c r="AA11" s="422"/>
      <c r="AB11" s="422"/>
      <c r="AC11" s="41"/>
      <c r="AD11" s="41"/>
      <c r="AE11" s="422"/>
      <c r="AF11" s="422"/>
      <c r="AG11" s="422"/>
      <c r="AH11" s="422"/>
      <c r="AI11" s="422"/>
      <c r="AJ11" s="422"/>
      <c r="AK11" s="41"/>
      <c r="AL11" s="41"/>
      <c r="AM11" s="422"/>
      <c r="AN11" s="12">
        <f>ROUND(O12,0)</f>
        <v>596</v>
      </c>
      <c r="AO11" s="6"/>
    </row>
    <row r="12" spans="1:42" ht="17.25" customHeight="1" x14ac:dyDescent="0.15">
      <c r="A12" s="436">
        <v>24</v>
      </c>
      <c r="B12" s="433">
        <v>1127</v>
      </c>
      <c r="C12" s="35" t="s">
        <v>106</v>
      </c>
      <c r="D12" s="823"/>
      <c r="E12" s="824"/>
      <c r="F12" s="827"/>
      <c r="G12" s="246" t="s">
        <v>73</v>
      </c>
      <c r="H12" s="637"/>
      <c r="I12" s="637"/>
      <c r="J12" s="637"/>
      <c r="K12" s="637"/>
      <c r="L12" s="637"/>
      <c r="M12" s="637"/>
      <c r="N12" s="57"/>
      <c r="O12" s="829">
        <v>596</v>
      </c>
      <c r="P12" s="829"/>
      <c r="Q12" s="417" t="s">
        <v>578</v>
      </c>
      <c r="R12" s="417"/>
      <c r="S12" s="171"/>
      <c r="T12" s="691" t="s">
        <v>301</v>
      </c>
      <c r="U12" s="692"/>
      <c r="V12" s="692"/>
      <c r="W12" s="692"/>
      <c r="X12" s="692"/>
      <c r="Y12" s="692"/>
      <c r="Z12" s="692"/>
      <c r="AA12" s="692"/>
      <c r="AB12" s="692"/>
      <c r="AC12" s="692"/>
      <c r="AD12" s="692"/>
      <c r="AE12" s="692"/>
      <c r="AF12" s="692"/>
      <c r="AG12" s="750"/>
      <c r="AH12" s="515" t="s">
        <v>27</v>
      </c>
      <c r="AI12" s="828">
        <f>$AI$6</f>
        <v>0.97</v>
      </c>
      <c r="AJ12" s="828"/>
      <c r="AK12" s="41"/>
      <c r="AL12" s="41"/>
      <c r="AM12" s="424"/>
      <c r="AN12" s="12">
        <f>ROUND(O12*AI12,0)</f>
        <v>578</v>
      </c>
      <c r="AO12" s="6"/>
    </row>
    <row r="13" spans="1:42" ht="17.25" customHeight="1" x14ac:dyDescent="0.15">
      <c r="A13" s="436">
        <v>24</v>
      </c>
      <c r="B13" s="433">
        <v>2111</v>
      </c>
      <c r="C13" s="35" t="s">
        <v>107</v>
      </c>
      <c r="D13" s="823"/>
      <c r="E13" s="726" t="s">
        <v>307</v>
      </c>
      <c r="F13" s="825" t="s">
        <v>302</v>
      </c>
      <c r="G13" s="453" t="s">
        <v>473</v>
      </c>
      <c r="H13" s="439"/>
      <c r="I13" s="439"/>
      <c r="J13" s="439"/>
      <c r="K13" s="439"/>
      <c r="L13" s="439"/>
      <c r="M13" s="60"/>
      <c r="N13" s="453" t="s">
        <v>129</v>
      </c>
      <c r="O13" s="439"/>
      <c r="P13" s="439"/>
      <c r="Q13" s="439"/>
      <c r="R13" s="439"/>
      <c r="S13" s="634"/>
      <c r="T13" s="623"/>
      <c r="U13" s="621"/>
      <c r="V13" s="445"/>
      <c r="W13" s="445"/>
      <c r="X13" s="422"/>
      <c r="Y13" s="422"/>
      <c r="Z13" s="422"/>
      <c r="AA13" s="422"/>
      <c r="AB13" s="422"/>
      <c r="AC13" s="41"/>
      <c r="AD13" s="41"/>
      <c r="AE13" s="422"/>
      <c r="AF13" s="422"/>
      <c r="AG13" s="422"/>
      <c r="AH13" s="422"/>
      <c r="AI13" s="422"/>
      <c r="AJ13" s="422"/>
      <c r="AK13" s="41"/>
      <c r="AL13" s="41"/>
      <c r="AM13" s="417"/>
      <c r="AN13" s="12">
        <f>ROUND(O14,0)</f>
        <v>451</v>
      </c>
      <c r="AO13" s="402"/>
    </row>
    <row r="14" spans="1:42" ht="17.25" customHeight="1" x14ac:dyDescent="0.15">
      <c r="A14" s="436">
        <v>24</v>
      </c>
      <c r="B14" s="433">
        <v>2113</v>
      </c>
      <c r="C14" s="35" t="s">
        <v>108</v>
      </c>
      <c r="D14" s="823"/>
      <c r="E14" s="729"/>
      <c r="F14" s="826"/>
      <c r="G14" s="680" t="s">
        <v>74</v>
      </c>
      <c r="H14" s="784"/>
      <c r="I14" s="784"/>
      <c r="J14" s="784"/>
      <c r="K14" s="784"/>
      <c r="L14" s="784"/>
      <c r="M14" s="785"/>
      <c r="N14" s="57"/>
      <c r="O14" s="829">
        <v>451</v>
      </c>
      <c r="P14" s="829"/>
      <c r="Q14" s="417" t="s">
        <v>578</v>
      </c>
      <c r="R14" s="417"/>
      <c r="S14" s="171"/>
      <c r="T14" s="691" t="s">
        <v>301</v>
      </c>
      <c r="U14" s="692"/>
      <c r="V14" s="692"/>
      <c r="W14" s="692"/>
      <c r="X14" s="692"/>
      <c r="Y14" s="692"/>
      <c r="Z14" s="692"/>
      <c r="AA14" s="692"/>
      <c r="AB14" s="692"/>
      <c r="AC14" s="692"/>
      <c r="AD14" s="692"/>
      <c r="AE14" s="692"/>
      <c r="AF14" s="692"/>
      <c r="AG14" s="750"/>
      <c r="AH14" s="515" t="s">
        <v>27</v>
      </c>
      <c r="AI14" s="828">
        <f>$AI$6</f>
        <v>0.97</v>
      </c>
      <c r="AJ14" s="828"/>
      <c r="AK14" s="41"/>
      <c r="AL14" s="41"/>
      <c r="AM14" s="424"/>
      <c r="AN14" s="12">
        <f>ROUND(O14*AI14,0)</f>
        <v>437</v>
      </c>
      <c r="AO14" s="6"/>
    </row>
    <row r="15" spans="1:42" ht="17.25" customHeight="1" x14ac:dyDescent="0.15">
      <c r="A15" s="436">
        <v>24</v>
      </c>
      <c r="B15" s="433">
        <v>2121</v>
      </c>
      <c r="C15" s="35" t="s">
        <v>109</v>
      </c>
      <c r="D15" s="823"/>
      <c r="E15" s="729"/>
      <c r="F15" s="826"/>
      <c r="G15" s="796"/>
      <c r="H15" s="784"/>
      <c r="I15" s="784"/>
      <c r="J15" s="784"/>
      <c r="K15" s="784"/>
      <c r="L15" s="784"/>
      <c r="M15" s="785"/>
      <c r="N15" s="453" t="s">
        <v>130</v>
      </c>
      <c r="O15" s="439"/>
      <c r="P15" s="439"/>
      <c r="Q15" s="439"/>
      <c r="R15" s="439"/>
      <c r="S15" s="634"/>
      <c r="T15" s="623"/>
      <c r="U15" s="621"/>
      <c r="V15" s="445"/>
      <c r="W15" s="445"/>
      <c r="X15" s="422"/>
      <c r="Y15" s="422"/>
      <c r="Z15" s="422"/>
      <c r="AA15" s="422"/>
      <c r="AB15" s="422"/>
      <c r="AC15" s="41"/>
      <c r="AD15" s="41"/>
      <c r="AE15" s="422"/>
      <c r="AF15" s="422"/>
      <c r="AG15" s="422"/>
      <c r="AH15" s="422"/>
      <c r="AI15" s="422"/>
      <c r="AJ15" s="422"/>
      <c r="AK15" s="41"/>
      <c r="AL15" s="41"/>
      <c r="AM15" s="422"/>
      <c r="AN15" s="12">
        <f>ROUND(O16,0)</f>
        <v>561</v>
      </c>
      <c r="AO15" s="6"/>
    </row>
    <row r="16" spans="1:42" ht="17.25" customHeight="1" x14ac:dyDescent="0.15">
      <c r="A16" s="436">
        <v>24</v>
      </c>
      <c r="B16" s="433">
        <v>2123</v>
      </c>
      <c r="C16" s="35" t="s">
        <v>110</v>
      </c>
      <c r="D16" s="823"/>
      <c r="E16" s="729"/>
      <c r="F16" s="826"/>
      <c r="G16" s="57" t="s">
        <v>822</v>
      </c>
      <c r="H16" s="607"/>
      <c r="I16" s="607"/>
      <c r="J16" s="607"/>
      <c r="K16" s="607"/>
      <c r="L16" s="607"/>
      <c r="M16" s="432"/>
      <c r="N16" s="57"/>
      <c r="O16" s="829">
        <v>561</v>
      </c>
      <c r="P16" s="829"/>
      <c r="Q16" s="417" t="s">
        <v>578</v>
      </c>
      <c r="R16" s="417"/>
      <c r="S16" s="171"/>
      <c r="T16" s="691" t="s">
        <v>301</v>
      </c>
      <c r="U16" s="692"/>
      <c r="V16" s="692"/>
      <c r="W16" s="692"/>
      <c r="X16" s="692"/>
      <c r="Y16" s="692"/>
      <c r="Z16" s="692"/>
      <c r="AA16" s="692"/>
      <c r="AB16" s="692"/>
      <c r="AC16" s="692"/>
      <c r="AD16" s="692"/>
      <c r="AE16" s="692"/>
      <c r="AF16" s="692"/>
      <c r="AG16" s="750"/>
      <c r="AH16" s="515" t="s">
        <v>27</v>
      </c>
      <c r="AI16" s="828">
        <f>$AI$6</f>
        <v>0.97</v>
      </c>
      <c r="AJ16" s="828"/>
      <c r="AK16" s="41"/>
      <c r="AL16" s="41"/>
      <c r="AM16" s="424"/>
      <c r="AN16" s="12">
        <f>ROUND(O16*AI16,0)</f>
        <v>544</v>
      </c>
      <c r="AO16" s="6"/>
    </row>
    <row r="17" spans="1:41" ht="17.25" customHeight="1" x14ac:dyDescent="0.15">
      <c r="A17" s="436">
        <v>24</v>
      </c>
      <c r="B17" s="433">
        <v>2115</v>
      </c>
      <c r="C17" s="35" t="s">
        <v>111</v>
      </c>
      <c r="D17" s="823"/>
      <c r="E17" s="729"/>
      <c r="F17" s="826"/>
      <c r="G17" s="453" t="s">
        <v>445</v>
      </c>
      <c r="H17" s="439"/>
      <c r="I17" s="439"/>
      <c r="J17" s="439"/>
      <c r="K17" s="439"/>
      <c r="L17" s="439"/>
      <c r="M17" s="60"/>
      <c r="N17" s="453" t="s">
        <v>129</v>
      </c>
      <c r="O17" s="439"/>
      <c r="P17" s="439"/>
      <c r="Q17" s="439"/>
      <c r="R17" s="439"/>
      <c r="S17" s="634"/>
      <c r="T17" s="623"/>
      <c r="U17" s="621"/>
      <c r="V17" s="445"/>
      <c r="W17" s="445"/>
      <c r="X17" s="422"/>
      <c r="Y17" s="422"/>
      <c r="Z17" s="422"/>
      <c r="AA17" s="422"/>
      <c r="AB17" s="422"/>
      <c r="AC17" s="41"/>
      <c r="AD17" s="41"/>
      <c r="AE17" s="422"/>
      <c r="AF17" s="422"/>
      <c r="AG17" s="422"/>
      <c r="AH17" s="422"/>
      <c r="AI17" s="422"/>
      <c r="AJ17" s="422"/>
      <c r="AK17" s="41"/>
      <c r="AL17" s="41"/>
      <c r="AM17" s="417"/>
      <c r="AN17" s="12">
        <f>ROUND(O18,0)</f>
        <v>451</v>
      </c>
      <c r="AO17" s="6"/>
    </row>
    <row r="18" spans="1:41" ht="17.25" customHeight="1" x14ac:dyDescent="0.15">
      <c r="A18" s="62">
        <v>24</v>
      </c>
      <c r="B18" s="433">
        <v>2117</v>
      </c>
      <c r="C18" s="35" t="s">
        <v>112</v>
      </c>
      <c r="D18" s="823"/>
      <c r="E18" s="729"/>
      <c r="F18" s="826"/>
      <c r="G18" s="680" t="s">
        <v>75</v>
      </c>
      <c r="H18" s="784"/>
      <c r="I18" s="784"/>
      <c r="J18" s="784"/>
      <c r="K18" s="784"/>
      <c r="L18" s="784"/>
      <c r="M18" s="785"/>
      <c r="N18" s="57"/>
      <c r="O18" s="829">
        <v>451</v>
      </c>
      <c r="P18" s="829"/>
      <c r="Q18" s="417" t="s">
        <v>578</v>
      </c>
      <c r="R18" s="417"/>
      <c r="S18" s="171"/>
      <c r="T18" s="691" t="s">
        <v>301</v>
      </c>
      <c r="U18" s="692"/>
      <c r="V18" s="692"/>
      <c r="W18" s="692"/>
      <c r="X18" s="692"/>
      <c r="Y18" s="692"/>
      <c r="Z18" s="692"/>
      <c r="AA18" s="692"/>
      <c r="AB18" s="692"/>
      <c r="AC18" s="692"/>
      <c r="AD18" s="692"/>
      <c r="AE18" s="692"/>
      <c r="AF18" s="692"/>
      <c r="AG18" s="750"/>
      <c r="AH18" s="515" t="s">
        <v>27</v>
      </c>
      <c r="AI18" s="828">
        <f>$AI$6</f>
        <v>0.97</v>
      </c>
      <c r="AJ18" s="828"/>
      <c r="AK18" s="41"/>
      <c r="AL18" s="41"/>
      <c r="AM18" s="424"/>
      <c r="AN18" s="12">
        <f>ROUND(O18*AI18,0)</f>
        <v>437</v>
      </c>
      <c r="AO18" s="6"/>
    </row>
    <row r="19" spans="1:41" ht="17.25" customHeight="1" x14ac:dyDescent="0.15">
      <c r="A19" s="62">
        <v>24</v>
      </c>
      <c r="B19" s="433">
        <v>2125</v>
      </c>
      <c r="C19" s="35" t="s">
        <v>113</v>
      </c>
      <c r="D19" s="823"/>
      <c r="E19" s="729"/>
      <c r="F19" s="826"/>
      <c r="G19" s="796"/>
      <c r="H19" s="784"/>
      <c r="I19" s="784"/>
      <c r="J19" s="784"/>
      <c r="K19" s="784"/>
      <c r="L19" s="784"/>
      <c r="M19" s="785"/>
      <c r="N19" s="453" t="s">
        <v>130</v>
      </c>
      <c r="O19" s="439"/>
      <c r="P19" s="439"/>
      <c r="Q19" s="439"/>
      <c r="R19" s="439"/>
      <c r="S19" s="634"/>
      <c r="T19" s="623"/>
      <c r="U19" s="621"/>
      <c r="V19" s="445"/>
      <c r="W19" s="445"/>
      <c r="X19" s="422"/>
      <c r="Y19" s="422"/>
      <c r="Z19" s="422"/>
      <c r="AA19" s="422"/>
      <c r="AB19" s="422"/>
      <c r="AC19" s="41"/>
      <c r="AD19" s="41"/>
      <c r="AE19" s="422"/>
      <c r="AF19" s="422"/>
      <c r="AG19" s="422"/>
      <c r="AH19" s="422"/>
      <c r="AI19" s="422"/>
      <c r="AJ19" s="422"/>
      <c r="AK19" s="41"/>
      <c r="AL19" s="41"/>
      <c r="AM19" s="422"/>
      <c r="AN19" s="12">
        <f>ROUND(O20,0)</f>
        <v>561</v>
      </c>
      <c r="AO19" s="6"/>
    </row>
    <row r="20" spans="1:41" ht="17.25" customHeight="1" x14ac:dyDescent="0.15">
      <c r="A20" s="62">
        <v>24</v>
      </c>
      <c r="B20" s="433">
        <v>2127</v>
      </c>
      <c r="C20" s="35" t="s">
        <v>114</v>
      </c>
      <c r="D20" s="823"/>
      <c r="E20" s="824"/>
      <c r="F20" s="827"/>
      <c r="G20" s="57" t="s">
        <v>823</v>
      </c>
      <c r="H20" s="607"/>
      <c r="I20" s="607"/>
      <c r="J20" s="607"/>
      <c r="K20" s="607"/>
      <c r="L20" s="607"/>
      <c r="M20" s="432"/>
      <c r="N20" s="57"/>
      <c r="O20" s="829">
        <v>561</v>
      </c>
      <c r="P20" s="829"/>
      <c r="Q20" s="417" t="s">
        <v>578</v>
      </c>
      <c r="R20" s="417"/>
      <c r="S20" s="171"/>
      <c r="T20" s="444" t="s">
        <v>301</v>
      </c>
      <c r="U20" s="445"/>
      <c r="V20" s="445"/>
      <c r="W20" s="445"/>
      <c r="X20" s="422"/>
      <c r="Y20" s="445"/>
      <c r="Z20" s="445"/>
      <c r="AA20" s="445"/>
      <c r="AB20" s="445"/>
      <c r="AC20" s="653"/>
      <c r="AD20" s="653"/>
      <c r="AE20" s="445"/>
      <c r="AF20" s="422"/>
      <c r="AG20" s="422"/>
      <c r="AH20" s="515" t="s">
        <v>27</v>
      </c>
      <c r="AI20" s="828">
        <f>$AI$6</f>
        <v>0.97</v>
      </c>
      <c r="AJ20" s="828"/>
      <c r="AK20" s="41"/>
      <c r="AL20" s="41"/>
      <c r="AM20" s="424"/>
      <c r="AN20" s="12">
        <f>ROUND(O20*AI20,0)</f>
        <v>544</v>
      </c>
      <c r="AO20" s="6"/>
    </row>
    <row r="21" spans="1:41" ht="17.25" customHeight="1" x14ac:dyDescent="0.15">
      <c r="A21" s="436">
        <v>24</v>
      </c>
      <c r="B21" s="436">
        <v>1411</v>
      </c>
      <c r="C21" s="35" t="s">
        <v>2196</v>
      </c>
      <c r="D21" s="710" t="s">
        <v>142</v>
      </c>
      <c r="E21" s="726" t="s">
        <v>306</v>
      </c>
      <c r="F21" s="825" t="s">
        <v>303</v>
      </c>
      <c r="G21" s="63" t="s">
        <v>473</v>
      </c>
      <c r="H21" s="194"/>
      <c r="I21" s="194"/>
      <c r="J21" s="194"/>
      <c r="K21" s="194"/>
      <c r="L21" s="194"/>
      <c r="M21" s="195"/>
      <c r="N21" s="453" t="s">
        <v>129</v>
      </c>
      <c r="O21" s="439"/>
      <c r="P21" s="439"/>
      <c r="Q21" s="439"/>
      <c r="R21" s="439"/>
      <c r="S21" s="634"/>
      <c r="T21" s="623"/>
      <c r="U21" s="621"/>
      <c r="V21" s="445"/>
      <c r="W21" s="445"/>
      <c r="X21" s="422"/>
      <c r="Y21" s="422"/>
      <c r="Z21" s="422"/>
      <c r="AA21" s="422"/>
      <c r="AB21" s="422"/>
      <c r="AC21" s="41"/>
      <c r="AD21" s="41"/>
      <c r="AE21" s="422"/>
      <c r="AF21" s="422"/>
      <c r="AG21" s="422"/>
      <c r="AH21" s="422"/>
      <c r="AI21" s="422"/>
      <c r="AJ21" s="422"/>
      <c r="AK21" s="41"/>
      <c r="AL21" s="41"/>
      <c r="AM21" s="422"/>
      <c r="AN21" s="12">
        <f>ROUND(O22,0)</f>
        <v>561</v>
      </c>
      <c r="AO21" s="402"/>
    </row>
    <row r="22" spans="1:41" ht="17.25" customHeight="1" x14ac:dyDescent="0.15">
      <c r="A22" s="436">
        <v>24</v>
      </c>
      <c r="B22" s="436">
        <v>1413</v>
      </c>
      <c r="C22" s="35" t="s">
        <v>2197</v>
      </c>
      <c r="D22" s="711"/>
      <c r="E22" s="729"/>
      <c r="F22" s="826"/>
      <c r="G22" s="680" t="s">
        <v>2192</v>
      </c>
      <c r="H22" s="784"/>
      <c r="I22" s="784"/>
      <c r="J22" s="784"/>
      <c r="K22" s="784"/>
      <c r="L22" s="784"/>
      <c r="M22" s="785"/>
      <c r="N22" s="57"/>
      <c r="O22" s="829">
        <v>561</v>
      </c>
      <c r="P22" s="829"/>
      <c r="Q22" s="417" t="s">
        <v>578</v>
      </c>
      <c r="R22" s="417"/>
      <c r="S22" s="171"/>
      <c r="T22" s="691" t="s">
        <v>301</v>
      </c>
      <c r="U22" s="692"/>
      <c r="V22" s="692"/>
      <c r="W22" s="692"/>
      <c r="X22" s="692"/>
      <c r="Y22" s="692"/>
      <c r="Z22" s="692"/>
      <c r="AA22" s="692"/>
      <c r="AB22" s="692"/>
      <c r="AC22" s="692"/>
      <c r="AD22" s="692"/>
      <c r="AE22" s="692"/>
      <c r="AF22" s="692"/>
      <c r="AG22" s="750"/>
      <c r="AH22" s="515" t="s">
        <v>27</v>
      </c>
      <c r="AI22" s="828">
        <f>$AI$6</f>
        <v>0.97</v>
      </c>
      <c r="AJ22" s="828"/>
      <c r="AK22" s="41"/>
      <c r="AL22" s="41"/>
      <c r="AM22" s="424"/>
      <c r="AN22" s="12">
        <f>ROUND(O22*AI22,0)</f>
        <v>544</v>
      </c>
      <c r="AO22" s="6"/>
    </row>
    <row r="23" spans="1:41" ht="17.25" customHeight="1" x14ac:dyDescent="0.15">
      <c r="A23" s="436">
        <v>24</v>
      </c>
      <c r="B23" s="436">
        <v>1421</v>
      </c>
      <c r="C23" s="35" t="s">
        <v>2198</v>
      </c>
      <c r="D23" s="711"/>
      <c r="E23" s="729"/>
      <c r="F23" s="826"/>
      <c r="G23" s="796"/>
      <c r="H23" s="784"/>
      <c r="I23" s="784"/>
      <c r="J23" s="784"/>
      <c r="K23" s="784"/>
      <c r="L23" s="784"/>
      <c r="M23" s="785"/>
      <c r="N23" s="453" t="s">
        <v>130</v>
      </c>
      <c r="O23" s="439"/>
      <c r="P23" s="439"/>
      <c r="Q23" s="439"/>
      <c r="R23" s="439"/>
      <c r="S23" s="634"/>
      <c r="T23" s="623"/>
      <c r="U23" s="621"/>
      <c r="V23" s="445"/>
      <c r="W23" s="445"/>
      <c r="X23" s="422"/>
      <c r="Y23" s="422"/>
      <c r="Z23" s="422"/>
      <c r="AA23" s="422"/>
      <c r="AB23" s="422"/>
      <c r="AC23" s="41"/>
      <c r="AD23" s="41"/>
      <c r="AE23" s="422"/>
      <c r="AF23" s="422"/>
      <c r="AG23" s="422"/>
      <c r="AH23" s="422"/>
      <c r="AI23" s="422"/>
      <c r="AJ23" s="422"/>
      <c r="AK23" s="41"/>
      <c r="AL23" s="41"/>
      <c r="AM23" s="422"/>
      <c r="AN23" s="12">
        <f>ROUND(O24,0)</f>
        <v>681</v>
      </c>
      <c r="AO23" s="6"/>
    </row>
    <row r="24" spans="1:41" ht="17.25" customHeight="1" x14ac:dyDescent="0.15">
      <c r="A24" s="436">
        <v>24</v>
      </c>
      <c r="B24" s="436">
        <v>1423</v>
      </c>
      <c r="C24" s="35" t="s">
        <v>2199</v>
      </c>
      <c r="D24" s="711"/>
      <c r="E24" s="729"/>
      <c r="F24" s="826"/>
      <c r="G24" s="680" t="s">
        <v>452</v>
      </c>
      <c r="H24" s="784"/>
      <c r="I24" s="784"/>
      <c r="J24" s="784"/>
      <c r="K24" s="784"/>
      <c r="L24" s="784"/>
      <c r="M24" s="785"/>
      <c r="N24" s="57"/>
      <c r="O24" s="829">
        <v>681</v>
      </c>
      <c r="P24" s="829"/>
      <c r="Q24" s="417" t="s">
        <v>578</v>
      </c>
      <c r="R24" s="417"/>
      <c r="S24" s="171"/>
      <c r="T24" s="691" t="s">
        <v>301</v>
      </c>
      <c r="U24" s="692"/>
      <c r="V24" s="692"/>
      <c r="W24" s="692"/>
      <c r="X24" s="692"/>
      <c r="Y24" s="692"/>
      <c r="Z24" s="692"/>
      <c r="AA24" s="692"/>
      <c r="AB24" s="692"/>
      <c r="AC24" s="692"/>
      <c r="AD24" s="692"/>
      <c r="AE24" s="692"/>
      <c r="AF24" s="692"/>
      <c r="AG24" s="750"/>
      <c r="AH24" s="515" t="s">
        <v>27</v>
      </c>
      <c r="AI24" s="828">
        <f>$AI$6</f>
        <v>0.97</v>
      </c>
      <c r="AJ24" s="828"/>
      <c r="AK24" s="41"/>
      <c r="AL24" s="41"/>
      <c r="AM24" s="424"/>
      <c r="AN24" s="12">
        <f>ROUND(O24*AI24,0)</f>
        <v>661</v>
      </c>
      <c r="AO24" s="6"/>
    </row>
    <row r="25" spans="1:41" ht="17.25" customHeight="1" x14ac:dyDescent="0.15">
      <c r="A25" s="436">
        <v>24</v>
      </c>
      <c r="B25" s="436">
        <v>1415</v>
      </c>
      <c r="C25" s="35" t="s">
        <v>2514</v>
      </c>
      <c r="D25" s="711"/>
      <c r="E25" s="729"/>
      <c r="F25" s="826"/>
      <c r="G25" s="63" t="s">
        <v>445</v>
      </c>
      <c r="H25" s="194"/>
      <c r="I25" s="194"/>
      <c r="J25" s="194"/>
      <c r="K25" s="194"/>
      <c r="L25" s="194"/>
      <c r="M25" s="195"/>
      <c r="N25" s="453" t="s">
        <v>129</v>
      </c>
      <c r="O25" s="439"/>
      <c r="P25" s="439"/>
      <c r="Q25" s="439"/>
      <c r="R25" s="439"/>
      <c r="S25" s="634"/>
      <c r="T25" s="623"/>
      <c r="U25" s="621"/>
      <c r="V25" s="445"/>
      <c r="W25" s="445"/>
      <c r="X25" s="422"/>
      <c r="Y25" s="422"/>
      <c r="Z25" s="422"/>
      <c r="AA25" s="422"/>
      <c r="AB25" s="422"/>
      <c r="AC25" s="41"/>
      <c r="AD25" s="41"/>
      <c r="AE25" s="422"/>
      <c r="AF25" s="422"/>
      <c r="AG25" s="422"/>
      <c r="AH25" s="422"/>
      <c r="AI25" s="422"/>
      <c r="AJ25" s="422"/>
      <c r="AK25" s="41"/>
      <c r="AL25" s="41"/>
      <c r="AM25" s="422"/>
      <c r="AN25" s="12">
        <f>ROUND(O26,0)</f>
        <v>561</v>
      </c>
      <c r="AO25" s="6"/>
    </row>
    <row r="26" spans="1:41" ht="17.25" customHeight="1" x14ac:dyDescent="0.15">
      <c r="A26" s="436">
        <v>24</v>
      </c>
      <c r="B26" s="436">
        <v>1417</v>
      </c>
      <c r="C26" s="35" t="s">
        <v>2515</v>
      </c>
      <c r="D26" s="711"/>
      <c r="E26" s="729"/>
      <c r="F26" s="826"/>
      <c r="G26" s="680" t="s">
        <v>2193</v>
      </c>
      <c r="H26" s="784"/>
      <c r="I26" s="784"/>
      <c r="J26" s="784"/>
      <c r="K26" s="784"/>
      <c r="L26" s="784"/>
      <c r="M26" s="785"/>
      <c r="N26" s="57"/>
      <c r="O26" s="829">
        <v>561</v>
      </c>
      <c r="P26" s="829"/>
      <c r="Q26" s="417" t="s">
        <v>578</v>
      </c>
      <c r="R26" s="417"/>
      <c r="S26" s="171"/>
      <c r="T26" s="691" t="s">
        <v>301</v>
      </c>
      <c r="U26" s="692"/>
      <c r="V26" s="692"/>
      <c r="W26" s="692"/>
      <c r="X26" s="692"/>
      <c r="Y26" s="692"/>
      <c r="Z26" s="692"/>
      <c r="AA26" s="692"/>
      <c r="AB26" s="692"/>
      <c r="AC26" s="692"/>
      <c r="AD26" s="692"/>
      <c r="AE26" s="692"/>
      <c r="AF26" s="692"/>
      <c r="AG26" s="750"/>
      <c r="AH26" s="515" t="s">
        <v>27</v>
      </c>
      <c r="AI26" s="828">
        <f>$AI$6</f>
        <v>0.97</v>
      </c>
      <c r="AJ26" s="828"/>
      <c r="AK26" s="41"/>
      <c r="AL26" s="41"/>
      <c r="AM26" s="424"/>
      <c r="AN26" s="12">
        <f>ROUND(O26*AI26,0)</f>
        <v>544</v>
      </c>
      <c r="AO26" s="6"/>
    </row>
    <row r="27" spans="1:41" ht="17.25" customHeight="1" x14ac:dyDescent="0.15">
      <c r="A27" s="436">
        <v>24</v>
      </c>
      <c r="B27" s="436">
        <v>1425</v>
      </c>
      <c r="C27" s="35" t="s">
        <v>2516</v>
      </c>
      <c r="D27" s="711"/>
      <c r="E27" s="729"/>
      <c r="F27" s="826"/>
      <c r="G27" s="796"/>
      <c r="H27" s="784"/>
      <c r="I27" s="784"/>
      <c r="J27" s="784"/>
      <c r="K27" s="784"/>
      <c r="L27" s="784"/>
      <c r="M27" s="785"/>
      <c r="N27" s="453" t="s">
        <v>130</v>
      </c>
      <c r="O27" s="439"/>
      <c r="P27" s="439"/>
      <c r="Q27" s="439"/>
      <c r="R27" s="439"/>
      <c r="S27" s="634"/>
      <c r="T27" s="623"/>
      <c r="U27" s="621"/>
      <c r="V27" s="445"/>
      <c r="W27" s="445"/>
      <c r="X27" s="422"/>
      <c r="Y27" s="422"/>
      <c r="Z27" s="422"/>
      <c r="AA27" s="422"/>
      <c r="AB27" s="422"/>
      <c r="AC27" s="41"/>
      <c r="AD27" s="41"/>
      <c r="AE27" s="422"/>
      <c r="AF27" s="422"/>
      <c r="AG27" s="422"/>
      <c r="AH27" s="422"/>
      <c r="AI27" s="422"/>
      <c r="AJ27" s="422"/>
      <c r="AK27" s="41"/>
      <c r="AL27" s="41"/>
      <c r="AM27" s="422"/>
      <c r="AN27" s="12">
        <f>ROUND(O28,0)</f>
        <v>681</v>
      </c>
      <c r="AO27" s="6"/>
    </row>
    <row r="28" spans="1:41" ht="17.25" customHeight="1" x14ac:dyDescent="0.15">
      <c r="A28" s="436">
        <v>24</v>
      </c>
      <c r="B28" s="436">
        <v>1427</v>
      </c>
      <c r="C28" s="35" t="s">
        <v>2517</v>
      </c>
      <c r="D28" s="711"/>
      <c r="E28" s="824"/>
      <c r="F28" s="827"/>
      <c r="G28" s="830" t="s">
        <v>1855</v>
      </c>
      <c r="H28" s="831"/>
      <c r="I28" s="831"/>
      <c r="J28" s="831"/>
      <c r="K28" s="831"/>
      <c r="L28" s="831"/>
      <c r="M28" s="832"/>
      <c r="N28" s="57"/>
      <c r="O28" s="829">
        <v>681</v>
      </c>
      <c r="P28" s="829"/>
      <c r="Q28" s="417" t="s">
        <v>578</v>
      </c>
      <c r="R28" s="417"/>
      <c r="S28" s="171"/>
      <c r="T28" s="691" t="s">
        <v>301</v>
      </c>
      <c r="U28" s="692"/>
      <c r="V28" s="692"/>
      <c r="W28" s="692"/>
      <c r="X28" s="692"/>
      <c r="Y28" s="692"/>
      <c r="Z28" s="692"/>
      <c r="AA28" s="692"/>
      <c r="AB28" s="692"/>
      <c r="AC28" s="692"/>
      <c r="AD28" s="692"/>
      <c r="AE28" s="692"/>
      <c r="AF28" s="692"/>
      <c r="AG28" s="750"/>
      <c r="AH28" s="515" t="s">
        <v>27</v>
      </c>
      <c r="AI28" s="828">
        <f>$AI$6</f>
        <v>0.97</v>
      </c>
      <c r="AJ28" s="828"/>
      <c r="AK28" s="41"/>
      <c r="AL28" s="41"/>
      <c r="AM28" s="424"/>
      <c r="AN28" s="12">
        <f>ROUND(O28*AI28,0)</f>
        <v>661</v>
      </c>
      <c r="AO28" s="6"/>
    </row>
    <row r="29" spans="1:41" ht="17.25" customHeight="1" x14ac:dyDescent="0.15">
      <c r="A29" s="436">
        <v>24</v>
      </c>
      <c r="B29" s="436">
        <v>2411</v>
      </c>
      <c r="C29" s="35" t="s">
        <v>2200</v>
      </c>
      <c r="D29" s="711"/>
      <c r="E29" s="726" t="s">
        <v>308</v>
      </c>
      <c r="F29" s="825" t="s">
        <v>303</v>
      </c>
      <c r="G29" s="64" t="s">
        <v>473</v>
      </c>
      <c r="H29" s="196"/>
      <c r="I29" s="196"/>
      <c r="J29" s="196"/>
      <c r="K29" s="196"/>
      <c r="L29" s="196"/>
      <c r="M29" s="197"/>
      <c r="N29" s="453" t="s">
        <v>129</v>
      </c>
      <c r="O29" s="439"/>
      <c r="P29" s="439"/>
      <c r="Q29" s="439"/>
      <c r="R29" s="439"/>
      <c r="S29" s="634"/>
      <c r="T29" s="623"/>
      <c r="U29" s="621"/>
      <c r="V29" s="445"/>
      <c r="W29" s="445"/>
      <c r="X29" s="422"/>
      <c r="Y29" s="422"/>
      <c r="Z29" s="422"/>
      <c r="AA29" s="422"/>
      <c r="AB29" s="422"/>
      <c r="AC29" s="41"/>
      <c r="AD29" s="41"/>
      <c r="AE29" s="422"/>
      <c r="AF29" s="422"/>
      <c r="AG29" s="422"/>
      <c r="AH29" s="422"/>
      <c r="AI29" s="422"/>
      <c r="AJ29" s="422"/>
      <c r="AK29" s="41"/>
      <c r="AL29" s="41"/>
      <c r="AM29" s="417"/>
      <c r="AN29" s="12">
        <f>ROUND(O30,0)</f>
        <v>529</v>
      </c>
      <c r="AO29" s="402"/>
    </row>
    <row r="30" spans="1:41" ht="17.25" customHeight="1" x14ac:dyDescent="0.15">
      <c r="A30" s="436">
        <v>24</v>
      </c>
      <c r="B30" s="436">
        <v>2413</v>
      </c>
      <c r="C30" s="35" t="s">
        <v>2201</v>
      </c>
      <c r="D30" s="711"/>
      <c r="E30" s="729"/>
      <c r="F30" s="826"/>
      <c r="G30" s="680" t="s">
        <v>2194</v>
      </c>
      <c r="H30" s="784"/>
      <c r="I30" s="784"/>
      <c r="J30" s="784"/>
      <c r="K30" s="784"/>
      <c r="L30" s="784"/>
      <c r="M30" s="785"/>
      <c r="N30" s="57"/>
      <c r="O30" s="829">
        <v>529</v>
      </c>
      <c r="P30" s="829"/>
      <c r="Q30" s="417" t="s">
        <v>578</v>
      </c>
      <c r="R30" s="417"/>
      <c r="S30" s="171"/>
      <c r="T30" s="691" t="s">
        <v>301</v>
      </c>
      <c r="U30" s="692"/>
      <c r="V30" s="692"/>
      <c r="W30" s="692"/>
      <c r="X30" s="692"/>
      <c r="Y30" s="692"/>
      <c r="Z30" s="692"/>
      <c r="AA30" s="692"/>
      <c r="AB30" s="692"/>
      <c r="AC30" s="692"/>
      <c r="AD30" s="692"/>
      <c r="AE30" s="692"/>
      <c r="AF30" s="692"/>
      <c r="AG30" s="750"/>
      <c r="AH30" s="515" t="s">
        <v>27</v>
      </c>
      <c r="AI30" s="828">
        <f>$AI$6</f>
        <v>0.97</v>
      </c>
      <c r="AJ30" s="828"/>
      <c r="AK30" s="41"/>
      <c r="AL30" s="41"/>
      <c r="AM30" s="424"/>
      <c r="AN30" s="12">
        <f>ROUND(O30*AI30,0)</f>
        <v>513</v>
      </c>
      <c r="AO30" s="6"/>
    </row>
    <row r="31" spans="1:41" ht="17.25" customHeight="1" x14ac:dyDescent="0.15">
      <c r="A31" s="436">
        <v>24</v>
      </c>
      <c r="B31" s="436">
        <v>2421</v>
      </c>
      <c r="C31" s="35" t="s">
        <v>2202</v>
      </c>
      <c r="D31" s="711"/>
      <c r="E31" s="729"/>
      <c r="F31" s="826"/>
      <c r="G31" s="796"/>
      <c r="H31" s="784"/>
      <c r="I31" s="784"/>
      <c r="J31" s="784"/>
      <c r="K31" s="784"/>
      <c r="L31" s="784"/>
      <c r="M31" s="785"/>
      <c r="N31" s="453" t="s">
        <v>130</v>
      </c>
      <c r="O31" s="439"/>
      <c r="P31" s="439"/>
      <c r="Q31" s="439"/>
      <c r="R31" s="439"/>
      <c r="S31" s="634"/>
      <c r="T31" s="623"/>
      <c r="U31" s="621"/>
      <c r="V31" s="445"/>
      <c r="W31" s="445"/>
      <c r="X31" s="422"/>
      <c r="Y31" s="422"/>
      <c r="Z31" s="422"/>
      <c r="AA31" s="422"/>
      <c r="AB31" s="422"/>
      <c r="AC31" s="41"/>
      <c r="AD31" s="41"/>
      <c r="AE31" s="422"/>
      <c r="AF31" s="422"/>
      <c r="AG31" s="422"/>
      <c r="AH31" s="422"/>
      <c r="AI31" s="422"/>
      <c r="AJ31" s="422"/>
      <c r="AK31" s="41"/>
      <c r="AL31" s="41"/>
      <c r="AM31" s="422"/>
      <c r="AN31" s="12">
        <f>ROUND(O32,0)</f>
        <v>656</v>
      </c>
      <c r="AO31" s="6"/>
    </row>
    <row r="32" spans="1:41" ht="17.25" customHeight="1" x14ac:dyDescent="0.15">
      <c r="A32" s="436">
        <v>24</v>
      </c>
      <c r="B32" s="436">
        <v>2423</v>
      </c>
      <c r="C32" s="35" t="s">
        <v>2203</v>
      </c>
      <c r="D32" s="711"/>
      <c r="E32" s="729"/>
      <c r="F32" s="826"/>
      <c r="G32" s="680" t="s">
        <v>452</v>
      </c>
      <c r="H32" s="784"/>
      <c r="I32" s="784"/>
      <c r="J32" s="784"/>
      <c r="K32" s="784"/>
      <c r="L32" s="784"/>
      <c r="M32" s="785"/>
      <c r="N32" s="57"/>
      <c r="O32" s="829">
        <v>656</v>
      </c>
      <c r="P32" s="829"/>
      <c r="Q32" s="417" t="s">
        <v>578</v>
      </c>
      <c r="R32" s="417"/>
      <c r="S32" s="171"/>
      <c r="T32" s="691" t="s">
        <v>301</v>
      </c>
      <c r="U32" s="692"/>
      <c r="V32" s="692"/>
      <c r="W32" s="692"/>
      <c r="X32" s="692"/>
      <c r="Y32" s="692"/>
      <c r="Z32" s="692"/>
      <c r="AA32" s="692"/>
      <c r="AB32" s="692"/>
      <c r="AC32" s="692"/>
      <c r="AD32" s="692"/>
      <c r="AE32" s="692"/>
      <c r="AF32" s="692"/>
      <c r="AG32" s="750"/>
      <c r="AH32" s="515" t="s">
        <v>27</v>
      </c>
      <c r="AI32" s="828">
        <f>$AI$6</f>
        <v>0.97</v>
      </c>
      <c r="AJ32" s="828"/>
      <c r="AK32" s="41"/>
      <c r="AL32" s="41"/>
      <c r="AM32" s="424"/>
      <c r="AN32" s="12">
        <f>ROUND(O32*AI32,0)</f>
        <v>636</v>
      </c>
      <c r="AO32" s="6"/>
    </row>
    <row r="33" spans="1:41" ht="17.25" customHeight="1" x14ac:dyDescent="0.15">
      <c r="A33" s="436">
        <v>24</v>
      </c>
      <c r="B33" s="436">
        <v>2415</v>
      </c>
      <c r="C33" s="35" t="s">
        <v>2518</v>
      </c>
      <c r="D33" s="711"/>
      <c r="E33" s="729"/>
      <c r="F33" s="826"/>
      <c r="G33" s="63" t="s">
        <v>445</v>
      </c>
      <c r="H33" s="194"/>
      <c r="I33" s="194"/>
      <c r="J33" s="194"/>
      <c r="K33" s="194"/>
      <c r="L33" s="194"/>
      <c r="M33" s="195"/>
      <c r="N33" s="453" t="s">
        <v>129</v>
      </c>
      <c r="O33" s="439"/>
      <c r="P33" s="439"/>
      <c r="Q33" s="439"/>
      <c r="R33" s="439"/>
      <c r="S33" s="634"/>
      <c r="T33" s="623"/>
      <c r="U33" s="621"/>
      <c r="V33" s="445"/>
      <c r="W33" s="445"/>
      <c r="X33" s="422"/>
      <c r="Y33" s="422"/>
      <c r="Z33" s="422"/>
      <c r="AA33" s="422"/>
      <c r="AB33" s="422"/>
      <c r="AC33" s="41"/>
      <c r="AD33" s="41"/>
      <c r="AE33" s="422"/>
      <c r="AF33" s="422"/>
      <c r="AG33" s="422"/>
      <c r="AH33" s="422"/>
      <c r="AI33" s="422"/>
      <c r="AJ33" s="422"/>
      <c r="AK33" s="41"/>
      <c r="AL33" s="41"/>
      <c r="AM33" s="422"/>
      <c r="AN33" s="12">
        <f>ROUND(O34,0)</f>
        <v>529</v>
      </c>
      <c r="AO33" s="6"/>
    </row>
    <row r="34" spans="1:41" ht="17.25" customHeight="1" x14ac:dyDescent="0.15">
      <c r="A34" s="436">
        <v>24</v>
      </c>
      <c r="B34" s="436">
        <v>2417</v>
      </c>
      <c r="C34" s="35" t="s">
        <v>2519</v>
      </c>
      <c r="D34" s="711"/>
      <c r="E34" s="729"/>
      <c r="F34" s="826"/>
      <c r="G34" s="680" t="s">
        <v>2195</v>
      </c>
      <c r="H34" s="784"/>
      <c r="I34" s="784"/>
      <c r="J34" s="784"/>
      <c r="K34" s="784"/>
      <c r="L34" s="784"/>
      <c r="M34" s="785"/>
      <c r="N34" s="57"/>
      <c r="O34" s="829">
        <v>529</v>
      </c>
      <c r="P34" s="829"/>
      <c r="Q34" s="417" t="s">
        <v>578</v>
      </c>
      <c r="R34" s="417"/>
      <c r="S34" s="171"/>
      <c r="T34" s="691" t="s">
        <v>301</v>
      </c>
      <c r="U34" s="692"/>
      <c r="V34" s="692"/>
      <c r="W34" s="692"/>
      <c r="X34" s="692"/>
      <c r="Y34" s="692"/>
      <c r="Z34" s="692"/>
      <c r="AA34" s="692"/>
      <c r="AB34" s="692"/>
      <c r="AC34" s="692"/>
      <c r="AD34" s="692"/>
      <c r="AE34" s="692"/>
      <c r="AF34" s="692"/>
      <c r="AG34" s="750"/>
      <c r="AH34" s="515" t="s">
        <v>27</v>
      </c>
      <c r="AI34" s="828">
        <f>$AI$6</f>
        <v>0.97</v>
      </c>
      <c r="AJ34" s="828"/>
      <c r="AK34" s="41"/>
      <c r="AL34" s="41"/>
      <c r="AM34" s="424"/>
      <c r="AN34" s="12">
        <f>ROUND(O34*AI34,0)</f>
        <v>513</v>
      </c>
      <c r="AO34" s="6"/>
    </row>
    <row r="35" spans="1:41" ht="17.25" customHeight="1" x14ac:dyDescent="0.15">
      <c r="A35" s="436">
        <v>24</v>
      </c>
      <c r="B35" s="436">
        <v>2425</v>
      </c>
      <c r="C35" s="35" t="s">
        <v>2520</v>
      </c>
      <c r="D35" s="711"/>
      <c r="E35" s="729"/>
      <c r="F35" s="826"/>
      <c r="G35" s="796"/>
      <c r="H35" s="784"/>
      <c r="I35" s="784"/>
      <c r="J35" s="784"/>
      <c r="K35" s="784"/>
      <c r="L35" s="784"/>
      <c r="M35" s="785"/>
      <c r="N35" s="453" t="s">
        <v>130</v>
      </c>
      <c r="O35" s="439"/>
      <c r="P35" s="439"/>
      <c r="Q35" s="439"/>
      <c r="R35" s="439"/>
      <c r="S35" s="634"/>
      <c r="T35" s="623"/>
      <c r="U35" s="621"/>
      <c r="V35" s="445"/>
      <c r="W35" s="445"/>
      <c r="X35" s="422"/>
      <c r="Y35" s="422"/>
      <c r="Z35" s="422"/>
      <c r="AA35" s="422"/>
      <c r="AB35" s="422"/>
      <c r="AC35" s="41"/>
      <c r="AD35" s="41"/>
      <c r="AE35" s="422"/>
      <c r="AF35" s="422"/>
      <c r="AG35" s="422"/>
      <c r="AH35" s="422"/>
      <c r="AI35" s="422"/>
      <c r="AJ35" s="422"/>
      <c r="AK35" s="41"/>
      <c r="AL35" s="41"/>
      <c r="AM35" s="422"/>
      <c r="AN35" s="12">
        <f>ROUND(O36,0)</f>
        <v>656</v>
      </c>
      <c r="AO35" s="6"/>
    </row>
    <row r="36" spans="1:41" ht="17.25" customHeight="1" x14ac:dyDescent="0.15">
      <c r="A36" s="436">
        <v>24</v>
      </c>
      <c r="B36" s="436">
        <v>2427</v>
      </c>
      <c r="C36" s="35" t="s">
        <v>2521</v>
      </c>
      <c r="D36" s="711"/>
      <c r="E36" s="824"/>
      <c r="F36" s="827"/>
      <c r="G36" s="830" t="s">
        <v>1855</v>
      </c>
      <c r="H36" s="831"/>
      <c r="I36" s="831"/>
      <c r="J36" s="831"/>
      <c r="K36" s="831"/>
      <c r="L36" s="831"/>
      <c r="M36" s="832"/>
      <c r="N36" s="57"/>
      <c r="O36" s="829">
        <v>656</v>
      </c>
      <c r="P36" s="829"/>
      <c r="Q36" s="417" t="s">
        <v>578</v>
      </c>
      <c r="R36" s="417"/>
      <c r="S36" s="171"/>
      <c r="T36" s="691" t="s">
        <v>301</v>
      </c>
      <c r="U36" s="692"/>
      <c r="V36" s="692"/>
      <c r="W36" s="692"/>
      <c r="X36" s="692"/>
      <c r="Y36" s="692"/>
      <c r="Z36" s="692"/>
      <c r="AA36" s="692"/>
      <c r="AB36" s="692"/>
      <c r="AC36" s="692"/>
      <c r="AD36" s="692"/>
      <c r="AE36" s="692"/>
      <c r="AF36" s="692"/>
      <c r="AG36" s="750"/>
      <c r="AH36" s="515" t="s">
        <v>27</v>
      </c>
      <c r="AI36" s="828">
        <f>$AI$6</f>
        <v>0.97</v>
      </c>
      <c r="AJ36" s="828"/>
      <c r="AK36" s="41"/>
      <c r="AL36" s="41"/>
      <c r="AM36" s="424"/>
      <c r="AN36" s="12">
        <f>ROUND(O36*AI36,0)</f>
        <v>636</v>
      </c>
      <c r="AO36" s="6"/>
    </row>
    <row r="37" spans="1:41" ht="17.25" customHeight="1" x14ac:dyDescent="0.15">
      <c r="A37" s="436">
        <v>24</v>
      </c>
      <c r="B37" s="433">
        <v>1511</v>
      </c>
      <c r="C37" s="35" t="s">
        <v>2204</v>
      </c>
      <c r="D37" s="710" t="s">
        <v>142</v>
      </c>
      <c r="E37" s="726" t="s">
        <v>306</v>
      </c>
      <c r="F37" s="825" t="s">
        <v>303</v>
      </c>
      <c r="G37" s="63" t="s">
        <v>473</v>
      </c>
      <c r="H37" s="194"/>
      <c r="I37" s="194"/>
      <c r="J37" s="194"/>
      <c r="K37" s="194"/>
      <c r="L37" s="194"/>
      <c r="M37" s="195"/>
      <c r="N37" s="453" t="s">
        <v>129</v>
      </c>
      <c r="O37" s="439"/>
      <c r="P37" s="439"/>
      <c r="Q37" s="439"/>
      <c r="R37" s="439"/>
      <c r="S37" s="102"/>
      <c r="T37" s="444"/>
      <c r="U37" s="445"/>
      <c r="V37" s="445"/>
      <c r="W37" s="422"/>
      <c r="X37" s="422"/>
      <c r="Y37" s="422"/>
      <c r="Z37" s="422"/>
      <c r="AA37" s="422"/>
      <c r="AB37" s="41"/>
      <c r="AC37" s="621"/>
      <c r="AD37" s="41"/>
      <c r="AE37" s="422"/>
      <c r="AF37" s="422"/>
      <c r="AG37" s="422"/>
      <c r="AH37" s="422"/>
      <c r="AI37" s="422"/>
      <c r="AJ37" s="38"/>
      <c r="AK37" s="416"/>
      <c r="AL37" s="416"/>
      <c r="AM37" s="2"/>
      <c r="AN37" s="12">
        <f>ROUND(O38*$AL$50,0)</f>
        <v>544</v>
      </c>
      <c r="AO37" s="402"/>
    </row>
    <row r="38" spans="1:41" ht="17.25" customHeight="1" x14ac:dyDescent="0.15">
      <c r="A38" s="436">
        <v>24</v>
      </c>
      <c r="B38" s="433">
        <v>1513</v>
      </c>
      <c r="C38" s="35" t="s">
        <v>2205</v>
      </c>
      <c r="D38" s="711"/>
      <c r="E38" s="729"/>
      <c r="F38" s="826"/>
      <c r="G38" s="680" t="s">
        <v>2192</v>
      </c>
      <c r="H38" s="784"/>
      <c r="I38" s="784"/>
      <c r="J38" s="784"/>
      <c r="K38" s="784"/>
      <c r="L38" s="784"/>
      <c r="M38" s="785"/>
      <c r="N38" s="57"/>
      <c r="O38" s="829">
        <f>O22</f>
        <v>561</v>
      </c>
      <c r="P38" s="829"/>
      <c r="Q38" s="426" t="s">
        <v>578</v>
      </c>
      <c r="R38" s="426"/>
      <c r="S38" s="171"/>
      <c r="T38" s="691" t="s">
        <v>301</v>
      </c>
      <c r="U38" s="692"/>
      <c r="V38" s="692"/>
      <c r="W38" s="692"/>
      <c r="X38" s="692"/>
      <c r="Y38" s="692"/>
      <c r="Z38" s="692"/>
      <c r="AA38" s="692"/>
      <c r="AB38" s="692"/>
      <c r="AC38" s="692"/>
      <c r="AD38" s="692"/>
      <c r="AE38" s="692"/>
      <c r="AF38" s="692"/>
      <c r="AG38" s="750"/>
      <c r="AH38" s="515" t="s">
        <v>27</v>
      </c>
      <c r="AI38" s="828">
        <f>$AI$6</f>
        <v>0.97</v>
      </c>
      <c r="AJ38" s="840"/>
      <c r="AK38" s="841" t="s">
        <v>267</v>
      </c>
      <c r="AL38" s="842"/>
      <c r="AM38" s="843"/>
      <c r="AN38" s="12">
        <f>ROUND(ROUND(O38*AI38,0)*$AL$50,0)</f>
        <v>528</v>
      </c>
      <c r="AO38" s="6"/>
    </row>
    <row r="39" spans="1:41" ht="17.25" customHeight="1" x14ac:dyDescent="0.15">
      <c r="A39" s="436">
        <v>24</v>
      </c>
      <c r="B39" s="433">
        <v>1521</v>
      </c>
      <c r="C39" s="35" t="s">
        <v>2206</v>
      </c>
      <c r="D39" s="711"/>
      <c r="E39" s="729"/>
      <c r="F39" s="826"/>
      <c r="G39" s="796"/>
      <c r="H39" s="784"/>
      <c r="I39" s="784"/>
      <c r="J39" s="784"/>
      <c r="K39" s="784"/>
      <c r="L39" s="784"/>
      <c r="M39" s="785"/>
      <c r="N39" s="453" t="s">
        <v>130</v>
      </c>
      <c r="O39" s="439"/>
      <c r="P39" s="439"/>
      <c r="Q39" s="439"/>
      <c r="R39" s="439"/>
      <c r="S39" s="634"/>
      <c r="T39" s="79"/>
      <c r="U39" s="73"/>
      <c r="V39" s="445"/>
      <c r="W39" s="422"/>
      <c r="X39" s="422"/>
      <c r="Y39" s="422"/>
      <c r="Z39" s="422"/>
      <c r="AA39" s="422"/>
      <c r="AB39" s="41"/>
      <c r="AC39" s="651"/>
      <c r="AD39" s="651"/>
      <c r="AE39" s="422"/>
      <c r="AF39" s="422"/>
      <c r="AG39" s="422"/>
      <c r="AH39" s="422"/>
      <c r="AI39" s="422"/>
      <c r="AJ39" s="38"/>
      <c r="AK39" s="841"/>
      <c r="AL39" s="842"/>
      <c r="AM39" s="843"/>
      <c r="AN39" s="12">
        <f>ROUND(O40*$AL$50,0)</f>
        <v>661</v>
      </c>
      <c r="AO39" s="6"/>
    </row>
    <row r="40" spans="1:41" ht="17.25" customHeight="1" x14ac:dyDescent="0.15">
      <c r="A40" s="436">
        <v>24</v>
      </c>
      <c r="B40" s="433">
        <v>1523</v>
      </c>
      <c r="C40" s="35" t="s">
        <v>2207</v>
      </c>
      <c r="D40" s="711"/>
      <c r="E40" s="729"/>
      <c r="F40" s="826"/>
      <c r="G40" s="680" t="s">
        <v>452</v>
      </c>
      <c r="H40" s="784"/>
      <c r="I40" s="784"/>
      <c r="J40" s="784"/>
      <c r="K40" s="784"/>
      <c r="L40" s="784"/>
      <c r="M40" s="785"/>
      <c r="N40" s="57"/>
      <c r="O40" s="829">
        <f>O24</f>
        <v>681</v>
      </c>
      <c r="P40" s="829"/>
      <c r="Q40" s="426" t="s">
        <v>578</v>
      </c>
      <c r="R40" s="426"/>
      <c r="S40" s="171"/>
      <c r="T40" s="691" t="s">
        <v>301</v>
      </c>
      <c r="U40" s="692"/>
      <c r="V40" s="692"/>
      <c r="W40" s="692"/>
      <c r="X40" s="692"/>
      <c r="Y40" s="692"/>
      <c r="Z40" s="692"/>
      <c r="AA40" s="692"/>
      <c r="AB40" s="692"/>
      <c r="AC40" s="692"/>
      <c r="AD40" s="692"/>
      <c r="AE40" s="692"/>
      <c r="AF40" s="692"/>
      <c r="AG40" s="750"/>
      <c r="AH40" s="515" t="s">
        <v>27</v>
      </c>
      <c r="AI40" s="828">
        <f>$AI$6</f>
        <v>0.97</v>
      </c>
      <c r="AJ40" s="840"/>
      <c r="AK40" s="841"/>
      <c r="AL40" s="842"/>
      <c r="AM40" s="843"/>
      <c r="AN40" s="12">
        <f>ROUND(ROUND(O40*AI40,0)*$AL$50,0)</f>
        <v>641</v>
      </c>
      <c r="AO40" s="6"/>
    </row>
    <row r="41" spans="1:41" ht="17.25" customHeight="1" x14ac:dyDescent="0.15">
      <c r="A41" s="436">
        <v>24</v>
      </c>
      <c r="B41" s="433">
        <v>1515</v>
      </c>
      <c r="C41" s="35" t="s">
        <v>2522</v>
      </c>
      <c r="D41" s="711"/>
      <c r="E41" s="729"/>
      <c r="F41" s="826"/>
      <c r="G41" s="63" t="s">
        <v>445</v>
      </c>
      <c r="H41" s="194"/>
      <c r="I41" s="194"/>
      <c r="J41" s="194"/>
      <c r="K41" s="194"/>
      <c r="L41" s="194"/>
      <c r="M41" s="195"/>
      <c r="N41" s="453" t="s">
        <v>129</v>
      </c>
      <c r="O41" s="439"/>
      <c r="P41" s="439"/>
      <c r="Q41" s="439"/>
      <c r="R41" s="439"/>
      <c r="S41" s="634"/>
      <c r="T41" s="140"/>
      <c r="U41" s="73"/>
      <c r="V41" s="422"/>
      <c r="W41" s="422"/>
      <c r="X41" s="422"/>
      <c r="Y41" s="422"/>
      <c r="Z41" s="41"/>
      <c r="AA41" s="41"/>
      <c r="AB41" s="41"/>
      <c r="AC41" s="651"/>
      <c r="AD41" s="651"/>
      <c r="AE41" s="422"/>
      <c r="AF41" s="422"/>
      <c r="AG41" s="422"/>
      <c r="AH41" s="422"/>
      <c r="AI41" s="422"/>
      <c r="AJ41" s="38"/>
      <c r="AK41" s="841"/>
      <c r="AL41" s="842"/>
      <c r="AM41" s="843"/>
      <c r="AN41" s="12">
        <f>ROUND(O42*$AL$50,0)</f>
        <v>544</v>
      </c>
      <c r="AO41" s="122"/>
    </row>
    <row r="42" spans="1:41" ht="17.25" customHeight="1" x14ac:dyDescent="0.15">
      <c r="A42" s="436">
        <v>24</v>
      </c>
      <c r="B42" s="433">
        <v>1517</v>
      </c>
      <c r="C42" s="35" t="s">
        <v>2523</v>
      </c>
      <c r="D42" s="711"/>
      <c r="E42" s="729"/>
      <c r="F42" s="826"/>
      <c r="G42" s="680" t="s">
        <v>2193</v>
      </c>
      <c r="H42" s="784"/>
      <c r="I42" s="784"/>
      <c r="J42" s="784"/>
      <c r="K42" s="784"/>
      <c r="L42" s="784"/>
      <c r="M42" s="785"/>
      <c r="N42" s="57"/>
      <c r="O42" s="829">
        <f>O26</f>
        <v>561</v>
      </c>
      <c r="P42" s="829"/>
      <c r="Q42" s="426" t="s">
        <v>578</v>
      </c>
      <c r="R42" s="426"/>
      <c r="S42" s="171"/>
      <c r="T42" s="691" t="s">
        <v>301</v>
      </c>
      <c r="U42" s="692"/>
      <c r="V42" s="692"/>
      <c r="W42" s="692"/>
      <c r="X42" s="692"/>
      <c r="Y42" s="692"/>
      <c r="Z42" s="692"/>
      <c r="AA42" s="692"/>
      <c r="AB42" s="692"/>
      <c r="AC42" s="692"/>
      <c r="AD42" s="692"/>
      <c r="AE42" s="692"/>
      <c r="AF42" s="692"/>
      <c r="AG42" s="750"/>
      <c r="AH42" s="515" t="s">
        <v>27</v>
      </c>
      <c r="AI42" s="828">
        <f>$AI$6</f>
        <v>0.97</v>
      </c>
      <c r="AJ42" s="840"/>
      <c r="AK42" s="841"/>
      <c r="AL42" s="842"/>
      <c r="AM42" s="843"/>
      <c r="AN42" s="12">
        <f>ROUND(ROUND(O42*AI42,0)*$AL$50,0)</f>
        <v>528</v>
      </c>
      <c r="AO42" s="122"/>
    </row>
    <row r="43" spans="1:41" ht="17.25" customHeight="1" x14ac:dyDescent="0.15">
      <c r="A43" s="436">
        <v>24</v>
      </c>
      <c r="B43" s="433">
        <v>1525</v>
      </c>
      <c r="C43" s="35" t="s">
        <v>2524</v>
      </c>
      <c r="D43" s="711"/>
      <c r="E43" s="729"/>
      <c r="F43" s="826"/>
      <c r="G43" s="796"/>
      <c r="H43" s="784"/>
      <c r="I43" s="784"/>
      <c r="J43" s="784"/>
      <c r="K43" s="784"/>
      <c r="L43" s="784"/>
      <c r="M43" s="785"/>
      <c r="N43" s="453" t="s">
        <v>130</v>
      </c>
      <c r="O43" s="439"/>
      <c r="P43" s="439"/>
      <c r="Q43" s="439"/>
      <c r="R43" s="439"/>
      <c r="S43" s="634"/>
      <c r="T43" s="140"/>
      <c r="U43" s="73"/>
      <c r="V43" s="422"/>
      <c r="W43" s="422"/>
      <c r="X43" s="422"/>
      <c r="Y43" s="422"/>
      <c r="Z43" s="41"/>
      <c r="AA43" s="41"/>
      <c r="AB43" s="41"/>
      <c r="AC43" s="621"/>
      <c r="AD43" s="621"/>
      <c r="AE43" s="422"/>
      <c r="AF43" s="422"/>
      <c r="AG43" s="422"/>
      <c r="AH43" s="422"/>
      <c r="AI43" s="422"/>
      <c r="AJ43" s="38"/>
      <c r="AK43" s="841"/>
      <c r="AL43" s="842"/>
      <c r="AM43" s="843"/>
      <c r="AN43" s="12">
        <f>ROUND(O44*$AL$50,0)</f>
        <v>661</v>
      </c>
      <c r="AO43" s="122"/>
    </row>
    <row r="44" spans="1:41" ht="17.25" customHeight="1" x14ac:dyDescent="0.15">
      <c r="A44" s="436">
        <v>24</v>
      </c>
      <c r="B44" s="433">
        <v>1527</v>
      </c>
      <c r="C44" s="35" t="s">
        <v>2525</v>
      </c>
      <c r="D44" s="711"/>
      <c r="E44" s="824"/>
      <c r="F44" s="827"/>
      <c r="G44" s="830" t="s">
        <v>1855</v>
      </c>
      <c r="H44" s="831"/>
      <c r="I44" s="831"/>
      <c r="J44" s="831"/>
      <c r="K44" s="831"/>
      <c r="L44" s="831"/>
      <c r="M44" s="832"/>
      <c r="N44" s="57"/>
      <c r="O44" s="829">
        <f>O28</f>
        <v>681</v>
      </c>
      <c r="P44" s="829"/>
      <c r="Q44" s="426" t="s">
        <v>578</v>
      </c>
      <c r="R44" s="426"/>
      <c r="S44" s="171"/>
      <c r="T44" s="691" t="s">
        <v>301</v>
      </c>
      <c r="U44" s="692"/>
      <c r="V44" s="692"/>
      <c r="W44" s="692"/>
      <c r="X44" s="692"/>
      <c r="Y44" s="692"/>
      <c r="Z44" s="692"/>
      <c r="AA44" s="692"/>
      <c r="AB44" s="692"/>
      <c r="AC44" s="692"/>
      <c r="AD44" s="692"/>
      <c r="AE44" s="692"/>
      <c r="AF44" s="692"/>
      <c r="AG44" s="750"/>
      <c r="AH44" s="515" t="s">
        <v>27</v>
      </c>
      <c r="AI44" s="828">
        <f>$AI$6</f>
        <v>0.97</v>
      </c>
      <c r="AJ44" s="840"/>
      <c r="AK44" s="841"/>
      <c r="AL44" s="842"/>
      <c r="AM44" s="843"/>
      <c r="AN44" s="12">
        <f>ROUND(ROUND(O44*AI44,0)*$AL$50,0)</f>
        <v>641</v>
      </c>
      <c r="AO44" s="122"/>
    </row>
    <row r="45" spans="1:41" ht="17.25" customHeight="1" x14ac:dyDescent="0.15">
      <c r="A45" s="436">
        <v>24</v>
      </c>
      <c r="B45" s="433">
        <v>2511</v>
      </c>
      <c r="C45" s="35" t="s">
        <v>2208</v>
      </c>
      <c r="D45" s="711"/>
      <c r="E45" s="726" t="s">
        <v>308</v>
      </c>
      <c r="F45" s="825" t="s">
        <v>303</v>
      </c>
      <c r="G45" s="64" t="s">
        <v>473</v>
      </c>
      <c r="H45" s="196"/>
      <c r="I45" s="196"/>
      <c r="J45" s="196"/>
      <c r="K45" s="196"/>
      <c r="L45" s="196"/>
      <c r="M45" s="197"/>
      <c r="N45" s="453" t="s">
        <v>129</v>
      </c>
      <c r="O45" s="439"/>
      <c r="P45" s="439"/>
      <c r="Q45" s="439"/>
      <c r="R45" s="439"/>
      <c r="S45" s="634"/>
      <c r="T45" s="140"/>
      <c r="U45" s="73"/>
      <c r="V45" s="422"/>
      <c r="W45" s="422"/>
      <c r="X45" s="422"/>
      <c r="Y45" s="422"/>
      <c r="Z45" s="41"/>
      <c r="AA45" s="41"/>
      <c r="AB45" s="41"/>
      <c r="AC45" s="621"/>
      <c r="AD45" s="621"/>
      <c r="AE45" s="422"/>
      <c r="AF45" s="422"/>
      <c r="AG45" s="422"/>
      <c r="AH45" s="422"/>
      <c r="AI45" s="422"/>
      <c r="AJ45" s="38"/>
      <c r="AK45" s="841"/>
      <c r="AL45" s="842"/>
      <c r="AM45" s="843"/>
      <c r="AN45" s="12">
        <f>ROUND(O46*$AL$50,0)</f>
        <v>513</v>
      </c>
      <c r="AO45" s="123"/>
    </row>
    <row r="46" spans="1:41" ht="17.25" customHeight="1" x14ac:dyDescent="0.15">
      <c r="A46" s="436">
        <v>24</v>
      </c>
      <c r="B46" s="433">
        <v>2513</v>
      </c>
      <c r="C46" s="35" t="s">
        <v>2209</v>
      </c>
      <c r="D46" s="711"/>
      <c r="E46" s="729"/>
      <c r="F46" s="826"/>
      <c r="G46" s="680" t="s">
        <v>2194</v>
      </c>
      <c r="H46" s="784"/>
      <c r="I46" s="784"/>
      <c r="J46" s="784"/>
      <c r="K46" s="784"/>
      <c r="L46" s="784"/>
      <c r="M46" s="785"/>
      <c r="N46" s="57"/>
      <c r="O46" s="829">
        <f>O30</f>
        <v>529</v>
      </c>
      <c r="P46" s="829"/>
      <c r="Q46" s="426" t="s">
        <v>578</v>
      </c>
      <c r="R46" s="426"/>
      <c r="S46" s="171"/>
      <c r="T46" s="691" t="s">
        <v>301</v>
      </c>
      <c r="U46" s="692"/>
      <c r="V46" s="692"/>
      <c r="W46" s="692"/>
      <c r="X46" s="692"/>
      <c r="Y46" s="692"/>
      <c r="Z46" s="692"/>
      <c r="AA46" s="692"/>
      <c r="AB46" s="692"/>
      <c r="AC46" s="692"/>
      <c r="AD46" s="692"/>
      <c r="AE46" s="692"/>
      <c r="AF46" s="692"/>
      <c r="AG46" s="750"/>
      <c r="AH46" s="515" t="s">
        <v>27</v>
      </c>
      <c r="AI46" s="828">
        <f>$AI$6</f>
        <v>0.97</v>
      </c>
      <c r="AJ46" s="840"/>
      <c r="AK46" s="841"/>
      <c r="AL46" s="842"/>
      <c r="AM46" s="843"/>
      <c r="AN46" s="12">
        <f>ROUND(ROUND(O46*AI46,0)*$AL$50,0)</f>
        <v>498</v>
      </c>
      <c r="AO46" s="123"/>
    </row>
    <row r="47" spans="1:41" ht="17.25" customHeight="1" x14ac:dyDescent="0.15">
      <c r="A47" s="436">
        <v>24</v>
      </c>
      <c r="B47" s="433">
        <v>2521</v>
      </c>
      <c r="C47" s="35" t="s">
        <v>2210</v>
      </c>
      <c r="D47" s="711"/>
      <c r="E47" s="729"/>
      <c r="F47" s="826"/>
      <c r="G47" s="796"/>
      <c r="H47" s="784"/>
      <c r="I47" s="784"/>
      <c r="J47" s="784"/>
      <c r="K47" s="784"/>
      <c r="L47" s="784"/>
      <c r="M47" s="785"/>
      <c r="N47" s="453" t="s">
        <v>130</v>
      </c>
      <c r="O47" s="439"/>
      <c r="P47" s="439"/>
      <c r="Q47" s="439"/>
      <c r="R47" s="439"/>
      <c r="S47" s="634"/>
      <c r="T47" s="140"/>
      <c r="U47" s="73"/>
      <c r="V47" s="422"/>
      <c r="W47" s="422"/>
      <c r="X47" s="422"/>
      <c r="Y47" s="422"/>
      <c r="Z47" s="41"/>
      <c r="AA47" s="41"/>
      <c r="AB47" s="41"/>
      <c r="AC47" s="621"/>
      <c r="AD47" s="621"/>
      <c r="AE47" s="422"/>
      <c r="AF47" s="422"/>
      <c r="AG47" s="422"/>
      <c r="AH47" s="422"/>
      <c r="AI47" s="422"/>
      <c r="AJ47" s="38"/>
      <c r="AK47" s="841"/>
      <c r="AL47" s="842"/>
      <c r="AM47" s="843"/>
      <c r="AN47" s="12">
        <f>ROUND(O48*$AL$50,0)</f>
        <v>636</v>
      </c>
      <c r="AO47" s="123"/>
    </row>
    <row r="48" spans="1:41" ht="17.25" customHeight="1" x14ac:dyDescent="0.15">
      <c r="A48" s="436">
        <v>24</v>
      </c>
      <c r="B48" s="433">
        <v>2523</v>
      </c>
      <c r="C48" s="35" t="s">
        <v>2211</v>
      </c>
      <c r="D48" s="711"/>
      <c r="E48" s="729"/>
      <c r="F48" s="826"/>
      <c r="G48" s="680" t="s">
        <v>452</v>
      </c>
      <c r="H48" s="784"/>
      <c r="I48" s="784"/>
      <c r="J48" s="784"/>
      <c r="K48" s="784"/>
      <c r="L48" s="784"/>
      <c r="M48" s="785"/>
      <c r="N48" s="57"/>
      <c r="O48" s="829">
        <f>O32</f>
        <v>656</v>
      </c>
      <c r="P48" s="829"/>
      <c r="Q48" s="426" t="s">
        <v>578</v>
      </c>
      <c r="R48" s="426"/>
      <c r="S48" s="171"/>
      <c r="T48" s="691" t="s">
        <v>301</v>
      </c>
      <c r="U48" s="692"/>
      <c r="V48" s="692"/>
      <c r="W48" s="692"/>
      <c r="X48" s="692"/>
      <c r="Y48" s="692"/>
      <c r="Z48" s="692"/>
      <c r="AA48" s="692"/>
      <c r="AB48" s="692"/>
      <c r="AC48" s="692"/>
      <c r="AD48" s="692"/>
      <c r="AE48" s="692"/>
      <c r="AF48" s="692"/>
      <c r="AG48" s="750"/>
      <c r="AH48" s="515" t="s">
        <v>27</v>
      </c>
      <c r="AI48" s="828">
        <f>$AI$6</f>
        <v>0.97</v>
      </c>
      <c r="AJ48" s="840"/>
      <c r="AK48" s="841"/>
      <c r="AL48" s="842"/>
      <c r="AM48" s="843"/>
      <c r="AN48" s="12">
        <f>ROUND(ROUND(O48*AI48,0)*$AL$50,0)</f>
        <v>617</v>
      </c>
      <c r="AO48" s="123"/>
    </row>
    <row r="49" spans="1:41" ht="17.25" customHeight="1" x14ac:dyDescent="0.15">
      <c r="A49" s="436">
        <v>24</v>
      </c>
      <c r="B49" s="433">
        <v>2515</v>
      </c>
      <c r="C49" s="35" t="s">
        <v>2526</v>
      </c>
      <c r="D49" s="711"/>
      <c r="E49" s="729"/>
      <c r="F49" s="826"/>
      <c r="G49" s="63" t="s">
        <v>445</v>
      </c>
      <c r="H49" s="194"/>
      <c r="I49" s="194"/>
      <c r="J49" s="194"/>
      <c r="K49" s="194"/>
      <c r="L49" s="194"/>
      <c r="M49" s="195"/>
      <c r="N49" s="453" t="s">
        <v>129</v>
      </c>
      <c r="O49" s="439"/>
      <c r="P49" s="439"/>
      <c r="Q49" s="439"/>
      <c r="R49" s="439"/>
      <c r="S49" s="634"/>
      <c r="T49" s="140"/>
      <c r="U49" s="73"/>
      <c r="V49" s="422"/>
      <c r="W49" s="422"/>
      <c r="X49" s="422"/>
      <c r="Y49" s="422"/>
      <c r="Z49" s="41"/>
      <c r="AA49" s="41"/>
      <c r="AB49" s="41"/>
      <c r="AC49" s="621"/>
      <c r="AD49" s="621"/>
      <c r="AE49" s="422"/>
      <c r="AF49" s="422"/>
      <c r="AG49" s="422"/>
      <c r="AH49" s="422"/>
      <c r="AI49" s="422"/>
      <c r="AJ49" s="38"/>
      <c r="AK49" s="841"/>
      <c r="AL49" s="842"/>
      <c r="AM49" s="843"/>
      <c r="AN49" s="12">
        <f>ROUND(O50*$AL$50,0)</f>
        <v>513</v>
      </c>
      <c r="AO49" s="123"/>
    </row>
    <row r="50" spans="1:41" ht="17.25" customHeight="1" x14ac:dyDescent="0.15">
      <c r="A50" s="436">
        <v>24</v>
      </c>
      <c r="B50" s="433">
        <v>2517</v>
      </c>
      <c r="C50" s="35" t="s">
        <v>2527</v>
      </c>
      <c r="D50" s="711"/>
      <c r="E50" s="729"/>
      <c r="F50" s="826"/>
      <c r="G50" s="680" t="s">
        <v>2195</v>
      </c>
      <c r="H50" s="784"/>
      <c r="I50" s="784"/>
      <c r="J50" s="784"/>
      <c r="K50" s="784"/>
      <c r="L50" s="784"/>
      <c r="M50" s="785"/>
      <c r="N50" s="57"/>
      <c r="O50" s="829">
        <f>O34</f>
        <v>529</v>
      </c>
      <c r="P50" s="829"/>
      <c r="Q50" s="426" t="s">
        <v>578</v>
      </c>
      <c r="R50" s="426"/>
      <c r="S50" s="171"/>
      <c r="T50" s="691" t="s">
        <v>301</v>
      </c>
      <c r="U50" s="692"/>
      <c r="V50" s="692"/>
      <c r="W50" s="692"/>
      <c r="X50" s="692"/>
      <c r="Y50" s="692"/>
      <c r="Z50" s="692"/>
      <c r="AA50" s="692"/>
      <c r="AB50" s="692"/>
      <c r="AC50" s="692"/>
      <c r="AD50" s="692"/>
      <c r="AE50" s="692"/>
      <c r="AF50" s="692"/>
      <c r="AG50" s="750"/>
      <c r="AH50" s="515" t="s">
        <v>27</v>
      </c>
      <c r="AI50" s="828">
        <f>$AI$6</f>
        <v>0.97</v>
      </c>
      <c r="AJ50" s="840"/>
      <c r="AK50" s="521" t="s">
        <v>27</v>
      </c>
      <c r="AL50" s="844">
        <v>0.97</v>
      </c>
      <c r="AM50" s="845"/>
      <c r="AN50" s="12">
        <f>ROUND(ROUND(O50*AI50,0)*$AL$50,0)</f>
        <v>498</v>
      </c>
      <c r="AO50" s="123"/>
    </row>
    <row r="51" spans="1:41" ht="17.25" customHeight="1" x14ac:dyDescent="0.15">
      <c r="A51" s="436">
        <v>24</v>
      </c>
      <c r="B51" s="433">
        <v>2525</v>
      </c>
      <c r="C51" s="35" t="s">
        <v>2528</v>
      </c>
      <c r="D51" s="711"/>
      <c r="E51" s="729"/>
      <c r="F51" s="826"/>
      <c r="G51" s="796"/>
      <c r="H51" s="784"/>
      <c r="I51" s="784"/>
      <c r="J51" s="784"/>
      <c r="K51" s="784"/>
      <c r="L51" s="784"/>
      <c r="M51" s="785"/>
      <c r="N51" s="453" t="s">
        <v>130</v>
      </c>
      <c r="O51" s="439"/>
      <c r="P51" s="439"/>
      <c r="Q51" s="439"/>
      <c r="R51" s="439"/>
      <c r="S51" s="634"/>
      <c r="T51" s="140"/>
      <c r="U51" s="73"/>
      <c r="V51" s="422"/>
      <c r="W51" s="422"/>
      <c r="X51" s="422"/>
      <c r="Y51" s="422"/>
      <c r="Z51" s="41"/>
      <c r="AA51" s="41"/>
      <c r="AB51" s="41"/>
      <c r="AC51" s="621"/>
      <c r="AD51" s="621"/>
      <c r="AE51" s="422"/>
      <c r="AF51" s="422"/>
      <c r="AG51" s="422"/>
      <c r="AH51" s="422"/>
      <c r="AI51" s="422"/>
      <c r="AJ51" s="38"/>
      <c r="AK51" s="418"/>
      <c r="AL51" s="637"/>
      <c r="AM51" s="637"/>
      <c r="AN51" s="12">
        <f>ROUND(O52*$AL$50,0)</f>
        <v>636</v>
      </c>
      <c r="AO51" s="123"/>
    </row>
    <row r="52" spans="1:41" ht="17.25" customHeight="1" x14ac:dyDescent="0.15">
      <c r="A52" s="436">
        <v>24</v>
      </c>
      <c r="B52" s="433">
        <v>2527</v>
      </c>
      <c r="C52" s="35" t="s">
        <v>2529</v>
      </c>
      <c r="D52" s="839"/>
      <c r="E52" s="824"/>
      <c r="F52" s="827"/>
      <c r="G52" s="830" t="s">
        <v>1855</v>
      </c>
      <c r="H52" s="831"/>
      <c r="I52" s="831"/>
      <c r="J52" s="831"/>
      <c r="K52" s="831"/>
      <c r="L52" s="831"/>
      <c r="M52" s="832"/>
      <c r="N52" s="57"/>
      <c r="O52" s="829">
        <f>O36</f>
        <v>656</v>
      </c>
      <c r="P52" s="829"/>
      <c r="Q52" s="426" t="s">
        <v>578</v>
      </c>
      <c r="R52" s="426"/>
      <c r="S52" s="432"/>
      <c r="T52" s="691" t="s">
        <v>301</v>
      </c>
      <c r="U52" s="692"/>
      <c r="V52" s="692"/>
      <c r="W52" s="692"/>
      <c r="X52" s="692"/>
      <c r="Y52" s="692"/>
      <c r="Z52" s="692"/>
      <c r="AA52" s="692"/>
      <c r="AB52" s="692"/>
      <c r="AC52" s="692"/>
      <c r="AD52" s="692"/>
      <c r="AE52" s="692"/>
      <c r="AF52" s="692"/>
      <c r="AG52" s="750"/>
      <c r="AH52" s="515" t="s">
        <v>27</v>
      </c>
      <c r="AI52" s="828">
        <f>$AI$6</f>
        <v>0.97</v>
      </c>
      <c r="AJ52" s="840"/>
      <c r="AK52" s="295"/>
      <c r="AL52" s="607"/>
      <c r="AM52" s="607"/>
      <c r="AN52" s="12">
        <f>ROUND(ROUND(O52*AI52,0)*$AL$50,0)</f>
        <v>617</v>
      </c>
      <c r="AO52" s="124"/>
    </row>
    <row r="53" spans="1:41" ht="17.25" customHeight="1" x14ac:dyDescent="0.15">
      <c r="A53" s="436">
        <v>24</v>
      </c>
      <c r="B53" s="433" t="s">
        <v>5725</v>
      </c>
      <c r="C53" s="120" t="s">
        <v>4924</v>
      </c>
      <c r="D53" s="769" t="s">
        <v>4940</v>
      </c>
      <c r="E53" s="763"/>
      <c r="F53" s="763"/>
      <c r="G53" s="812" t="s">
        <v>3098</v>
      </c>
      <c r="H53" s="813"/>
      <c r="I53" s="733" t="s">
        <v>3160</v>
      </c>
      <c r="J53" s="694"/>
      <c r="K53" s="694"/>
      <c r="L53" s="695"/>
      <c r="M53" s="806" t="s">
        <v>3099</v>
      </c>
      <c r="N53" s="807"/>
      <c r="O53" s="807"/>
      <c r="P53" s="807"/>
      <c r="Q53" s="807"/>
      <c r="R53" s="807"/>
      <c r="S53" s="807"/>
      <c r="T53" s="807"/>
      <c r="U53" s="807"/>
      <c r="V53" s="807"/>
      <c r="W53" s="807"/>
      <c r="X53" s="807"/>
      <c r="Y53" s="807"/>
      <c r="Z53" s="807"/>
      <c r="AA53" s="808"/>
      <c r="AB53" s="453" t="s">
        <v>1563</v>
      </c>
      <c r="AC53" s="422"/>
      <c r="AD53" s="422"/>
      <c r="AE53" s="422"/>
      <c r="AF53" s="422"/>
      <c r="AG53" s="422"/>
      <c r="AH53" s="686">
        <f>ROUND($O$6*0.01,0)</f>
        <v>5</v>
      </c>
      <c r="AI53" s="686"/>
      <c r="AJ53" s="424" t="s">
        <v>804</v>
      </c>
      <c r="AK53" s="607"/>
      <c r="AL53" s="417"/>
      <c r="AM53" s="417"/>
      <c r="AN53" s="499">
        <f t="shared" ref="AN53:AN68" si="0">-AH53</f>
        <v>-5</v>
      </c>
      <c r="AO53" s="402" t="s">
        <v>0</v>
      </c>
    </row>
    <row r="54" spans="1:41" ht="17.25" customHeight="1" x14ac:dyDescent="0.15">
      <c r="A54" s="436">
        <v>24</v>
      </c>
      <c r="B54" s="433" t="s">
        <v>5726</v>
      </c>
      <c r="C54" s="120" t="s">
        <v>4925</v>
      </c>
      <c r="D54" s="770"/>
      <c r="E54" s="765"/>
      <c r="F54" s="765"/>
      <c r="G54" s="814"/>
      <c r="H54" s="815"/>
      <c r="I54" s="734"/>
      <c r="J54" s="735"/>
      <c r="K54" s="735"/>
      <c r="L54" s="736"/>
      <c r="M54" s="809" t="s">
        <v>822</v>
      </c>
      <c r="N54" s="810"/>
      <c r="O54" s="810"/>
      <c r="P54" s="810"/>
      <c r="Q54" s="810"/>
      <c r="R54" s="810"/>
      <c r="S54" s="810"/>
      <c r="T54" s="810"/>
      <c r="U54" s="810"/>
      <c r="V54" s="810"/>
      <c r="W54" s="810"/>
      <c r="X54" s="810"/>
      <c r="Y54" s="810"/>
      <c r="Z54" s="810"/>
      <c r="AA54" s="811"/>
      <c r="AB54" s="453" t="s">
        <v>1564</v>
      </c>
      <c r="AC54" s="422"/>
      <c r="AD54" s="422"/>
      <c r="AE54" s="422"/>
      <c r="AF54" s="422"/>
      <c r="AG54" s="422"/>
      <c r="AH54" s="686">
        <f>ROUND($O$8*0.01,0)</f>
        <v>6</v>
      </c>
      <c r="AI54" s="686"/>
      <c r="AJ54" s="424" t="s">
        <v>804</v>
      </c>
      <c r="AK54" s="621"/>
      <c r="AL54" s="422"/>
      <c r="AM54" s="422"/>
      <c r="AN54" s="331">
        <f t="shared" si="0"/>
        <v>-6</v>
      </c>
      <c r="AO54" s="402"/>
    </row>
    <row r="55" spans="1:41" ht="17.25" customHeight="1" x14ac:dyDescent="0.15">
      <c r="A55" s="436">
        <v>24</v>
      </c>
      <c r="B55" s="433" t="s">
        <v>5727</v>
      </c>
      <c r="C55" s="120" t="s">
        <v>4926</v>
      </c>
      <c r="D55" s="770"/>
      <c r="E55" s="765"/>
      <c r="F55" s="765"/>
      <c r="G55" s="814"/>
      <c r="H55" s="815"/>
      <c r="I55" s="734"/>
      <c r="J55" s="735"/>
      <c r="K55" s="735"/>
      <c r="L55" s="736"/>
      <c r="M55" s="806" t="s">
        <v>3100</v>
      </c>
      <c r="N55" s="807"/>
      <c r="O55" s="807"/>
      <c r="P55" s="807"/>
      <c r="Q55" s="807"/>
      <c r="R55" s="807"/>
      <c r="S55" s="807"/>
      <c r="T55" s="807"/>
      <c r="U55" s="807"/>
      <c r="V55" s="807"/>
      <c r="W55" s="807"/>
      <c r="X55" s="807"/>
      <c r="Y55" s="807"/>
      <c r="Z55" s="807"/>
      <c r="AA55" s="808"/>
      <c r="AB55" s="453" t="s">
        <v>1563</v>
      </c>
      <c r="AC55" s="422"/>
      <c r="AD55" s="422"/>
      <c r="AE55" s="422"/>
      <c r="AF55" s="422"/>
      <c r="AG55" s="422"/>
      <c r="AH55" s="686">
        <f>ROUND($O$10*0.01,0)</f>
        <v>5</v>
      </c>
      <c r="AI55" s="686"/>
      <c r="AJ55" s="424" t="s">
        <v>804</v>
      </c>
      <c r="AK55" s="621"/>
      <c r="AL55" s="422"/>
      <c r="AM55" s="422"/>
      <c r="AN55" s="331">
        <f t="shared" si="0"/>
        <v>-5</v>
      </c>
      <c r="AO55" s="402"/>
    </row>
    <row r="56" spans="1:41" ht="17.25" customHeight="1" x14ac:dyDescent="0.15">
      <c r="A56" s="436">
        <v>24</v>
      </c>
      <c r="B56" s="433" t="s">
        <v>5728</v>
      </c>
      <c r="C56" s="120" t="s">
        <v>4927</v>
      </c>
      <c r="D56" s="770"/>
      <c r="E56" s="765"/>
      <c r="F56" s="765"/>
      <c r="G56" s="814"/>
      <c r="H56" s="815"/>
      <c r="I56" s="773"/>
      <c r="J56" s="696"/>
      <c r="K56" s="696"/>
      <c r="L56" s="697"/>
      <c r="M56" s="809" t="s">
        <v>73</v>
      </c>
      <c r="N56" s="810"/>
      <c r="O56" s="810"/>
      <c r="P56" s="810"/>
      <c r="Q56" s="810"/>
      <c r="R56" s="810"/>
      <c r="S56" s="810"/>
      <c r="T56" s="810"/>
      <c r="U56" s="810"/>
      <c r="V56" s="810"/>
      <c r="W56" s="810"/>
      <c r="X56" s="810"/>
      <c r="Y56" s="810"/>
      <c r="Z56" s="810"/>
      <c r="AA56" s="811"/>
      <c r="AB56" s="453" t="s">
        <v>1564</v>
      </c>
      <c r="AC56" s="422"/>
      <c r="AD56" s="422"/>
      <c r="AE56" s="422"/>
      <c r="AF56" s="422"/>
      <c r="AG56" s="422"/>
      <c r="AH56" s="686">
        <f>ROUND($O$12*0.01,0)</f>
        <v>6</v>
      </c>
      <c r="AI56" s="686"/>
      <c r="AJ56" s="424" t="s">
        <v>804</v>
      </c>
      <c r="AK56" s="621"/>
      <c r="AL56" s="422"/>
      <c r="AM56" s="422"/>
      <c r="AN56" s="331">
        <f t="shared" si="0"/>
        <v>-6</v>
      </c>
      <c r="AO56" s="402"/>
    </row>
    <row r="57" spans="1:41" ht="17.25" customHeight="1" x14ac:dyDescent="0.15">
      <c r="A57" s="436">
        <v>24</v>
      </c>
      <c r="B57" s="433" t="s">
        <v>5729</v>
      </c>
      <c r="C57" s="120" t="s">
        <v>4928</v>
      </c>
      <c r="D57" s="770"/>
      <c r="E57" s="765"/>
      <c r="F57" s="765"/>
      <c r="G57" s="814"/>
      <c r="H57" s="815"/>
      <c r="I57" s="733" t="s">
        <v>3161</v>
      </c>
      <c r="J57" s="694"/>
      <c r="K57" s="694"/>
      <c r="L57" s="695"/>
      <c r="M57" s="806" t="s">
        <v>3102</v>
      </c>
      <c r="N57" s="807"/>
      <c r="O57" s="807"/>
      <c r="P57" s="807"/>
      <c r="Q57" s="807"/>
      <c r="R57" s="807"/>
      <c r="S57" s="807"/>
      <c r="T57" s="807"/>
      <c r="U57" s="807"/>
      <c r="V57" s="807"/>
      <c r="W57" s="807"/>
      <c r="X57" s="807"/>
      <c r="Y57" s="807"/>
      <c r="Z57" s="807"/>
      <c r="AA57" s="808"/>
      <c r="AB57" s="453" t="s">
        <v>1563</v>
      </c>
      <c r="AC57" s="422"/>
      <c r="AD57" s="422"/>
      <c r="AE57" s="422"/>
      <c r="AF57" s="422"/>
      <c r="AG57" s="422"/>
      <c r="AH57" s="686">
        <f>ROUND($O$14*0.01,0)</f>
        <v>5</v>
      </c>
      <c r="AI57" s="686"/>
      <c r="AJ57" s="424" t="s">
        <v>804</v>
      </c>
      <c r="AK57" s="621"/>
      <c r="AL57" s="422"/>
      <c r="AM57" s="422"/>
      <c r="AN57" s="331">
        <f t="shared" si="0"/>
        <v>-5</v>
      </c>
      <c r="AO57" s="402"/>
    </row>
    <row r="58" spans="1:41" ht="17.25" customHeight="1" x14ac:dyDescent="0.15">
      <c r="A58" s="436">
        <v>24</v>
      </c>
      <c r="B58" s="433" t="s">
        <v>5730</v>
      </c>
      <c r="C58" s="120" t="s">
        <v>4929</v>
      </c>
      <c r="D58" s="770"/>
      <c r="E58" s="765"/>
      <c r="F58" s="765"/>
      <c r="G58" s="814"/>
      <c r="H58" s="815"/>
      <c r="I58" s="734"/>
      <c r="J58" s="735"/>
      <c r="K58" s="735"/>
      <c r="L58" s="736"/>
      <c r="M58" s="809" t="s">
        <v>822</v>
      </c>
      <c r="N58" s="810"/>
      <c r="O58" s="810"/>
      <c r="P58" s="810"/>
      <c r="Q58" s="810"/>
      <c r="R58" s="810"/>
      <c r="S58" s="810"/>
      <c r="T58" s="810"/>
      <c r="U58" s="810"/>
      <c r="V58" s="810"/>
      <c r="W58" s="810"/>
      <c r="X58" s="810"/>
      <c r="Y58" s="810"/>
      <c r="Z58" s="810"/>
      <c r="AA58" s="811"/>
      <c r="AB58" s="453" t="s">
        <v>1564</v>
      </c>
      <c r="AC58" s="422"/>
      <c r="AD58" s="422"/>
      <c r="AE58" s="422"/>
      <c r="AF58" s="422"/>
      <c r="AG58" s="422"/>
      <c r="AH58" s="686">
        <f>ROUND($O$16*0.01,0)</f>
        <v>6</v>
      </c>
      <c r="AI58" s="686"/>
      <c r="AJ58" s="424" t="s">
        <v>804</v>
      </c>
      <c r="AK58" s="621"/>
      <c r="AL58" s="422"/>
      <c r="AM58" s="422"/>
      <c r="AN58" s="331">
        <f t="shared" si="0"/>
        <v>-6</v>
      </c>
      <c r="AO58" s="402"/>
    </row>
    <row r="59" spans="1:41" ht="17.25" customHeight="1" x14ac:dyDescent="0.15">
      <c r="A59" s="436">
        <v>24</v>
      </c>
      <c r="B59" s="433" t="s">
        <v>5731</v>
      </c>
      <c r="C59" s="120" t="s">
        <v>4930</v>
      </c>
      <c r="D59" s="770"/>
      <c r="E59" s="765"/>
      <c r="F59" s="765"/>
      <c r="G59" s="814"/>
      <c r="H59" s="815"/>
      <c r="I59" s="734"/>
      <c r="J59" s="735"/>
      <c r="K59" s="735"/>
      <c r="L59" s="736"/>
      <c r="M59" s="806" t="s">
        <v>3103</v>
      </c>
      <c r="N59" s="807"/>
      <c r="O59" s="807"/>
      <c r="P59" s="807"/>
      <c r="Q59" s="807"/>
      <c r="R59" s="807"/>
      <c r="S59" s="807"/>
      <c r="T59" s="807"/>
      <c r="U59" s="807"/>
      <c r="V59" s="807"/>
      <c r="W59" s="807"/>
      <c r="X59" s="807"/>
      <c r="Y59" s="807"/>
      <c r="Z59" s="807"/>
      <c r="AA59" s="808"/>
      <c r="AB59" s="453" t="s">
        <v>1563</v>
      </c>
      <c r="AC59" s="422"/>
      <c r="AD59" s="422"/>
      <c r="AE59" s="422"/>
      <c r="AF59" s="422"/>
      <c r="AG59" s="422"/>
      <c r="AH59" s="686">
        <f>ROUND($O$18*0.01,0)</f>
        <v>5</v>
      </c>
      <c r="AI59" s="686"/>
      <c r="AJ59" s="424" t="s">
        <v>804</v>
      </c>
      <c r="AK59" s="621"/>
      <c r="AL59" s="422"/>
      <c r="AM59" s="422"/>
      <c r="AN59" s="331">
        <f t="shared" si="0"/>
        <v>-5</v>
      </c>
      <c r="AO59" s="402"/>
    </row>
    <row r="60" spans="1:41" ht="17.25" customHeight="1" x14ac:dyDescent="0.15">
      <c r="A60" s="436">
        <v>24</v>
      </c>
      <c r="B60" s="433" t="s">
        <v>5732</v>
      </c>
      <c r="C60" s="120" t="s">
        <v>4931</v>
      </c>
      <c r="D60" s="770"/>
      <c r="E60" s="765"/>
      <c r="F60" s="765"/>
      <c r="G60" s="814"/>
      <c r="H60" s="815"/>
      <c r="I60" s="773"/>
      <c r="J60" s="696"/>
      <c r="K60" s="696"/>
      <c r="L60" s="697"/>
      <c r="M60" s="809" t="s">
        <v>823</v>
      </c>
      <c r="N60" s="810"/>
      <c r="O60" s="810"/>
      <c r="P60" s="810"/>
      <c r="Q60" s="810"/>
      <c r="R60" s="810"/>
      <c r="S60" s="810"/>
      <c r="T60" s="810"/>
      <c r="U60" s="810"/>
      <c r="V60" s="810"/>
      <c r="W60" s="810"/>
      <c r="X60" s="810"/>
      <c r="Y60" s="810"/>
      <c r="Z60" s="810"/>
      <c r="AA60" s="811"/>
      <c r="AB60" s="453" t="s">
        <v>1564</v>
      </c>
      <c r="AC60" s="422"/>
      <c r="AD60" s="422"/>
      <c r="AE60" s="422"/>
      <c r="AF60" s="422"/>
      <c r="AG60" s="422"/>
      <c r="AH60" s="686">
        <f>ROUND($O$20*0.01,0)</f>
        <v>6</v>
      </c>
      <c r="AI60" s="686"/>
      <c r="AJ60" s="424" t="s">
        <v>804</v>
      </c>
      <c r="AK60" s="621"/>
      <c r="AL60" s="422"/>
      <c r="AM60" s="422"/>
      <c r="AN60" s="331">
        <f t="shared" si="0"/>
        <v>-6</v>
      </c>
      <c r="AO60" s="402"/>
    </row>
    <row r="61" spans="1:41" ht="17.25" customHeight="1" x14ac:dyDescent="0.15">
      <c r="A61" s="436">
        <v>24</v>
      </c>
      <c r="B61" s="433" t="s">
        <v>5733</v>
      </c>
      <c r="C61" s="120" t="s">
        <v>4932</v>
      </c>
      <c r="D61" s="770"/>
      <c r="E61" s="765"/>
      <c r="F61" s="765"/>
      <c r="G61" s="816" t="s">
        <v>3101</v>
      </c>
      <c r="H61" s="817"/>
      <c r="I61" s="733" t="s">
        <v>3162</v>
      </c>
      <c r="J61" s="694"/>
      <c r="K61" s="694"/>
      <c r="L61" s="695"/>
      <c r="M61" s="806" t="s">
        <v>3104</v>
      </c>
      <c r="N61" s="807"/>
      <c r="O61" s="807"/>
      <c r="P61" s="807"/>
      <c r="Q61" s="807"/>
      <c r="R61" s="807"/>
      <c r="S61" s="807"/>
      <c r="T61" s="807"/>
      <c r="U61" s="807"/>
      <c r="V61" s="807"/>
      <c r="W61" s="807"/>
      <c r="X61" s="807"/>
      <c r="Y61" s="807"/>
      <c r="Z61" s="807"/>
      <c r="AA61" s="808"/>
      <c r="AB61" s="453" t="s">
        <v>1563</v>
      </c>
      <c r="AC61" s="422"/>
      <c r="AD61" s="422"/>
      <c r="AE61" s="422"/>
      <c r="AF61" s="422"/>
      <c r="AG61" s="422"/>
      <c r="AH61" s="686">
        <f>ROUND($O$22*0.01,0)</f>
        <v>6</v>
      </c>
      <c r="AI61" s="686"/>
      <c r="AJ61" s="424" t="s">
        <v>804</v>
      </c>
      <c r="AK61" s="621"/>
      <c r="AL61" s="422"/>
      <c r="AM61" s="422"/>
      <c r="AN61" s="331">
        <f t="shared" si="0"/>
        <v>-6</v>
      </c>
      <c r="AO61" s="402"/>
    </row>
    <row r="62" spans="1:41" ht="17.25" customHeight="1" x14ac:dyDescent="0.15">
      <c r="A62" s="436">
        <v>24</v>
      </c>
      <c r="B62" s="433" t="s">
        <v>5734</v>
      </c>
      <c r="C62" s="120" t="s">
        <v>4933</v>
      </c>
      <c r="D62" s="770"/>
      <c r="E62" s="765"/>
      <c r="F62" s="765"/>
      <c r="G62" s="818"/>
      <c r="H62" s="819"/>
      <c r="I62" s="734"/>
      <c r="J62" s="735"/>
      <c r="K62" s="735"/>
      <c r="L62" s="736"/>
      <c r="M62" s="809" t="s">
        <v>452</v>
      </c>
      <c r="N62" s="810"/>
      <c r="O62" s="810"/>
      <c r="P62" s="810"/>
      <c r="Q62" s="810"/>
      <c r="R62" s="810"/>
      <c r="S62" s="810"/>
      <c r="T62" s="810"/>
      <c r="U62" s="810"/>
      <c r="V62" s="810"/>
      <c r="W62" s="810"/>
      <c r="X62" s="810"/>
      <c r="Y62" s="810"/>
      <c r="Z62" s="810"/>
      <c r="AA62" s="811"/>
      <c r="AB62" s="453" t="s">
        <v>1564</v>
      </c>
      <c r="AC62" s="422"/>
      <c r="AD62" s="422"/>
      <c r="AE62" s="422"/>
      <c r="AF62" s="422"/>
      <c r="AG62" s="422"/>
      <c r="AH62" s="686">
        <f>ROUND($O$24*0.01,0)</f>
        <v>7</v>
      </c>
      <c r="AI62" s="686"/>
      <c r="AJ62" s="424" t="s">
        <v>804</v>
      </c>
      <c r="AK62" s="621"/>
      <c r="AL62" s="422"/>
      <c r="AM62" s="422"/>
      <c r="AN62" s="331">
        <f t="shared" si="0"/>
        <v>-7</v>
      </c>
      <c r="AO62" s="402"/>
    </row>
    <row r="63" spans="1:41" ht="17.25" customHeight="1" x14ac:dyDescent="0.15">
      <c r="A63" s="436">
        <v>24</v>
      </c>
      <c r="B63" s="433" t="s">
        <v>5735</v>
      </c>
      <c r="C63" s="120" t="s">
        <v>4934</v>
      </c>
      <c r="D63" s="770"/>
      <c r="E63" s="765"/>
      <c r="F63" s="765"/>
      <c r="G63" s="818"/>
      <c r="H63" s="819"/>
      <c r="I63" s="734"/>
      <c r="J63" s="735"/>
      <c r="K63" s="735"/>
      <c r="L63" s="736"/>
      <c r="M63" s="806" t="s">
        <v>3105</v>
      </c>
      <c r="N63" s="807"/>
      <c r="O63" s="807"/>
      <c r="P63" s="807"/>
      <c r="Q63" s="807"/>
      <c r="R63" s="807"/>
      <c r="S63" s="807"/>
      <c r="T63" s="807"/>
      <c r="U63" s="807"/>
      <c r="V63" s="807"/>
      <c r="W63" s="807"/>
      <c r="X63" s="807"/>
      <c r="Y63" s="807"/>
      <c r="Z63" s="807"/>
      <c r="AA63" s="808"/>
      <c r="AB63" s="453" t="s">
        <v>1563</v>
      </c>
      <c r="AC63" s="422"/>
      <c r="AD63" s="422"/>
      <c r="AE63" s="422"/>
      <c r="AF63" s="422"/>
      <c r="AG63" s="422"/>
      <c r="AH63" s="686">
        <f>ROUND($O$26*0.01,0)</f>
        <v>6</v>
      </c>
      <c r="AI63" s="686"/>
      <c r="AJ63" s="424" t="s">
        <v>804</v>
      </c>
      <c r="AK63" s="621"/>
      <c r="AL63" s="422"/>
      <c r="AM63" s="422"/>
      <c r="AN63" s="331">
        <f t="shared" si="0"/>
        <v>-6</v>
      </c>
      <c r="AO63" s="402"/>
    </row>
    <row r="64" spans="1:41" ht="17.25" customHeight="1" x14ac:dyDescent="0.15">
      <c r="A64" s="436">
        <v>24</v>
      </c>
      <c r="B64" s="433" t="s">
        <v>5736</v>
      </c>
      <c r="C64" s="120" t="s">
        <v>4935</v>
      </c>
      <c r="D64" s="770"/>
      <c r="E64" s="765"/>
      <c r="F64" s="765"/>
      <c r="G64" s="818"/>
      <c r="H64" s="819"/>
      <c r="I64" s="773"/>
      <c r="J64" s="696"/>
      <c r="K64" s="696"/>
      <c r="L64" s="697"/>
      <c r="M64" s="809" t="s">
        <v>1854</v>
      </c>
      <c r="N64" s="810"/>
      <c r="O64" s="810"/>
      <c r="P64" s="810"/>
      <c r="Q64" s="810"/>
      <c r="R64" s="810"/>
      <c r="S64" s="810"/>
      <c r="T64" s="810"/>
      <c r="U64" s="810"/>
      <c r="V64" s="810"/>
      <c r="W64" s="810"/>
      <c r="X64" s="810"/>
      <c r="Y64" s="810"/>
      <c r="Z64" s="810"/>
      <c r="AA64" s="811"/>
      <c r="AB64" s="453" t="s">
        <v>1564</v>
      </c>
      <c r="AC64" s="422"/>
      <c r="AD64" s="422"/>
      <c r="AE64" s="422"/>
      <c r="AF64" s="422"/>
      <c r="AG64" s="422"/>
      <c r="AH64" s="686">
        <f>ROUND($O$28*0.01,0)</f>
        <v>7</v>
      </c>
      <c r="AI64" s="686"/>
      <c r="AJ64" s="424" t="s">
        <v>804</v>
      </c>
      <c r="AK64" s="621"/>
      <c r="AL64" s="422"/>
      <c r="AM64" s="422"/>
      <c r="AN64" s="331">
        <f t="shared" si="0"/>
        <v>-7</v>
      </c>
      <c r="AO64" s="402"/>
    </row>
    <row r="65" spans="1:41" ht="17.25" customHeight="1" x14ac:dyDescent="0.15">
      <c r="A65" s="436">
        <v>24</v>
      </c>
      <c r="B65" s="433" t="s">
        <v>5737</v>
      </c>
      <c r="C65" s="120" t="s">
        <v>4936</v>
      </c>
      <c r="D65" s="770"/>
      <c r="E65" s="765"/>
      <c r="F65" s="765"/>
      <c r="G65" s="818"/>
      <c r="H65" s="819"/>
      <c r="I65" s="733" t="s">
        <v>3163</v>
      </c>
      <c r="J65" s="694"/>
      <c r="K65" s="694"/>
      <c r="L65" s="695"/>
      <c r="M65" s="806" t="s">
        <v>3106</v>
      </c>
      <c r="N65" s="807"/>
      <c r="O65" s="807"/>
      <c r="P65" s="807"/>
      <c r="Q65" s="807"/>
      <c r="R65" s="807"/>
      <c r="S65" s="807"/>
      <c r="T65" s="807"/>
      <c r="U65" s="807"/>
      <c r="V65" s="807"/>
      <c r="W65" s="807"/>
      <c r="X65" s="807"/>
      <c r="Y65" s="807"/>
      <c r="Z65" s="807"/>
      <c r="AA65" s="808"/>
      <c r="AB65" s="453" t="s">
        <v>1563</v>
      </c>
      <c r="AC65" s="422"/>
      <c r="AD65" s="422"/>
      <c r="AE65" s="422"/>
      <c r="AF65" s="422"/>
      <c r="AG65" s="422"/>
      <c r="AH65" s="686">
        <f>ROUND($O$30*0.01,0)</f>
        <v>5</v>
      </c>
      <c r="AI65" s="686"/>
      <c r="AJ65" s="424" t="s">
        <v>804</v>
      </c>
      <c r="AK65" s="621"/>
      <c r="AL65" s="422"/>
      <c r="AM65" s="422"/>
      <c r="AN65" s="331">
        <f t="shared" si="0"/>
        <v>-5</v>
      </c>
      <c r="AO65" s="402"/>
    </row>
    <row r="66" spans="1:41" ht="17.25" customHeight="1" x14ac:dyDescent="0.15">
      <c r="A66" s="436">
        <v>24</v>
      </c>
      <c r="B66" s="433" t="s">
        <v>5738</v>
      </c>
      <c r="C66" s="120" t="s">
        <v>4937</v>
      </c>
      <c r="D66" s="770"/>
      <c r="E66" s="765"/>
      <c r="F66" s="765"/>
      <c r="G66" s="818"/>
      <c r="H66" s="819"/>
      <c r="I66" s="734"/>
      <c r="J66" s="735"/>
      <c r="K66" s="735"/>
      <c r="L66" s="736"/>
      <c r="M66" s="809" t="s">
        <v>452</v>
      </c>
      <c r="N66" s="810"/>
      <c r="O66" s="810"/>
      <c r="P66" s="810"/>
      <c r="Q66" s="810"/>
      <c r="R66" s="810"/>
      <c r="S66" s="810"/>
      <c r="T66" s="810"/>
      <c r="U66" s="810"/>
      <c r="V66" s="810"/>
      <c r="W66" s="810"/>
      <c r="X66" s="810"/>
      <c r="Y66" s="810"/>
      <c r="Z66" s="810"/>
      <c r="AA66" s="811"/>
      <c r="AB66" s="453" t="s">
        <v>1564</v>
      </c>
      <c r="AC66" s="422"/>
      <c r="AD66" s="422"/>
      <c r="AE66" s="422"/>
      <c r="AF66" s="422"/>
      <c r="AG66" s="422"/>
      <c r="AH66" s="686">
        <f>ROUND($O$32*0.01,0)</f>
        <v>7</v>
      </c>
      <c r="AI66" s="686"/>
      <c r="AJ66" s="424" t="s">
        <v>804</v>
      </c>
      <c r="AK66" s="621"/>
      <c r="AL66" s="422"/>
      <c r="AM66" s="422"/>
      <c r="AN66" s="331">
        <f t="shared" si="0"/>
        <v>-7</v>
      </c>
      <c r="AO66" s="402"/>
    </row>
    <row r="67" spans="1:41" ht="17.25" customHeight="1" x14ac:dyDescent="0.15">
      <c r="A67" s="436">
        <v>24</v>
      </c>
      <c r="B67" s="433" t="s">
        <v>5739</v>
      </c>
      <c r="C67" s="120" t="s">
        <v>4938</v>
      </c>
      <c r="D67" s="770"/>
      <c r="E67" s="765"/>
      <c r="F67" s="765"/>
      <c r="G67" s="818"/>
      <c r="H67" s="819"/>
      <c r="I67" s="734"/>
      <c r="J67" s="735"/>
      <c r="K67" s="735"/>
      <c r="L67" s="736"/>
      <c r="M67" s="806" t="s">
        <v>3107</v>
      </c>
      <c r="N67" s="807"/>
      <c r="O67" s="807"/>
      <c r="P67" s="807"/>
      <c r="Q67" s="807"/>
      <c r="R67" s="807"/>
      <c r="S67" s="807"/>
      <c r="T67" s="807"/>
      <c r="U67" s="807"/>
      <c r="V67" s="807"/>
      <c r="W67" s="807"/>
      <c r="X67" s="807"/>
      <c r="Y67" s="807"/>
      <c r="Z67" s="807"/>
      <c r="AA67" s="808"/>
      <c r="AB67" s="453" t="s">
        <v>1563</v>
      </c>
      <c r="AC67" s="422"/>
      <c r="AD67" s="422"/>
      <c r="AE67" s="422"/>
      <c r="AF67" s="422"/>
      <c r="AG67" s="422"/>
      <c r="AH67" s="686">
        <f>ROUND($O$34*0.01,0)</f>
        <v>5</v>
      </c>
      <c r="AI67" s="686"/>
      <c r="AJ67" s="424" t="s">
        <v>804</v>
      </c>
      <c r="AK67" s="621"/>
      <c r="AL67" s="422"/>
      <c r="AM67" s="422"/>
      <c r="AN67" s="331">
        <f t="shared" si="0"/>
        <v>-5</v>
      </c>
      <c r="AO67" s="402"/>
    </row>
    <row r="68" spans="1:41" ht="17.25" customHeight="1" x14ac:dyDescent="0.15">
      <c r="A68" s="436">
        <v>24</v>
      </c>
      <c r="B68" s="433" t="s">
        <v>5740</v>
      </c>
      <c r="C68" s="120" t="s">
        <v>4939</v>
      </c>
      <c r="D68" s="789"/>
      <c r="E68" s="767"/>
      <c r="F68" s="767"/>
      <c r="G68" s="820"/>
      <c r="H68" s="821"/>
      <c r="I68" s="773"/>
      <c r="J68" s="696"/>
      <c r="K68" s="696"/>
      <c r="L68" s="697"/>
      <c r="M68" s="809" t="s">
        <v>1855</v>
      </c>
      <c r="N68" s="810"/>
      <c r="O68" s="810"/>
      <c r="P68" s="810"/>
      <c r="Q68" s="810"/>
      <c r="R68" s="810"/>
      <c r="S68" s="810"/>
      <c r="T68" s="810"/>
      <c r="U68" s="810"/>
      <c r="V68" s="810"/>
      <c r="W68" s="810"/>
      <c r="X68" s="810"/>
      <c r="Y68" s="810"/>
      <c r="Z68" s="810"/>
      <c r="AA68" s="811"/>
      <c r="AB68" s="444" t="s">
        <v>1564</v>
      </c>
      <c r="AC68" s="422"/>
      <c r="AD68" s="422"/>
      <c r="AE68" s="422"/>
      <c r="AF68" s="422"/>
      <c r="AG68" s="422"/>
      <c r="AH68" s="686">
        <f>ROUND($O$36*0.01,0)</f>
        <v>7</v>
      </c>
      <c r="AI68" s="686"/>
      <c r="AJ68" s="424" t="s">
        <v>804</v>
      </c>
      <c r="AK68" s="621"/>
      <c r="AL68" s="422"/>
      <c r="AM68" s="422"/>
      <c r="AN68" s="331">
        <f t="shared" si="0"/>
        <v>-7</v>
      </c>
      <c r="AO68" s="402"/>
    </row>
    <row r="69" spans="1:41" ht="17.25" customHeight="1" x14ac:dyDescent="0.15">
      <c r="A69" s="436">
        <v>24</v>
      </c>
      <c r="B69" s="433" t="s">
        <v>3497</v>
      </c>
      <c r="C69" s="120" t="s">
        <v>3222</v>
      </c>
      <c r="D69" s="769" t="s">
        <v>3482</v>
      </c>
      <c r="E69" s="763"/>
      <c r="F69" s="763"/>
      <c r="G69" s="812" t="s">
        <v>3098</v>
      </c>
      <c r="H69" s="813"/>
      <c r="I69" s="733" t="s">
        <v>3160</v>
      </c>
      <c r="J69" s="694"/>
      <c r="K69" s="694"/>
      <c r="L69" s="695"/>
      <c r="M69" s="806" t="s">
        <v>3099</v>
      </c>
      <c r="N69" s="807"/>
      <c r="O69" s="807"/>
      <c r="P69" s="807"/>
      <c r="Q69" s="807"/>
      <c r="R69" s="807"/>
      <c r="S69" s="807"/>
      <c r="T69" s="807"/>
      <c r="U69" s="807"/>
      <c r="V69" s="807"/>
      <c r="W69" s="807"/>
      <c r="X69" s="807"/>
      <c r="Y69" s="807"/>
      <c r="Z69" s="807"/>
      <c r="AA69" s="808"/>
      <c r="AB69" s="453" t="s">
        <v>1563</v>
      </c>
      <c r="AC69" s="422"/>
      <c r="AD69" s="422"/>
      <c r="AE69" s="422"/>
      <c r="AF69" s="422"/>
      <c r="AG69" s="422"/>
      <c r="AH69" s="686">
        <f>ROUND($O$6*0.01,0)</f>
        <v>5</v>
      </c>
      <c r="AI69" s="686"/>
      <c r="AJ69" s="424" t="s">
        <v>804</v>
      </c>
      <c r="AK69" s="621"/>
      <c r="AL69" s="422"/>
      <c r="AM69" s="422"/>
      <c r="AN69" s="331">
        <f t="shared" ref="AN69:AN84" si="1">-AH69</f>
        <v>-5</v>
      </c>
      <c r="AO69" s="402"/>
    </row>
    <row r="70" spans="1:41" ht="17.25" customHeight="1" x14ac:dyDescent="0.15">
      <c r="A70" s="436">
        <v>24</v>
      </c>
      <c r="B70" s="433" t="s">
        <v>3498</v>
      </c>
      <c r="C70" s="120" t="s">
        <v>3223</v>
      </c>
      <c r="D70" s="770"/>
      <c r="E70" s="765"/>
      <c r="F70" s="765"/>
      <c r="G70" s="814"/>
      <c r="H70" s="815"/>
      <c r="I70" s="734"/>
      <c r="J70" s="735"/>
      <c r="K70" s="735"/>
      <c r="L70" s="736"/>
      <c r="M70" s="809" t="s">
        <v>822</v>
      </c>
      <c r="N70" s="810"/>
      <c r="O70" s="810"/>
      <c r="P70" s="810"/>
      <c r="Q70" s="810"/>
      <c r="R70" s="810"/>
      <c r="S70" s="810"/>
      <c r="T70" s="810"/>
      <c r="U70" s="810"/>
      <c r="V70" s="810"/>
      <c r="W70" s="810"/>
      <c r="X70" s="810"/>
      <c r="Y70" s="810"/>
      <c r="Z70" s="810"/>
      <c r="AA70" s="811"/>
      <c r="AB70" s="453" t="s">
        <v>1564</v>
      </c>
      <c r="AC70" s="422"/>
      <c r="AD70" s="422"/>
      <c r="AE70" s="422"/>
      <c r="AF70" s="422"/>
      <c r="AG70" s="422"/>
      <c r="AH70" s="686">
        <f>ROUND($O$8*0.01,0)</f>
        <v>6</v>
      </c>
      <c r="AI70" s="686"/>
      <c r="AJ70" s="424" t="s">
        <v>804</v>
      </c>
      <c r="AK70" s="621"/>
      <c r="AL70" s="422"/>
      <c r="AM70" s="422"/>
      <c r="AN70" s="331">
        <f t="shared" si="1"/>
        <v>-6</v>
      </c>
      <c r="AO70" s="402"/>
    </row>
    <row r="71" spans="1:41" ht="17.25" customHeight="1" x14ac:dyDescent="0.15">
      <c r="A71" s="436">
        <v>24</v>
      </c>
      <c r="B71" s="433" t="s">
        <v>3499</v>
      </c>
      <c r="C71" s="120" t="s">
        <v>3224</v>
      </c>
      <c r="D71" s="770"/>
      <c r="E71" s="765"/>
      <c r="F71" s="765"/>
      <c r="G71" s="814"/>
      <c r="H71" s="815"/>
      <c r="I71" s="734"/>
      <c r="J71" s="735"/>
      <c r="K71" s="735"/>
      <c r="L71" s="736"/>
      <c r="M71" s="806" t="s">
        <v>3100</v>
      </c>
      <c r="N71" s="807"/>
      <c r="O71" s="807"/>
      <c r="P71" s="807"/>
      <c r="Q71" s="807"/>
      <c r="R71" s="807"/>
      <c r="S71" s="807"/>
      <c r="T71" s="807"/>
      <c r="U71" s="807"/>
      <c r="V71" s="807"/>
      <c r="W71" s="807"/>
      <c r="X71" s="807"/>
      <c r="Y71" s="807"/>
      <c r="Z71" s="807"/>
      <c r="AA71" s="808"/>
      <c r="AB71" s="453" t="s">
        <v>1563</v>
      </c>
      <c r="AC71" s="422"/>
      <c r="AD71" s="422"/>
      <c r="AE71" s="422"/>
      <c r="AF71" s="422"/>
      <c r="AG71" s="422"/>
      <c r="AH71" s="686">
        <f>ROUND($O$10*0.01,0)</f>
        <v>5</v>
      </c>
      <c r="AI71" s="686"/>
      <c r="AJ71" s="424" t="s">
        <v>804</v>
      </c>
      <c r="AK71" s="621"/>
      <c r="AL71" s="422"/>
      <c r="AM71" s="422"/>
      <c r="AN71" s="331">
        <f t="shared" si="1"/>
        <v>-5</v>
      </c>
      <c r="AO71" s="402"/>
    </row>
    <row r="72" spans="1:41" ht="17.25" customHeight="1" x14ac:dyDescent="0.15">
      <c r="A72" s="436">
        <v>24</v>
      </c>
      <c r="B72" s="433" t="s">
        <v>3500</v>
      </c>
      <c r="C72" s="120" t="s">
        <v>3225</v>
      </c>
      <c r="D72" s="770"/>
      <c r="E72" s="765"/>
      <c r="F72" s="765"/>
      <c r="G72" s="814"/>
      <c r="H72" s="815"/>
      <c r="I72" s="773"/>
      <c r="J72" s="696"/>
      <c r="K72" s="696"/>
      <c r="L72" s="697"/>
      <c r="M72" s="809" t="s">
        <v>73</v>
      </c>
      <c r="N72" s="810"/>
      <c r="O72" s="810"/>
      <c r="P72" s="810"/>
      <c r="Q72" s="810"/>
      <c r="R72" s="810"/>
      <c r="S72" s="810"/>
      <c r="T72" s="810"/>
      <c r="U72" s="810"/>
      <c r="V72" s="810"/>
      <c r="W72" s="810"/>
      <c r="X72" s="810"/>
      <c r="Y72" s="810"/>
      <c r="Z72" s="810"/>
      <c r="AA72" s="811"/>
      <c r="AB72" s="453" t="s">
        <v>1564</v>
      </c>
      <c r="AC72" s="422"/>
      <c r="AD72" s="422"/>
      <c r="AE72" s="422"/>
      <c r="AF72" s="422"/>
      <c r="AG72" s="422"/>
      <c r="AH72" s="686">
        <f>ROUND($O$12*0.01,0)</f>
        <v>6</v>
      </c>
      <c r="AI72" s="686"/>
      <c r="AJ72" s="424" t="s">
        <v>804</v>
      </c>
      <c r="AK72" s="621"/>
      <c r="AL72" s="422"/>
      <c r="AM72" s="422"/>
      <c r="AN72" s="331">
        <f t="shared" si="1"/>
        <v>-6</v>
      </c>
      <c r="AO72" s="402"/>
    </row>
    <row r="73" spans="1:41" ht="17.25" customHeight="1" x14ac:dyDescent="0.15">
      <c r="A73" s="436">
        <v>24</v>
      </c>
      <c r="B73" s="433" t="s">
        <v>3501</v>
      </c>
      <c r="C73" s="120" t="s">
        <v>3226</v>
      </c>
      <c r="D73" s="770"/>
      <c r="E73" s="765"/>
      <c r="F73" s="765"/>
      <c r="G73" s="814"/>
      <c r="H73" s="815"/>
      <c r="I73" s="733" t="s">
        <v>3161</v>
      </c>
      <c r="J73" s="694"/>
      <c r="K73" s="694"/>
      <c r="L73" s="695"/>
      <c r="M73" s="806" t="s">
        <v>3102</v>
      </c>
      <c r="N73" s="807"/>
      <c r="O73" s="807"/>
      <c r="P73" s="807"/>
      <c r="Q73" s="807"/>
      <c r="R73" s="807"/>
      <c r="S73" s="807"/>
      <c r="T73" s="807"/>
      <c r="U73" s="807"/>
      <c r="V73" s="807"/>
      <c r="W73" s="807"/>
      <c r="X73" s="807"/>
      <c r="Y73" s="807"/>
      <c r="Z73" s="807"/>
      <c r="AA73" s="808"/>
      <c r="AB73" s="453" t="s">
        <v>1563</v>
      </c>
      <c r="AC73" s="422"/>
      <c r="AD73" s="422"/>
      <c r="AE73" s="422"/>
      <c r="AF73" s="422"/>
      <c r="AG73" s="422"/>
      <c r="AH73" s="686">
        <f>ROUND($O$14*0.01,0)</f>
        <v>5</v>
      </c>
      <c r="AI73" s="686"/>
      <c r="AJ73" s="424" t="s">
        <v>804</v>
      </c>
      <c r="AK73" s="621"/>
      <c r="AL73" s="422"/>
      <c r="AM73" s="422"/>
      <c r="AN73" s="331">
        <f t="shared" si="1"/>
        <v>-5</v>
      </c>
      <c r="AO73" s="402"/>
    </row>
    <row r="74" spans="1:41" ht="17.25" customHeight="1" x14ac:dyDescent="0.15">
      <c r="A74" s="436">
        <v>24</v>
      </c>
      <c r="B74" s="433" t="s">
        <v>3502</v>
      </c>
      <c r="C74" s="120" t="s">
        <v>3227</v>
      </c>
      <c r="D74" s="770"/>
      <c r="E74" s="765"/>
      <c r="F74" s="765"/>
      <c r="G74" s="814"/>
      <c r="H74" s="815"/>
      <c r="I74" s="734"/>
      <c r="J74" s="735"/>
      <c r="K74" s="735"/>
      <c r="L74" s="736"/>
      <c r="M74" s="809" t="s">
        <v>822</v>
      </c>
      <c r="N74" s="810"/>
      <c r="O74" s="810"/>
      <c r="P74" s="810"/>
      <c r="Q74" s="810"/>
      <c r="R74" s="810"/>
      <c r="S74" s="810"/>
      <c r="T74" s="810"/>
      <c r="U74" s="810"/>
      <c r="V74" s="810"/>
      <c r="W74" s="810"/>
      <c r="X74" s="810"/>
      <c r="Y74" s="810"/>
      <c r="Z74" s="810"/>
      <c r="AA74" s="811"/>
      <c r="AB74" s="453" t="s">
        <v>1564</v>
      </c>
      <c r="AC74" s="422"/>
      <c r="AD74" s="422"/>
      <c r="AE74" s="422"/>
      <c r="AF74" s="422"/>
      <c r="AG74" s="422"/>
      <c r="AH74" s="686">
        <f>ROUND($O$16*0.01,0)</f>
        <v>6</v>
      </c>
      <c r="AI74" s="686"/>
      <c r="AJ74" s="424" t="s">
        <v>804</v>
      </c>
      <c r="AK74" s="621"/>
      <c r="AL74" s="422"/>
      <c r="AM74" s="422"/>
      <c r="AN74" s="331">
        <f t="shared" si="1"/>
        <v>-6</v>
      </c>
      <c r="AO74" s="402"/>
    </row>
    <row r="75" spans="1:41" ht="17.25" customHeight="1" x14ac:dyDescent="0.15">
      <c r="A75" s="436">
        <v>24</v>
      </c>
      <c r="B75" s="433" t="s">
        <v>3503</v>
      </c>
      <c r="C75" s="120" t="s">
        <v>3228</v>
      </c>
      <c r="D75" s="770"/>
      <c r="E75" s="765"/>
      <c r="F75" s="765"/>
      <c r="G75" s="814"/>
      <c r="H75" s="815"/>
      <c r="I75" s="734"/>
      <c r="J75" s="735"/>
      <c r="K75" s="735"/>
      <c r="L75" s="736"/>
      <c r="M75" s="806" t="s">
        <v>3103</v>
      </c>
      <c r="N75" s="807"/>
      <c r="O75" s="807"/>
      <c r="P75" s="807"/>
      <c r="Q75" s="807"/>
      <c r="R75" s="807"/>
      <c r="S75" s="807"/>
      <c r="T75" s="807"/>
      <c r="U75" s="807"/>
      <c r="V75" s="807"/>
      <c r="W75" s="807"/>
      <c r="X75" s="807"/>
      <c r="Y75" s="807"/>
      <c r="Z75" s="807"/>
      <c r="AA75" s="808"/>
      <c r="AB75" s="453" t="s">
        <v>1563</v>
      </c>
      <c r="AC75" s="422"/>
      <c r="AD75" s="422"/>
      <c r="AE75" s="422"/>
      <c r="AF75" s="422"/>
      <c r="AG75" s="422"/>
      <c r="AH75" s="686">
        <f>ROUND($O$18*0.01,0)</f>
        <v>5</v>
      </c>
      <c r="AI75" s="686"/>
      <c r="AJ75" s="424" t="s">
        <v>804</v>
      </c>
      <c r="AK75" s="621"/>
      <c r="AL75" s="422"/>
      <c r="AM75" s="422"/>
      <c r="AN75" s="331">
        <f t="shared" si="1"/>
        <v>-5</v>
      </c>
      <c r="AO75" s="402"/>
    </row>
    <row r="76" spans="1:41" ht="17.25" customHeight="1" x14ac:dyDescent="0.15">
      <c r="A76" s="436">
        <v>24</v>
      </c>
      <c r="B76" s="433" t="s">
        <v>3504</v>
      </c>
      <c r="C76" s="120" t="s">
        <v>3229</v>
      </c>
      <c r="D76" s="770"/>
      <c r="E76" s="765"/>
      <c r="F76" s="765"/>
      <c r="G76" s="814"/>
      <c r="H76" s="815"/>
      <c r="I76" s="773"/>
      <c r="J76" s="696"/>
      <c r="K76" s="696"/>
      <c r="L76" s="697"/>
      <c r="M76" s="809" t="s">
        <v>823</v>
      </c>
      <c r="N76" s="810"/>
      <c r="O76" s="810"/>
      <c r="P76" s="810"/>
      <c r="Q76" s="810"/>
      <c r="R76" s="810"/>
      <c r="S76" s="810"/>
      <c r="T76" s="810"/>
      <c r="U76" s="810"/>
      <c r="V76" s="810"/>
      <c r="W76" s="810"/>
      <c r="X76" s="810"/>
      <c r="Y76" s="810"/>
      <c r="Z76" s="810"/>
      <c r="AA76" s="811"/>
      <c r="AB76" s="453" t="s">
        <v>1564</v>
      </c>
      <c r="AC76" s="422"/>
      <c r="AD76" s="422"/>
      <c r="AE76" s="422"/>
      <c r="AF76" s="422"/>
      <c r="AG76" s="422"/>
      <c r="AH76" s="686">
        <f>ROUND($O$20*0.01,0)</f>
        <v>6</v>
      </c>
      <c r="AI76" s="686"/>
      <c r="AJ76" s="424" t="s">
        <v>804</v>
      </c>
      <c r="AK76" s="621"/>
      <c r="AL76" s="422"/>
      <c r="AM76" s="422"/>
      <c r="AN76" s="331">
        <f t="shared" si="1"/>
        <v>-6</v>
      </c>
      <c r="AO76" s="402"/>
    </row>
    <row r="77" spans="1:41" ht="17.25" customHeight="1" x14ac:dyDescent="0.15">
      <c r="A77" s="436">
        <v>24</v>
      </c>
      <c r="B77" s="433" t="s">
        <v>3505</v>
      </c>
      <c r="C77" s="120" t="s">
        <v>3230</v>
      </c>
      <c r="D77" s="770"/>
      <c r="E77" s="765"/>
      <c r="F77" s="765"/>
      <c r="G77" s="816" t="s">
        <v>3101</v>
      </c>
      <c r="H77" s="817"/>
      <c r="I77" s="733" t="s">
        <v>3162</v>
      </c>
      <c r="J77" s="694"/>
      <c r="K77" s="694"/>
      <c r="L77" s="695"/>
      <c r="M77" s="806" t="s">
        <v>3104</v>
      </c>
      <c r="N77" s="807"/>
      <c r="O77" s="807"/>
      <c r="P77" s="807"/>
      <c r="Q77" s="807"/>
      <c r="R77" s="807"/>
      <c r="S77" s="807"/>
      <c r="T77" s="807"/>
      <c r="U77" s="807"/>
      <c r="V77" s="807"/>
      <c r="W77" s="807"/>
      <c r="X77" s="807"/>
      <c r="Y77" s="807"/>
      <c r="Z77" s="807"/>
      <c r="AA77" s="808"/>
      <c r="AB77" s="453" t="s">
        <v>1563</v>
      </c>
      <c r="AC77" s="422"/>
      <c r="AD77" s="422"/>
      <c r="AE77" s="422"/>
      <c r="AF77" s="422"/>
      <c r="AG77" s="422"/>
      <c r="AH77" s="686">
        <f>ROUND($O$22*0.01,0)</f>
        <v>6</v>
      </c>
      <c r="AI77" s="686"/>
      <c r="AJ77" s="424" t="s">
        <v>804</v>
      </c>
      <c r="AK77" s="621"/>
      <c r="AL77" s="422"/>
      <c r="AM77" s="422"/>
      <c r="AN77" s="331">
        <f t="shared" si="1"/>
        <v>-6</v>
      </c>
      <c r="AO77" s="402"/>
    </row>
    <row r="78" spans="1:41" ht="17.25" customHeight="1" x14ac:dyDescent="0.15">
      <c r="A78" s="436">
        <v>24</v>
      </c>
      <c r="B78" s="433" t="s">
        <v>3506</v>
      </c>
      <c r="C78" s="120" t="s">
        <v>3231</v>
      </c>
      <c r="D78" s="770"/>
      <c r="E78" s="765"/>
      <c r="F78" s="765"/>
      <c r="G78" s="818"/>
      <c r="H78" s="819"/>
      <c r="I78" s="734"/>
      <c r="J78" s="735"/>
      <c r="K78" s="735"/>
      <c r="L78" s="736"/>
      <c r="M78" s="809" t="s">
        <v>452</v>
      </c>
      <c r="N78" s="810"/>
      <c r="O78" s="810"/>
      <c r="P78" s="810"/>
      <c r="Q78" s="810"/>
      <c r="R78" s="810"/>
      <c r="S78" s="810"/>
      <c r="T78" s="810"/>
      <c r="U78" s="810"/>
      <c r="V78" s="810"/>
      <c r="W78" s="810"/>
      <c r="X78" s="810"/>
      <c r="Y78" s="810"/>
      <c r="Z78" s="810"/>
      <c r="AA78" s="811"/>
      <c r="AB78" s="453" t="s">
        <v>1564</v>
      </c>
      <c r="AC78" s="422"/>
      <c r="AD78" s="422"/>
      <c r="AE78" s="422"/>
      <c r="AF78" s="422"/>
      <c r="AG78" s="422"/>
      <c r="AH78" s="686">
        <f>ROUND($O$24*0.01,0)</f>
        <v>7</v>
      </c>
      <c r="AI78" s="686"/>
      <c r="AJ78" s="424" t="s">
        <v>804</v>
      </c>
      <c r="AK78" s="621"/>
      <c r="AL78" s="422"/>
      <c r="AM78" s="422"/>
      <c r="AN78" s="331">
        <f t="shared" si="1"/>
        <v>-7</v>
      </c>
      <c r="AO78" s="402"/>
    </row>
    <row r="79" spans="1:41" ht="17.25" customHeight="1" x14ac:dyDescent="0.15">
      <c r="A79" s="436">
        <v>24</v>
      </c>
      <c r="B79" s="433" t="s">
        <v>3507</v>
      </c>
      <c r="C79" s="120" t="s">
        <v>3232</v>
      </c>
      <c r="D79" s="770"/>
      <c r="E79" s="765"/>
      <c r="F79" s="765"/>
      <c r="G79" s="818"/>
      <c r="H79" s="819"/>
      <c r="I79" s="734"/>
      <c r="J79" s="735"/>
      <c r="K79" s="735"/>
      <c r="L79" s="736"/>
      <c r="M79" s="806" t="s">
        <v>3105</v>
      </c>
      <c r="N79" s="807"/>
      <c r="O79" s="807"/>
      <c r="P79" s="807"/>
      <c r="Q79" s="807"/>
      <c r="R79" s="807"/>
      <c r="S79" s="807"/>
      <c r="T79" s="807"/>
      <c r="U79" s="807"/>
      <c r="V79" s="807"/>
      <c r="W79" s="807"/>
      <c r="X79" s="807"/>
      <c r="Y79" s="807"/>
      <c r="Z79" s="807"/>
      <c r="AA79" s="808"/>
      <c r="AB79" s="453" t="s">
        <v>1563</v>
      </c>
      <c r="AC79" s="422"/>
      <c r="AD79" s="422"/>
      <c r="AE79" s="422"/>
      <c r="AF79" s="422"/>
      <c r="AG79" s="422"/>
      <c r="AH79" s="686">
        <f>ROUND($O$26*0.01,0)</f>
        <v>6</v>
      </c>
      <c r="AI79" s="686"/>
      <c r="AJ79" s="424" t="s">
        <v>804</v>
      </c>
      <c r="AK79" s="621"/>
      <c r="AL79" s="422"/>
      <c r="AM79" s="422"/>
      <c r="AN79" s="331">
        <f t="shared" si="1"/>
        <v>-6</v>
      </c>
      <c r="AO79" s="402"/>
    </row>
    <row r="80" spans="1:41" ht="17.25" customHeight="1" x14ac:dyDescent="0.15">
      <c r="A80" s="436">
        <v>24</v>
      </c>
      <c r="B80" s="433" t="s">
        <v>3508</v>
      </c>
      <c r="C80" s="120" t="s">
        <v>3233</v>
      </c>
      <c r="D80" s="770"/>
      <c r="E80" s="765"/>
      <c r="F80" s="765"/>
      <c r="G80" s="818"/>
      <c r="H80" s="819"/>
      <c r="I80" s="773"/>
      <c r="J80" s="696"/>
      <c r="K80" s="696"/>
      <c r="L80" s="697"/>
      <c r="M80" s="809" t="s">
        <v>1854</v>
      </c>
      <c r="N80" s="810"/>
      <c r="O80" s="810"/>
      <c r="P80" s="810"/>
      <c r="Q80" s="810"/>
      <c r="R80" s="810"/>
      <c r="S80" s="810"/>
      <c r="T80" s="810"/>
      <c r="U80" s="810"/>
      <c r="V80" s="810"/>
      <c r="W80" s="810"/>
      <c r="X80" s="810"/>
      <c r="Y80" s="810"/>
      <c r="Z80" s="810"/>
      <c r="AA80" s="811"/>
      <c r="AB80" s="453" t="s">
        <v>1564</v>
      </c>
      <c r="AC80" s="422"/>
      <c r="AD80" s="422"/>
      <c r="AE80" s="422"/>
      <c r="AF80" s="422"/>
      <c r="AG80" s="422"/>
      <c r="AH80" s="686">
        <f>ROUND($O$28*0.01,0)</f>
        <v>7</v>
      </c>
      <c r="AI80" s="686"/>
      <c r="AJ80" s="424" t="s">
        <v>804</v>
      </c>
      <c r="AK80" s="621"/>
      <c r="AL80" s="422"/>
      <c r="AM80" s="422"/>
      <c r="AN80" s="331">
        <f t="shared" si="1"/>
        <v>-7</v>
      </c>
      <c r="AO80" s="402"/>
    </row>
    <row r="81" spans="1:41" ht="17.25" customHeight="1" x14ac:dyDescent="0.15">
      <c r="A81" s="436">
        <v>24</v>
      </c>
      <c r="B81" s="433" t="s">
        <v>3509</v>
      </c>
      <c r="C81" s="120" t="s">
        <v>3234</v>
      </c>
      <c r="D81" s="770"/>
      <c r="E81" s="765"/>
      <c r="F81" s="765"/>
      <c r="G81" s="818"/>
      <c r="H81" s="819"/>
      <c r="I81" s="733" t="s">
        <v>3163</v>
      </c>
      <c r="J81" s="694"/>
      <c r="K81" s="694"/>
      <c r="L81" s="695"/>
      <c r="M81" s="806" t="s">
        <v>3106</v>
      </c>
      <c r="N81" s="807"/>
      <c r="O81" s="807"/>
      <c r="P81" s="807"/>
      <c r="Q81" s="807"/>
      <c r="R81" s="807"/>
      <c r="S81" s="807"/>
      <c r="T81" s="807"/>
      <c r="U81" s="807"/>
      <c r="V81" s="807"/>
      <c r="W81" s="807"/>
      <c r="X81" s="807"/>
      <c r="Y81" s="807"/>
      <c r="Z81" s="807"/>
      <c r="AA81" s="808"/>
      <c r="AB81" s="453" t="s">
        <v>1563</v>
      </c>
      <c r="AC81" s="422"/>
      <c r="AD81" s="422"/>
      <c r="AE81" s="422"/>
      <c r="AF81" s="422"/>
      <c r="AG81" s="422"/>
      <c r="AH81" s="686">
        <f>ROUND($O$30*0.01,0)</f>
        <v>5</v>
      </c>
      <c r="AI81" s="686"/>
      <c r="AJ81" s="424" t="s">
        <v>804</v>
      </c>
      <c r="AK81" s="621"/>
      <c r="AL81" s="422"/>
      <c r="AM81" s="422"/>
      <c r="AN81" s="331">
        <f t="shared" si="1"/>
        <v>-5</v>
      </c>
      <c r="AO81" s="402"/>
    </row>
    <row r="82" spans="1:41" ht="17.25" customHeight="1" x14ac:dyDescent="0.15">
      <c r="A82" s="436">
        <v>24</v>
      </c>
      <c r="B82" s="433" t="s">
        <v>3510</v>
      </c>
      <c r="C82" s="120" t="s">
        <v>3235</v>
      </c>
      <c r="D82" s="770"/>
      <c r="E82" s="765"/>
      <c r="F82" s="765"/>
      <c r="G82" s="818"/>
      <c r="H82" s="819"/>
      <c r="I82" s="734"/>
      <c r="J82" s="735"/>
      <c r="K82" s="735"/>
      <c r="L82" s="736"/>
      <c r="M82" s="809" t="s">
        <v>452</v>
      </c>
      <c r="N82" s="810"/>
      <c r="O82" s="810"/>
      <c r="P82" s="810"/>
      <c r="Q82" s="810"/>
      <c r="R82" s="810"/>
      <c r="S82" s="810"/>
      <c r="T82" s="810"/>
      <c r="U82" s="810"/>
      <c r="V82" s="810"/>
      <c r="W82" s="810"/>
      <c r="X82" s="810"/>
      <c r="Y82" s="810"/>
      <c r="Z82" s="810"/>
      <c r="AA82" s="811"/>
      <c r="AB82" s="453" t="s">
        <v>1564</v>
      </c>
      <c r="AC82" s="422"/>
      <c r="AD82" s="422"/>
      <c r="AE82" s="422"/>
      <c r="AF82" s="422"/>
      <c r="AG82" s="422"/>
      <c r="AH82" s="686">
        <f>ROUND($O$32*0.01,0)</f>
        <v>7</v>
      </c>
      <c r="AI82" s="686"/>
      <c r="AJ82" s="424" t="s">
        <v>804</v>
      </c>
      <c r="AK82" s="621"/>
      <c r="AL82" s="422"/>
      <c r="AM82" s="422"/>
      <c r="AN82" s="331">
        <f t="shared" si="1"/>
        <v>-7</v>
      </c>
      <c r="AO82" s="402"/>
    </row>
    <row r="83" spans="1:41" ht="17.25" customHeight="1" x14ac:dyDescent="0.15">
      <c r="A83" s="436">
        <v>24</v>
      </c>
      <c r="B83" s="433" t="s">
        <v>3511</v>
      </c>
      <c r="C83" s="120" t="s">
        <v>3236</v>
      </c>
      <c r="D83" s="770"/>
      <c r="E83" s="765"/>
      <c r="F83" s="765"/>
      <c r="G83" s="818"/>
      <c r="H83" s="819"/>
      <c r="I83" s="734"/>
      <c r="J83" s="735"/>
      <c r="K83" s="735"/>
      <c r="L83" s="736"/>
      <c r="M83" s="806" t="s">
        <v>3107</v>
      </c>
      <c r="N83" s="807"/>
      <c r="O83" s="807"/>
      <c r="P83" s="807"/>
      <c r="Q83" s="807"/>
      <c r="R83" s="807"/>
      <c r="S83" s="807"/>
      <c r="T83" s="807"/>
      <c r="U83" s="807"/>
      <c r="V83" s="807"/>
      <c r="W83" s="807"/>
      <c r="X83" s="807"/>
      <c r="Y83" s="807"/>
      <c r="Z83" s="807"/>
      <c r="AA83" s="808"/>
      <c r="AB83" s="453" t="s">
        <v>1563</v>
      </c>
      <c r="AC83" s="422"/>
      <c r="AD83" s="422"/>
      <c r="AE83" s="422"/>
      <c r="AF83" s="422"/>
      <c r="AG83" s="422"/>
      <c r="AH83" s="686">
        <f>ROUND($O$34*0.01,0)</f>
        <v>5</v>
      </c>
      <c r="AI83" s="686"/>
      <c r="AJ83" s="424" t="s">
        <v>804</v>
      </c>
      <c r="AK83" s="621"/>
      <c r="AL83" s="422"/>
      <c r="AM83" s="422"/>
      <c r="AN83" s="331">
        <f t="shared" si="1"/>
        <v>-5</v>
      </c>
      <c r="AO83" s="402"/>
    </row>
    <row r="84" spans="1:41" ht="17.25" customHeight="1" x14ac:dyDescent="0.15">
      <c r="A84" s="436">
        <v>24</v>
      </c>
      <c r="B84" s="433" t="s">
        <v>3512</v>
      </c>
      <c r="C84" s="120" t="s">
        <v>3237</v>
      </c>
      <c r="D84" s="789"/>
      <c r="E84" s="767"/>
      <c r="F84" s="767"/>
      <c r="G84" s="820"/>
      <c r="H84" s="821"/>
      <c r="I84" s="773"/>
      <c r="J84" s="696"/>
      <c r="K84" s="696"/>
      <c r="L84" s="697"/>
      <c r="M84" s="809" t="s">
        <v>1855</v>
      </c>
      <c r="N84" s="810"/>
      <c r="O84" s="810"/>
      <c r="P84" s="810"/>
      <c r="Q84" s="810"/>
      <c r="R84" s="810"/>
      <c r="S84" s="810"/>
      <c r="T84" s="810"/>
      <c r="U84" s="810"/>
      <c r="V84" s="810"/>
      <c r="W84" s="810"/>
      <c r="X84" s="810"/>
      <c r="Y84" s="810"/>
      <c r="Z84" s="810"/>
      <c r="AA84" s="811"/>
      <c r="AB84" s="444" t="s">
        <v>1564</v>
      </c>
      <c r="AC84" s="422"/>
      <c r="AD84" s="422"/>
      <c r="AE84" s="422"/>
      <c r="AF84" s="422"/>
      <c r="AG84" s="422"/>
      <c r="AH84" s="686">
        <f>ROUND($O$36*0.01,0)</f>
        <v>7</v>
      </c>
      <c r="AI84" s="686"/>
      <c r="AJ84" s="424" t="s">
        <v>804</v>
      </c>
      <c r="AK84" s="621"/>
      <c r="AL84" s="422"/>
      <c r="AM84" s="422"/>
      <c r="AN84" s="331">
        <f t="shared" si="1"/>
        <v>-7</v>
      </c>
      <c r="AO84" s="402"/>
    </row>
    <row r="85" spans="1:41" ht="17.25" customHeight="1" x14ac:dyDescent="0.15">
      <c r="A85" s="436">
        <v>24</v>
      </c>
      <c r="B85" s="433" t="s">
        <v>3871</v>
      </c>
      <c r="C85" s="120" t="s">
        <v>3609</v>
      </c>
      <c r="D85" s="769" t="s">
        <v>3112</v>
      </c>
      <c r="E85" s="763"/>
      <c r="F85" s="763"/>
      <c r="G85" s="812" t="s">
        <v>3098</v>
      </c>
      <c r="H85" s="813"/>
      <c r="I85" s="733" t="s">
        <v>3160</v>
      </c>
      <c r="J85" s="694"/>
      <c r="K85" s="694"/>
      <c r="L85" s="695"/>
      <c r="M85" s="806" t="s">
        <v>3099</v>
      </c>
      <c r="N85" s="807"/>
      <c r="O85" s="807"/>
      <c r="P85" s="807"/>
      <c r="Q85" s="807"/>
      <c r="R85" s="807"/>
      <c r="S85" s="807"/>
      <c r="T85" s="807"/>
      <c r="U85" s="807"/>
      <c r="V85" s="807"/>
      <c r="W85" s="807"/>
      <c r="X85" s="807"/>
      <c r="Y85" s="807"/>
      <c r="Z85" s="807"/>
      <c r="AA85" s="808"/>
      <c r="AB85" s="453" t="s">
        <v>1563</v>
      </c>
      <c r="AC85" s="422"/>
      <c r="AD85" s="422"/>
      <c r="AE85" s="422"/>
      <c r="AF85" s="422"/>
      <c r="AG85" s="422"/>
      <c r="AH85" s="686">
        <f>ROUND($O$6*0.01,0)</f>
        <v>5</v>
      </c>
      <c r="AI85" s="686"/>
      <c r="AJ85" s="424" t="s">
        <v>804</v>
      </c>
      <c r="AK85" s="621"/>
      <c r="AL85" s="422"/>
      <c r="AM85" s="422"/>
      <c r="AN85" s="331">
        <f t="shared" ref="AN85:AN100" si="2">-AH85</f>
        <v>-5</v>
      </c>
      <c r="AO85" s="402"/>
    </row>
    <row r="86" spans="1:41" ht="17.25" customHeight="1" x14ac:dyDescent="0.15">
      <c r="A86" s="436">
        <v>24</v>
      </c>
      <c r="B86" s="433" t="s">
        <v>3872</v>
      </c>
      <c r="C86" s="120" t="s">
        <v>3610</v>
      </c>
      <c r="D86" s="770"/>
      <c r="E86" s="765"/>
      <c r="F86" s="765"/>
      <c r="G86" s="814"/>
      <c r="H86" s="815"/>
      <c r="I86" s="734"/>
      <c r="J86" s="735"/>
      <c r="K86" s="735"/>
      <c r="L86" s="736"/>
      <c r="M86" s="809" t="s">
        <v>822</v>
      </c>
      <c r="N86" s="810"/>
      <c r="O86" s="810"/>
      <c r="P86" s="810"/>
      <c r="Q86" s="810"/>
      <c r="R86" s="810"/>
      <c r="S86" s="810"/>
      <c r="T86" s="810"/>
      <c r="U86" s="810"/>
      <c r="V86" s="810"/>
      <c r="W86" s="810"/>
      <c r="X86" s="810"/>
      <c r="Y86" s="810"/>
      <c r="Z86" s="810"/>
      <c r="AA86" s="811"/>
      <c r="AB86" s="453" t="s">
        <v>1564</v>
      </c>
      <c r="AC86" s="422"/>
      <c r="AD86" s="422"/>
      <c r="AE86" s="422"/>
      <c r="AF86" s="422"/>
      <c r="AG86" s="422"/>
      <c r="AH86" s="686">
        <f>ROUND($O$8*0.01,0)</f>
        <v>6</v>
      </c>
      <c r="AI86" s="686"/>
      <c r="AJ86" s="424" t="s">
        <v>804</v>
      </c>
      <c r="AK86" s="621"/>
      <c r="AL86" s="422"/>
      <c r="AM86" s="422"/>
      <c r="AN86" s="331">
        <f t="shared" si="2"/>
        <v>-6</v>
      </c>
      <c r="AO86" s="402"/>
    </row>
    <row r="87" spans="1:41" ht="17.25" customHeight="1" x14ac:dyDescent="0.15">
      <c r="A87" s="436">
        <v>24</v>
      </c>
      <c r="B87" s="433" t="s">
        <v>3873</v>
      </c>
      <c r="C87" s="120" t="s">
        <v>3611</v>
      </c>
      <c r="D87" s="770"/>
      <c r="E87" s="765"/>
      <c r="F87" s="765"/>
      <c r="G87" s="814"/>
      <c r="H87" s="815"/>
      <c r="I87" s="734"/>
      <c r="J87" s="735"/>
      <c r="K87" s="735"/>
      <c r="L87" s="736"/>
      <c r="M87" s="806" t="s">
        <v>3100</v>
      </c>
      <c r="N87" s="807"/>
      <c r="O87" s="807"/>
      <c r="P87" s="807"/>
      <c r="Q87" s="807"/>
      <c r="R87" s="807"/>
      <c r="S87" s="807"/>
      <c r="T87" s="807"/>
      <c r="U87" s="807"/>
      <c r="V87" s="807"/>
      <c r="W87" s="807"/>
      <c r="X87" s="807"/>
      <c r="Y87" s="807"/>
      <c r="Z87" s="807"/>
      <c r="AA87" s="808"/>
      <c r="AB87" s="453" t="s">
        <v>1563</v>
      </c>
      <c r="AC87" s="422"/>
      <c r="AD87" s="422"/>
      <c r="AE87" s="422"/>
      <c r="AF87" s="422"/>
      <c r="AG87" s="422"/>
      <c r="AH87" s="686">
        <f>ROUND($O$10*0.01,0)</f>
        <v>5</v>
      </c>
      <c r="AI87" s="686"/>
      <c r="AJ87" s="424" t="s">
        <v>804</v>
      </c>
      <c r="AK87" s="621"/>
      <c r="AL87" s="422"/>
      <c r="AM87" s="422"/>
      <c r="AN87" s="331">
        <f t="shared" si="2"/>
        <v>-5</v>
      </c>
      <c r="AO87" s="402"/>
    </row>
    <row r="88" spans="1:41" ht="17.25" customHeight="1" x14ac:dyDescent="0.15">
      <c r="A88" s="436">
        <v>24</v>
      </c>
      <c r="B88" s="433" t="s">
        <v>3874</v>
      </c>
      <c r="C88" s="120" t="s">
        <v>3612</v>
      </c>
      <c r="D88" s="770"/>
      <c r="E88" s="765"/>
      <c r="F88" s="765"/>
      <c r="G88" s="814"/>
      <c r="H88" s="815"/>
      <c r="I88" s="773"/>
      <c r="J88" s="696"/>
      <c r="K88" s="696"/>
      <c r="L88" s="697"/>
      <c r="M88" s="809" t="s">
        <v>73</v>
      </c>
      <c r="N88" s="810"/>
      <c r="O88" s="810"/>
      <c r="P88" s="810"/>
      <c r="Q88" s="810"/>
      <c r="R88" s="810"/>
      <c r="S88" s="810"/>
      <c r="T88" s="810"/>
      <c r="U88" s="810"/>
      <c r="V88" s="810"/>
      <c r="W88" s="810"/>
      <c r="X88" s="810"/>
      <c r="Y88" s="810"/>
      <c r="Z88" s="810"/>
      <c r="AA88" s="811"/>
      <c r="AB88" s="453" t="s">
        <v>1564</v>
      </c>
      <c r="AC88" s="422"/>
      <c r="AD88" s="422"/>
      <c r="AE88" s="422"/>
      <c r="AF88" s="422"/>
      <c r="AG88" s="422"/>
      <c r="AH88" s="686">
        <f>ROUND($O$12*0.01,0)</f>
        <v>6</v>
      </c>
      <c r="AI88" s="686"/>
      <c r="AJ88" s="424" t="s">
        <v>804</v>
      </c>
      <c r="AK88" s="621"/>
      <c r="AL88" s="422"/>
      <c r="AM88" s="422"/>
      <c r="AN88" s="331">
        <f t="shared" si="2"/>
        <v>-6</v>
      </c>
      <c r="AO88" s="402"/>
    </row>
    <row r="89" spans="1:41" ht="17.25" customHeight="1" x14ac:dyDescent="0.15">
      <c r="A89" s="436">
        <v>24</v>
      </c>
      <c r="B89" s="433" t="s">
        <v>3875</v>
      </c>
      <c r="C89" s="120" t="s">
        <v>3613</v>
      </c>
      <c r="D89" s="770"/>
      <c r="E89" s="765"/>
      <c r="F89" s="765"/>
      <c r="G89" s="814"/>
      <c r="H89" s="815"/>
      <c r="I89" s="733" t="s">
        <v>3161</v>
      </c>
      <c r="J89" s="694"/>
      <c r="K89" s="694"/>
      <c r="L89" s="695"/>
      <c r="M89" s="806" t="s">
        <v>3102</v>
      </c>
      <c r="N89" s="807"/>
      <c r="O89" s="807"/>
      <c r="P89" s="807"/>
      <c r="Q89" s="807"/>
      <c r="R89" s="807"/>
      <c r="S89" s="807"/>
      <c r="T89" s="807"/>
      <c r="U89" s="807"/>
      <c r="V89" s="807"/>
      <c r="W89" s="807"/>
      <c r="X89" s="807"/>
      <c r="Y89" s="807"/>
      <c r="Z89" s="807"/>
      <c r="AA89" s="808"/>
      <c r="AB89" s="453" t="s">
        <v>1563</v>
      </c>
      <c r="AC89" s="422"/>
      <c r="AD89" s="422"/>
      <c r="AE89" s="422"/>
      <c r="AF89" s="422"/>
      <c r="AG89" s="422"/>
      <c r="AH89" s="686">
        <f>ROUND($O$14*0.01,0)</f>
        <v>5</v>
      </c>
      <c r="AI89" s="686"/>
      <c r="AJ89" s="424" t="s">
        <v>804</v>
      </c>
      <c r="AK89" s="621"/>
      <c r="AL89" s="422"/>
      <c r="AM89" s="422"/>
      <c r="AN89" s="331">
        <f t="shared" si="2"/>
        <v>-5</v>
      </c>
      <c r="AO89" s="402"/>
    </row>
    <row r="90" spans="1:41" ht="17.25" customHeight="1" x14ac:dyDescent="0.15">
      <c r="A90" s="436">
        <v>24</v>
      </c>
      <c r="B90" s="433" t="s">
        <v>3876</v>
      </c>
      <c r="C90" s="120" t="s">
        <v>3614</v>
      </c>
      <c r="D90" s="770"/>
      <c r="E90" s="765"/>
      <c r="F90" s="765"/>
      <c r="G90" s="814"/>
      <c r="H90" s="815"/>
      <c r="I90" s="734"/>
      <c r="J90" s="735"/>
      <c r="K90" s="735"/>
      <c r="L90" s="736"/>
      <c r="M90" s="809" t="s">
        <v>822</v>
      </c>
      <c r="N90" s="810"/>
      <c r="O90" s="810"/>
      <c r="P90" s="810"/>
      <c r="Q90" s="810"/>
      <c r="R90" s="810"/>
      <c r="S90" s="810"/>
      <c r="T90" s="810"/>
      <c r="U90" s="810"/>
      <c r="V90" s="810"/>
      <c r="W90" s="810"/>
      <c r="X90" s="810"/>
      <c r="Y90" s="810"/>
      <c r="Z90" s="810"/>
      <c r="AA90" s="811"/>
      <c r="AB90" s="453" t="s">
        <v>1564</v>
      </c>
      <c r="AC90" s="422"/>
      <c r="AD90" s="422"/>
      <c r="AE90" s="422"/>
      <c r="AF90" s="422"/>
      <c r="AG90" s="422"/>
      <c r="AH90" s="686">
        <f>ROUND($O$16*0.01,0)</f>
        <v>6</v>
      </c>
      <c r="AI90" s="686"/>
      <c r="AJ90" s="424" t="s">
        <v>804</v>
      </c>
      <c r="AK90" s="621"/>
      <c r="AL90" s="422"/>
      <c r="AM90" s="422"/>
      <c r="AN90" s="331">
        <f t="shared" si="2"/>
        <v>-6</v>
      </c>
      <c r="AO90" s="402"/>
    </row>
    <row r="91" spans="1:41" ht="17.25" customHeight="1" x14ac:dyDescent="0.15">
      <c r="A91" s="436">
        <v>24</v>
      </c>
      <c r="B91" s="433" t="s">
        <v>3879</v>
      </c>
      <c r="C91" s="120" t="s">
        <v>3615</v>
      </c>
      <c r="D91" s="770"/>
      <c r="E91" s="765"/>
      <c r="F91" s="765"/>
      <c r="G91" s="814"/>
      <c r="H91" s="815"/>
      <c r="I91" s="734"/>
      <c r="J91" s="735"/>
      <c r="K91" s="735"/>
      <c r="L91" s="736"/>
      <c r="M91" s="806" t="s">
        <v>3103</v>
      </c>
      <c r="N91" s="807"/>
      <c r="O91" s="807"/>
      <c r="P91" s="807"/>
      <c r="Q91" s="807"/>
      <c r="R91" s="807"/>
      <c r="S91" s="807"/>
      <c r="T91" s="807"/>
      <c r="U91" s="807"/>
      <c r="V91" s="807"/>
      <c r="W91" s="807"/>
      <c r="X91" s="807"/>
      <c r="Y91" s="807"/>
      <c r="Z91" s="807"/>
      <c r="AA91" s="808"/>
      <c r="AB91" s="453" t="s">
        <v>1563</v>
      </c>
      <c r="AC91" s="422"/>
      <c r="AD91" s="422"/>
      <c r="AE91" s="422"/>
      <c r="AF91" s="422"/>
      <c r="AG91" s="422"/>
      <c r="AH91" s="686">
        <f>ROUND($O$18*0.01,0)</f>
        <v>5</v>
      </c>
      <c r="AI91" s="686"/>
      <c r="AJ91" s="424" t="s">
        <v>804</v>
      </c>
      <c r="AK91" s="621"/>
      <c r="AL91" s="422"/>
      <c r="AM91" s="422"/>
      <c r="AN91" s="331">
        <f t="shared" si="2"/>
        <v>-5</v>
      </c>
      <c r="AO91" s="402"/>
    </row>
    <row r="92" spans="1:41" ht="17.25" customHeight="1" x14ac:dyDescent="0.15">
      <c r="A92" s="436">
        <v>24</v>
      </c>
      <c r="B92" s="433" t="s">
        <v>3886</v>
      </c>
      <c r="C92" s="120" t="s">
        <v>3616</v>
      </c>
      <c r="D92" s="770"/>
      <c r="E92" s="765"/>
      <c r="F92" s="765"/>
      <c r="G92" s="814"/>
      <c r="H92" s="815"/>
      <c r="I92" s="773"/>
      <c r="J92" s="696"/>
      <c r="K92" s="696"/>
      <c r="L92" s="697"/>
      <c r="M92" s="809" t="s">
        <v>823</v>
      </c>
      <c r="N92" s="810"/>
      <c r="O92" s="810"/>
      <c r="P92" s="810"/>
      <c r="Q92" s="810"/>
      <c r="R92" s="810"/>
      <c r="S92" s="810"/>
      <c r="T92" s="810"/>
      <c r="U92" s="810"/>
      <c r="V92" s="810"/>
      <c r="W92" s="810"/>
      <c r="X92" s="810"/>
      <c r="Y92" s="810"/>
      <c r="Z92" s="810"/>
      <c r="AA92" s="811"/>
      <c r="AB92" s="453" t="s">
        <v>1564</v>
      </c>
      <c r="AC92" s="422"/>
      <c r="AD92" s="422"/>
      <c r="AE92" s="422"/>
      <c r="AF92" s="422"/>
      <c r="AG92" s="422"/>
      <c r="AH92" s="686">
        <f>ROUND($O$20*0.01,0)</f>
        <v>6</v>
      </c>
      <c r="AI92" s="686"/>
      <c r="AJ92" s="424" t="s">
        <v>804</v>
      </c>
      <c r="AK92" s="621"/>
      <c r="AL92" s="422"/>
      <c r="AM92" s="422"/>
      <c r="AN92" s="331">
        <f t="shared" si="2"/>
        <v>-6</v>
      </c>
      <c r="AO92" s="402"/>
    </row>
    <row r="93" spans="1:41" ht="17.25" customHeight="1" x14ac:dyDescent="0.15">
      <c r="A93" s="436">
        <v>24</v>
      </c>
      <c r="B93" s="433" t="s">
        <v>3880</v>
      </c>
      <c r="C93" s="120" t="s">
        <v>3617</v>
      </c>
      <c r="D93" s="770"/>
      <c r="E93" s="765"/>
      <c r="F93" s="765"/>
      <c r="G93" s="816" t="s">
        <v>3101</v>
      </c>
      <c r="H93" s="817"/>
      <c r="I93" s="733" t="s">
        <v>3162</v>
      </c>
      <c r="J93" s="694"/>
      <c r="K93" s="694"/>
      <c r="L93" s="695"/>
      <c r="M93" s="806" t="s">
        <v>3104</v>
      </c>
      <c r="N93" s="807"/>
      <c r="O93" s="807"/>
      <c r="P93" s="807"/>
      <c r="Q93" s="807"/>
      <c r="R93" s="807"/>
      <c r="S93" s="807"/>
      <c r="T93" s="807"/>
      <c r="U93" s="807"/>
      <c r="V93" s="807"/>
      <c r="W93" s="807"/>
      <c r="X93" s="807"/>
      <c r="Y93" s="807"/>
      <c r="Z93" s="807"/>
      <c r="AA93" s="808"/>
      <c r="AB93" s="453" t="s">
        <v>1563</v>
      </c>
      <c r="AC93" s="422"/>
      <c r="AD93" s="422"/>
      <c r="AE93" s="422"/>
      <c r="AF93" s="422"/>
      <c r="AG93" s="422"/>
      <c r="AH93" s="686">
        <f>ROUND($O$22*0.01,0)</f>
        <v>6</v>
      </c>
      <c r="AI93" s="686"/>
      <c r="AJ93" s="424" t="s">
        <v>804</v>
      </c>
      <c r="AK93" s="621"/>
      <c r="AL93" s="422"/>
      <c r="AM93" s="422"/>
      <c r="AN93" s="331">
        <f t="shared" si="2"/>
        <v>-6</v>
      </c>
      <c r="AO93" s="402"/>
    </row>
    <row r="94" spans="1:41" ht="17.25" customHeight="1" x14ac:dyDescent="0.15">
      <c r="A94" s="436">
        <v>24</v>
      </c>
      <c r="B94" s="433" t="s">
        <v>3887</v>
      </c>
      <c r="C94" s="120" t="s">
        <v>3618</v>
      </c>
      <c r="D94" s="770"/>
      <c r="E94" s="765"/>
      <c r="F94" s="765"/>
      <c r="G94" s="818"/>
      <c r="H94" s="819"/>
      <c r="I94" s="734"/>
      <c r="J94" s="735"/>
      <c r="K94" s="735"/>
      <c r="L94" s="736"/>
      <c r="M94" s="809" t="s">
        <v>452</v>
      </c>
      <c r="N94" s="810"/>
      <c r="O94" s="810"/>
      <c r="P94" s="810"/>
      <c r="Q94" s="810"/>
      <c r="R94" s="810"/>
      <c r="S94" s="810"/>
      <c r="T94" s="810"/>
      <c r="U94" s="810"/>
      <c r="V94" s="810"/>
      <c r="W94" s="810"/>
      <c r="X94" s="810"/>
      <c r="Y94" s="810"/>
      <c r="Z94" s="810"/>
      <c r="AA94" s="811"/>
      <c r="AB94" s="453" t="s">
        <v>1564</v>
      </c>
      <c r="AC94" s="422"/>
      <c r="AD94" s="422"/>
      <c r="AE94" s="422"/>
      <c r="AF94" s="422"/>
      <c r="AG94" s="422"/>
      <c r="AH94" s="686">
        <f>ROUND($O$24*0.01,0)</f>
        <v>7</v>
      </c>
      <c r="AI94" s="686"/>
      <c r="AJ94" s="424" t="s">
        <v>804</v>
      </c>
      <c r="AK94" s="621"/>
      <c r="AL94" s="422"/>
      <c r="AM94" s="422"/>
      <c r="AN94" s="331">
        <f t="shared" si="2"/>
        <v>-7</v>
      </c>
      <c r="AO94" s="402"/>
    </row>
    <row r="95" spans="1:41" ht="17.25" customHeight="1" x14ac:dyDescent="0.15">
      <c r="A95" s="436">
        <v>24</v>
      </c>
      <c r="B95" s="433" t="s">
        <v>3881</v>
      </c>
      <c r="C95" s="120" t="s">
        <v>3619</v>
      </c>
      <c r="D95" s="770"/>
      <c r="E95" s="765"/>
      <c r="F95" s="765"/>
      <c r="G95" s="818"/>
      <c r="H95" s="819"/>
      <c r="I95" s="734"/>
      <c r="J95" s="735"/>
      <c r="K95" s="735"/>
      <c r="L95" s="736"/>
      <c r="M95" s="806" t="s">
        <v>3105</v>
      </c>
      <c r="N95" s="807"/>
      <c r="O95" s="807"/>
      <c r="P95" s="807"/>
      <c r="Q95" s="807"/>
      <c r="R95" s="807"/>
      <c r="S95" s="807"/>
      <c r="T95" s="807"/>
      <c r="U95" s="807"/>
      <c r="V95" s="807"/>
      <c r="W95" s="807"/>
      <c r="X95" s="807"/>
      <c r="Y95" s="807"/>
      <c r="Z95" s="807"/>
      <c r="AA95" s="808"/>
      <c r="AB95" s="453" t="s">
        <v>1563</v>
      </c>
      <c r="AC95" s="422"/>
      <c r="AD95" s="422"/>
      <c r="AE95" s="422"/>
      <c r="AF95" s="422"/>
      <c r="AG95" s="422"/>
      <c r="AH95" s="686">
        <f>ROUND($O$26*0.01,0)</f>
        <v>6</v>
      </c>
      <c r="AI95" s="686"/>
      <c r="AJ95" s="424" t="s">
        <v>804</v>
      </c>
      <c r="AK95" s="621"/>
      <c r="AL95" s="422"/>
      <c r="AM95" s="422"/>
      <c r="AN95" s="331">
        <f t="shared" si="2"/>
        <v>-6</v>
      </c>
      <c r="AO95" s="402"/>
    </row>
    <row r="96" spans="1:41" ht="17.25" customHeight="1" x14ac:dyDescent="0.15">
      <c r="A96" s="436">
        <v>24</v>
      </c>
      <c r="B96" s="433" t="s">
        <v>3888</v>
      </c>
      <c r="C96" s="120" t="s">
        <v>3620</v>
      </c>
      <c r="D96" s="770"/>
      <c r="E96" s="765"/>
      <c r="F96" s="765"/>
      <c r="G96" s="818"/>
      <c r="H96" s="819"/>
      <c r="I96" s="773"/>
      <c r="J96" s="696"/>
      <c r="K96" s="696"/>
      <c r="L96" s="697"/>
      <c r="M96" s="809" t="s">
        <v>1854</v>
      </c>
      <c r="N96" s="810"/>
      <c r="O96" s="810"/>
      <c r="P96" s="810"/>
      <c r="Q96" s="810"/>
      <c r="R96" s="810"/>
      <c r="S96" s="810"/>
      <c r="T96" s="810"/>
      <c r="U96" s="810"/>
      <c r="V96" s="810"/>
      <c r="W96" s="810"/>
      <c r="X96" s="810"/>
      <c r="Y96" s="810"/>
      <c r="Z96" s="810"/>
      <c r="AA96" s="811"/>
      <c r="AB96" s="453" t="s">
        <v>1564</v>
      </c>
      <c r="AC96" s="422"/>
      <c r="AD96" s="422"/>
      <c r="AE96" s="422"/>
      <c r="AF96" s="422"/>
      <c r="AG96" s="422"/>
      <c r="AH96" s="686">
        <f>ROUND($O$28*0.01,0)</f>
        <v>7</v>
      </c>
      <c r="AI96" s="686"/>
      <c r="AJ96" s="424" t="s">
        <v>804</v>
      </c>
      <c r="AK96" s="621"/>
      <c r="AL96" s="422"/>
      <c r="AM96" s="422"/>
      <c r="AN96" s="331">
        <f t="shared" si="2"/>
        <v>-7</v>
      </c>
      <c r="AO96" s="402"/>
    </row>
    <row r="97" spans="1:41" ht="17.25" customHeight="1" x14ac:dyDescent="0.15">
      <c r="A97" s="436">
        <v>24</v>
      </c>
      <c r="B97" s="433" t="s">
        <v>3889</v>
      </c>
      <c r="C97" s="120" t="s">
        <v>3621</v>
      </c>
      <c r="D97" s="770"/>
      <c r="E97" s="765"/>
      <c r="F97" s="765"/>
      <c r="G97" s="818"/>
      <c r="H97" s="819"/>
      <c r="I97" s="733" t="s">
        <v>3163</v>
      </c>
      <c r="J97" s="694"/>
      <c r="K97" s="694"/>
      <c r="L97" s="695"/>
      <c r="M97" s="806" t="s">
        <v>3106</v>
      </c>
      <c r="N97" s="807"/>
      <c r="O97" s="807"/>
      <c r="P97" s="807"/>
      <c r="Q97" s="807"/>
      <c r="R97" s="807"/>
      <c r="S97" s="807"/>
      <c r="T97" s="807"/>
      <c r="U97" s="807"/>
      <c r="V97" s="807"/>
      <c r="W97" s="807"/>
      <c r="X97" s="807"/>
      <c r="Y97" s="807"/>
      <c r="Z97" s="807"/>
      <c r="AA97" s="808"/>
      <c r="AB97" s="453" t="s">
        <v>1563</v>
      </c>
      <c r="AC97" s="422"/>
      <c r="AD97" s="422"/>
      <c r="AE97" s="422"/>
      <c r="AF97" s="422"/>
      <c r="AG97" s="422"/>
      <c r="AH97" s="686">
        <f>ROUND($O$30*0.01,0)</f>
        <v>5</v>
      </c>
      <c r="AI97" s="686"/>
      <c r="AJ97" s="424" t="s">
        <v>804</v>
      </c>
      <c r="AK97" s="621"/>
      <c r="AL97" s="422"/>
      <c r="AM97" s="422"/>
      <c r="AN97" s="331">
        <f t="shared" si="2"/>
        <v>-5</v>
      </c>
      <c r="AO97" s="402"/>
    </row>
    <row r="98" spans="1:41" ht="17.25" customHeight="1" x14ac:dyDescent="0.15">
      <c r="A98" s="436">
        <v>24</v>
      </c>
      <c r="B98" s="433" t="s">
        <v>3890</v>
      </c>
      <c r="C98" s="120" t="s">
        <v>3622</v>
      </c>
      <c r="D98" s="770"/>
      <c r="E98" s="765"/>
      <c r="F98" s="765"/>
      <c r="G98" s="818"/>
      <c r="H98" s="819"/>
      <c r="I98" s="734"/>
      <c r="J98" s="735"/>
      <c r="K98" s="735"/>
      <c r="L98" s="736"/>
      <c r="M98" s="809" t="s">
        <v>452</v>
      </c>
      <c r="N98" s="810"/>
      <c r="O98" s="810"/>
      <c r="P98" s="810"/>
      <c r="Q98" s="810"/>
      <c r="R98" s="810"/>
      <c r="S98" s="810"/>
      <c r="T98" s="810"/>
      <c r="U98" s="810"/>
      <c r="V98" s="810"/>
      <c r="W98" s="810"/>
      <c r="X98" s="810"/>
      <c r="Y98" s="810"/>
      <c r="Z98" s="810"/>
      <c r="AA98" s="811"/>
      <c r="AB98" s="453" t="s">
        <v>1564</v>
      </c>
      <c r="AC98" s="422"/>
      <c r="AD98" s="422"/>
      <c r="AE98" s="422"/>
      <c r="AF98" s="422"/>
      <c r="AG98" s="422"/>
      <c r="AH98" s="686">
        <f>ROUND($O$32*0.01,0)</f>
        <v>7</v>
      </c>
      <c r="AI98" s="686"/>
      <c r="AJ98" s="424" t="s">
        <v>804</v>
      </c>
      <c r="AK98" s="621"/>
      <c r="AL98" s="422"/>
      <c r="AM98" s="422"/>
      <c r="AN98" s="331">
        <f t="shared" si="2"/>
        <v>-7</v>
      </c>
      <c r="AO98" s="402"/>
    </row>
    <row r="99" spans="1:41" ht="17.25" customHeight="1" x14ac:dyDescent="0.15">
      <c r="A99" s="436">
        <v>24</v>
      </c>
      <c r="B99" s="433" t="s">
        <v>3891</v>
      </c>
      <c r="C99" s="120" t="s">
        <v>3623</v>
      </c>
      <c r="D99" s="770"/>
      <c r="E99" s="765"/>
      <c r="F99" s="765"/>
      <c r="G99" s="818"/>
      <c r="H99" s="819"/>
      <c r="I99" s="734"/>
      <c r="J99" s="735"/>
      <c r="K99" s="735"/>
      <c r="L99" s="736"/>
      <c r="M99" s="806" t="s">
        <v>3107</v>
      </c>
      <c r="N99" s="807"/>
      <c r="O99" s="807"/>
      <c r="P99" s="807"/>
      <c r="Q99" s="807"/>
      <c r="R99" s="807"/>
      <c r="S99" s="807"/>
      <c r="T99" s="807"/>
      <c r="U99" s="807"/>
      <c r="V99" s="807"/>
      <c r="W99" s="807"/>
      <c r="X99" s="807"/>
      <c r="Y99" s="807"/>
      <c r="Z99" s="807"/>
      <c r="AA99" s="808"/>
      <c r="AB99" s="453" t="s">
        <v>1563</v>
      </c>
      <c r="AC99" s="422"/>
      <c r="AD99" s="422"/>
      <c r="AE99" s="422"/>
      <c r="AF99" s="422"/>
      <c r="AG99" s="422"/>
      <c r="AH99" s="686">
        <f>ROUND($O$34*0.01,0)</f>
        <v>5</v>
      </c>
      <c r="AI99" s="686"/>
      <c r="AJ99" s="424" t="s">
        <v>804</v>
      </c>
      <c r="AK99" s="621"/>
      <c r="AL99" s="422"/>
      <c r="AM99" s="422"/>
      <c r="AN99" s="331">
        <f t="shared" si="2"/>
        <v>-5</v>
      </c>
      <c r="AO99" s="402"/>
    </row>
    <row r="100" spans="1:41" ht="17.25" customHeight="1" x14ac:dyDescent="0.15">
      <c r="A100" s="436">
        <v>24</v>
      </c>
      <c r="B100" s="433" t="s">
        <v>3892</v>
      </c>
      <c r="C100" s="120" t="s">
        <v>3624</v>
      </c>
      <c r="D100" s="789"/>
      <c r="E100" s="767"/>
      <c r="F100" s="767"/>
      <c r="G100" s="820"/>
      <c r="H100" s="821"/>
      <c r="I100" s="773"/>
      <c r="J100" s="696"/>
      <c r="K100" s="696"/>
      <c r="L100" s="697"/>
      <c r="M100" s="809" t="s">
        <v>1855</v>
      </c>
      <c r="N100" s="810"/>
      <c r="O100" s="810"/>
      <c r="P100" s="810"/>
      <c r="Q100" s="810"/>
      <c r="R100" s="810"/>
      <c r="S100" s="810"/>
      <c r="T100" s="810"/>
      <c r="U100" s="810"/>
      <c r="V100" s="810"/>
      <c r="W100" s="810"/>
      <c r="X100" s="810"/>
      <c r="Y100" s="810"/>
      <c r="Z100" s="810"/>
      <c r="AA100" s="811"/>
      <c r="AB100" s="444" t="s">
        <v>1564</v>
      </c>
      <c r="AC100" s="422"/>
      <c r="AD100" s="422"/>
      <c r="AE100" s="422"/>
      <c r="AF100" s="422"/>
      <c r="AG100" s="422"/>
      <c r="AH100" s="686">
        <f>ROUND($O$36*0.01,0)</f>
        <v>7</v>
      </c>
      <c r="AI100" s="686"/>
      <c r="AJ100" s="424" t="s">
        <v>804</v>
      </c>
      <c r="AK100" s="621"/>
      <c r="AL100" s="422"/>
      <c r="AM100" s="422"/>
      <c r="AN100" s="331">
        <f t="shared" si="2"/>
        <v>-7</v>
      </c>
      <c r="AO100" s="8"/>
    </row>
    <row r="101" spans="1:41" ht="17.25" customHeight="1" x14ac:dyDescent="0.15">
      <c r="A101" s="436">
        <v>24</v>
      </c>
      <c r="B101" s="433">
        <v>6368</v>
      </c>
      <c r="C101" s="120" t="s">
        <v>1853</v>
      </c>
      <c r="D101" s="49"/>
      <c r="E101" s="564"/>
      <c r="F101" s="564"/>
      <c r="G101" s="445" t="s">
        <v>1411</v>
      </c>
      <c r="H101" s="445"/>
      <c r="I101" s="621"/>
      <c r="J101" s="621"/>
      <c r="K101" s="621"/>
      <c r="L101" s="621"/>
      <c r="M101" s="621"/>
      <c r="N101" s="445"/>
      <c r="O101" s="445"/>
      <c r="P101" s="445"/>
      <c r="Q101" s="445"/>
      <c r="R101" s="445"/>
      <c r="S101" s="652"/>
      <c r="T101" s="464"/>
      <c r="U101" s="73"/>
      <c r="V101" s="445"/>
      <c r="W101" s="445"/>
      <c r="X101" s="445"/>
      <c r="Y101" s="445"/>
      <c r="Z101" s="515"/>
      <c r="AA101" s="580"/>
      <c r="AB101" s="422"/>
      <c r="AC101" s="41"/>
      <c r="AD101" s="580"/>
      <c r="AE101" s="621"/>
      <c r="AF101" s="621"/>
      <c r="AG101" s="422"/>
      <c r="AH101" s="443" t="s">
        <v>581</v>
      </c>
      <c r="AI101" s="621"/>
      <c r="AJ101" s="701">
        <v>0.08</v>
      </c>
      <c r="AK101" s="835"/>
      <c r="AL101" s="422" t="s">
        <v>1255</v>
      </c>
      <c r="AM101" s="422"/>
      <c r="AN101" s="12"/>
      <c r="AO101" s="21" t="s">
        <v>209</v>
      </c>
    </row>
    <row r="102" spans="1:41" ht="17.25" customHeight="1" x14ac:dyDescent="0.15">
      <c r="A102" s="436">
        <v>24</v>
      </c>
      <c r="B102" s="433">
        <v>6350</v>
      </c>
      <c r="C102" s="120" t="s">
        <v>1410</v>
      </c>
      <c r="D102" s="405"/>
      <c r="E102" s="632"/>
      <c r="F102" s="632"/>
      <c r="G102" s="445" t="s">
        <v>1409</v>
      </c>
      <c r="H102" s="445"/>
      <c r="I102" s="621"/>
      <c r="J102" s="607"/>
      <c r="K102" s="607"/>
      <c r="L102" s="607"/>
      <c r="M102" s="607"/>
      <c r="N102" s="426"/>
      <c r="O102" s="426"/>
      <c r="P102" s="426"/>
      <c r="Q102" s="426"/>
      <c r="R102" s="426"/>
      <c r="S102" s="146"/>
      <c r="T102" s="115"/>
      <c r="U102" s="183"/>
      <c r="V102" s="426"/>
      <c r="W102" s="426"/>
      <c r="X102" s="426"/>
      <c r="Y102" s="426"/>
      <c r="Z102" s="523"/>
      <c r="AA102" s="611"/>
      <c r="AB102" s="611"/>
      <c r="AC102" s="607"/>
      <c r="AD102" s="607"/>
      <c r="AE102" s="147"/>
      <c r="AF102" s="147"/>
      <c r="AG102" s="147"/>
      <c r="AH102" s="147"/>
      <c r="AI102" s="690">
        <v>13</v>
      </c>
      <c r="AJ102" s="690"/>
      <c r="AK102" s="422" t="s">
        <v>76</v>
      </c>
      <c r="AL102" s="41"/>
      <c r="AM102" s="422"/>
      <c r="AN102" s="12">
        <f>AI102</f>
        <v>13</v>
      </c>
      <c r="AO102" s="8" t="s">
        <v>0</v>
      </c>
    </row>
    <row r="103" spans="1:41" ht="17.25" customHeight="1" x14ac:dyDescent="0.15">
      <c r="A103" s="436">
        <v>24</v>
      </c>
      <c r="B103" s="433">
        <v>4001</v>
      </c>
      <c r="C103" s="120" t="s">
        <v>2134</v>
      </c>
      <c r="D103" s="405"/>
      <c r="E103" s="632"/>
      <c r="F103" s="632"/>
      <c r="G103" s="439" t="s">
        <v>2129</v>
      </c>
      <c r="H103" s="439"/>
      <c r="I103" s="633"/>
      <c r="J103" s="633"/>
      <c r="K103" s="633"/>
      <c r="L103" s="633"/>
      <c r="M103" s="634"/>
      <c r="N103" s="426" t="s">
        <v>3090</v>
      </c>
      <c r="O103" s="426"/>
      <c r="P103" s="426"/>
      <c r="Q103" s="426"/>
      <c r="R103" s="426"/>
      <c r="S103" s="146"/>
      <c r="T103" s="115"/>
      <c r="U103" s="183"/>
      <c r="V103" s="426"/>
      <c r="W103" s="426"/>
      <c r="X103" s="426"/>
      <c r="Y103" s="426"/>
      <c r="Z103" s="523"/>
      <c r="AA103" s="611"/>
      <c r="AB103" s="611"/>
      <c r="AC103" s="607"/>
      <c r="AD103" s="607"/>
      <c r="AE103" s="147"/>
      <c r="AF103" s="147"/>
      <c r="AG103" s="147"/>
      <c r="AH103" s="147"/>
      <c r="AI103" s="690">
        <v>100</v>
      </c>
      <c r="AJ103" s="690"/>
      <c r="AK103" s="422" t="s">
        <v>76</v>
      </c>
      <c r="AL103" s="41"/>
      <c r="AM103" s="422"/>
      <c r="AN103" s="12">
        <f t="shared" ref="AN103" si="3">AI103</f>
        <v>100</v>
      </c>
      <c r="AO103" s="7" t="s">
        <v>2130</v>
      </c>
    </row>
    <row r="104" spans="1:41" ht="17.25" customHeight="1" x14ac:dyDescent="0.15">
      <c r="A104" s="436">
        <v>24</v>
      </c>
      <c r="B104" s="433">
        <v>4002</v>
      </c>
      <c r="C104" s="120" t="s">
        <v>2132</v>
      </c>
      <c r="D104" s="226"/>
      <c r="E104" s="636"/>
      <c r="F104" s="636"/>
      <c r="G104" s="245"/>
      <c r="H104" s="245"/>
      <c r="I104" s="637"/>
      <c r="J104" s="637"/>
      <c r="K104" s="637"/>
      <c r="L104" s="637"/>
      <c r="M104" s="638"/>
      <c r="N104" s="775" t="s">
        <v>2131</v>
      </c>
      <c r="O104" s="833"/>
      <c r="P104" s="833"/>
      <c r="Q104" s="833"/>
      <c r="R104" s="833"/>
      <c r="S104" s="833"/>
      <c r="T104" s="833"/>
      <c r="U104" s="833"/>
      <c r="V104" s="834"/>
      <c r="W104" s="426"/>
      <c r="X104" s="426"/>
      <c r="Y104" s="426"/>
      <c r="Z104" s="523"/>
      <c r="AA104" s="611"/>
      <c r="AB104" s="611"/>
      <c r="AC104" s="607"/>
      <c r="AD104" s="607"/>
      <c r="AE104" s="147"/>
      <c r="AF104" s="147"/>
      <c r="AG104" s="147"/>
      <c r="AH104" s="147"/>
      <c r="AI104" s="690">
        <v>200</v>
      </c>
      <c r="AJ104" s="690"/>
      <c r="AK104" s="422" t="s">
        <v>76</v>
      </c>
      <c r="AL104" s="41"/>
      <c r="AM104" s="422"/>
      <c r="AN104" s="12">
        <f t="shared" ref="AN104" si="4">AI104</f>
        <v>200</v>
      </c>
      <c r="AO104" s="402"/>
    </row>
    <row r="105" spans="1:41" ht="17.25" customHeight="1" x14ac:dyDescent="0.15">
      <c r="A105" s="436">
        <v>24</v>
      </c>
      <c r="B105" s="433">
        <v>4003</v>
      </c>
      <c r="C105" s="120" t="s">
        <v>2133</v>
      </c>
      <c r="D105" s="56"/>
      <c r="E105" s="181"/>
      <c r="F105" s="181"/>
      <c r="G105" s="426"/>
      <c r="H105" s="426"/>
      <c r="I105" s="607"/>
      <c r="J105" s="607"/>
      <c r="K105" s="607"/>
      <c r="L105" s="607"/>
      <c r="M105" s="432"/>
      <c r="N105" s="57"/>
      <c r="O105" s="426"/>
      <c r="P105" s="426"/>
      <c r="Q105" s="426"/>
      <c r="R105" s="426"/>
      <c r="S105" s="146"/>
      <c r="T105" s="115"/>
      <c r="U105" s="183"/>
      <c r="V105" s="58"/>
      <c r="W105" s="426" t="s">
        <v>1867</v>
      </c>
      <c r="X105" s="426"/>
      <c r="Y105" s="621"/>
      <c r="Z105" s="523"/>
      <c r="AA105" s="611"/>
      <c r="AB105" s="611"/>
      <c r="AC105" s="607"/>
      <c r="AD105" s="607"/>
      <c r="AE105" s="147"/>
      <c r="AF105" s="147"/>
      <c r="AG105" s="147"/>
      <c r="AH105" s="147"/>
      <c r="AI105" s="690">
        <v>100</v>
      </c>
      <c r="AJ105" s="690"/>
      <c r="AK105" s="422" t="s">
        <v>76</v>
      </c>
      <c r="AL105" s="41"/>
      <c r="AM105" s="422"/>
      <c r="AN105" s="12">
        <f t="shared" ref="AN105" si="5">AI105</f>
        <v>100</v>
      </c>
      <c r="AO105" s="8"/>
    </row>
    <row r="106" spans="1:41" ht="17.25" customHeight="1" x14ac:dyDescent="0.15">
      <c r="A106" s="436">
        <v>24</v>
      </c>
      <c r="B106" s="433">
        <v>6004</v>
      </c>
      <c r="C106" s="120" t="s">
        <v>92</v>
      </c>
      <c r="D106" s="405"/>
      <c r="E106" s="632"/>
      <c r="F106" s="632"/>
      <c r="G106" s="445" t="s">
        <v>91</v>
      </c>
      <c r="H106" s="445"/>
      <c r="I106" s="621"/>
      <c r="J106" s="607"/>
      <c r="K106" s="607"/>
      <c r="L106" s="607"/>
      <c r="M106" s="607"/>
      <c r="N106" s="426"/>
      <c r="O106" s="426"/>
      <c r="P106" s="426"/>
      <c r="Q106" s="426"/>
      <c r="R106" s="426"/>
      <c r="S106" s="146"/>
      <c r="T106" s="115"/>
      <c r="U106" s="183"/>
      <c r="V106" s="426"/>
      <c r="W106" s="426"/>
      <c r="X106" s="426"/>
      <c r="Y106" s="426"/>
      <c r="Z106" s="523"/>
      <c r="AA106" s="611"/>
      <c r="AB106" s="611"/>
      <c r="AC106" s="607"/>
      <c r="AD106" s="607"/>
      <c r="AE106" s="147"/>
      <c r="AF106" s="147"/>
      <c r="AG106" s="147"/>
      <c r="AH106" s="147"/>
      <c r="AI106" s="690">
        <v>12</v>
      </c>
      <c r="AJ106" s="690"/>
      <c r="AK106" s="422" t="s">
        <v>76</v>
      </c>
      <c r="AL106" s="41"/>
      <c r="AM106" s="422"/>
      <c r="AN106" s="12">
        <f t="shared" ref="AN106:AN119" si="6">AI106</f>
        <v>12</v>
      </c>
      <c r="AO106" s="7" t="s">
        <v>0</v>
      </c>
    </row>
    <row r="107" spans="1:41" ht="17.25" customHeight="1" x14ac:dyDescent="0.15">
      <c r="A107" s="436">
        <v>24</v>
      </c>
      <c r="B107" s="433">
        <v>6005</v>
      </c>
      <c r="C107" s="120" t="s">
        <v>945</v>
      </c>
      <c r="D107" s="405"/>
      <c r="E107" s="632"/>
      <c r="F107" s="632"/>
      <c r="G107" s="245" t="s">
        <v>946</v>
      </c>
      <c r="H107" s="245"/>
      <c r="I107" s="607"/>
      <c r="J107" s="607"/>
      <c r="K107" s="607"/>
      <c r="L107" s="607"/>
      <c r="M107" s="607"/>
      <c r="N107" s="426"/>
      <c r="O107" s="426"/>
      <c r="P107" s="426"/>
      <c r="Q107" s="426"/>
      <c r="R107" s="426"/>
      <c r="S107" s="146"/>
      <c r="T107" s="115"/>
      <c r="U107" s="183"/>
      <c r="V107" s="426"/>
      <c r="W107" s="426"/>
      <c r="X107" s="426"/>
      <c r="Y107" s="426"/>
      <c r="Z107" s="523"/>
      <c r="AA107" s="611"/>
      <c r="AB107" s="611"/>
      <c r="AC107" s="607"/>
      <c r="AD107" s="607"/>
      <c r="AE107" s="147"/>
      <c r="AF107" s="147"/>
      <c r="AG107" s="147"/>
      <c r="AH107" s="147"/>
      <c r="AI107" s="690">
        <v>56</v>
      </c>
      <c r="AJ107" s="690"/>
      <c r="AK107" s="422" t="s">
        <v>76</v>
      </c>
      <c r="AL107" s="41"/>
      <c r="AM107" s="422"/>
      <c r="AN107" s="12">
        <f t="shared" si="6"/>
        <v>56</v>
      </c>
      <c r="AO107" s="123"/>
    </row>
    <row r="108" spans="1:41" ht="17.25" customHeight="1" x14ac:dyDescent="0.15">
      <c r="A108" s="436">
        <v>24</v>
      </c>
      <c r="B108" s="433">
        <v>6121</v>
      </c>
      <c r="C108" s="120" t="s">
        <v>93</v>
      </c>
      <c r="D108" s="49"/>
      <c r="E108" s="564"/>
      <c r="F108" s="564"/>
      <c r="G108" s="445" t="s">
        <v>648</v>
      </c>
      <c r="H108" s="445"/>
      <c r="I108" s="445"/>
      <c r="J108" s="445"/>
      <c r="K108" s="607"/>
      <c r="L108" s="607"/>
      <c r="M108" s="607"/>
      <c r="N108" s="426"/>
      <c r="O108" s="426"/>
      <c r="P108" s="426"/>
      <c r="Q108" s="426"/>
      <c r="R108" s="426"/>
      <c r="S108" s="146"/>
      <c r="T108" s="115"/>
      <c r="U108" s="183"/>
      <c r="V108" s="426"/>
      <c r="W108" s="426"/>
      <c r="X108" s="426"/>
      <c r="Y108" s="426"/>
      <c r="Z108" s="523"/>
      <c r="AA108" s="611"/>
      <c r="AB108" s="611"/>
      <c r="AC108" s="607"/>
      <c r="AD108" s="607"/>
      <c r="AE108" s="661"/>
      <c r="AF108" s="661"/>
      <c r="AG108" s="661"/>
      <c r="AH108" s="661"/>
      <c r="AI108" s="686">
        <v>200</v>
      </c>
      <c r="AJ108" s="686"/>
      <c r="AK108" s="422" t="s">
        <v>76</v>
      </c>
      <c r="AL108" s="41"/>
      <c r="AM108" s="422"/>
      <c r="AN108" s="12">
        <f t="shared" si="6"/>
        <v>200</v>
      </c>
      <c r="AO108" s="123"/>
    </row>
    <row r="109" spans="1:41" ht="17.25" customHeight="1" x14ac:dyDescent="0.15">
      <c r="A109" s="436">
        <v>24</v>
      </c>
      <c r="B109" s="436">
        <v>6109</v>
      </c>
      <c r="C109" s="120" t="s">
        <v>94</v>
      </c>
      <c r="D109" s="132"/>
      <c r="E109" s="99"/>
      <c r="F109" s="99"/>
      <c r="G109" s="426" t="s">
        <v>649</v>
      </c>
      <c r="H109" s="426"/>
      <c r="I109" s="426"/>
      <c r="J109" s="426"/>
      <c r="K109" s="607"/>
      <c r="L109" s="607"/>
      <c r="M109" s="607"/>
      <c r="N109" s="426"/>
      <c r="O109" s="426"/>
      <c r="P109" s="426"/>
      <c r="Q109" s="426"/>
      <c r="R109" s="426"/>
      <c r="S109" s="146"/>
      <c r="T109" s="115"/>
      <c r="U109" s="183"/>
      <c r="V109" s="426"/>
      <c r="W109" s="426"/>
      <c r="X109" s="426"/>
      <c r="Y109" s="426"/>
      <c r="Z109" s="523"/>
      <c r="AA109" s="611"/>
      <c r="AB109" s="611"/>
      <c r="AC109" s="607"/>
      <c r="AD109" s="607"/>
      <c r="AE109" s="661"/>
      <c r="AF109" s="661"/>
      <c r="AG109" s="661"/>
      <c r="AH109" s="661"/>
      <c r="AI109" s="686">
        <v>120</v>
      </c>
      <c r="AJ109" s="686"/>
      <c r="AK109" s="422" t="s">
        <v>77</v>
      </c>
      <c r="AL109" s="41"/>
      <c r="AM109" s="422"/>
      <c r="AN109" s="12">
        <f t="shared" si="6"/>
        <v>120</v>
      </c>
      <c r="AO109" s="124"/>
    </row>
    <row r="110" spans="1:41" ht="18.75" customHeight="1" x14ac:dyDescent="0.15">
      <c r="A110" s="436">
        <v>24</v>
      </c>
      <c r="B110" s="433">
        <v>9200</v>
      </c>
      <c r="C110" s="35" t="s">
        <v>78</v>
      </c>
      <c r="D110" s="49"/>
      <c r="E110" s="422"/>
      <c r="F110" s="422"/>
      <c r="G110" s="445" t="s">
        <v>273</v>
      </c>
      <c r="H110" s="445"/>
      <c r="I110" s="445"/>
      <c r="J110" s="445"/>
      <c r="K110" s="445"/>
      <c r="L110" s="445"/>
      <c r="M110" s="445"/>
      <c r="N110" s="422"/>
      <c r="O110" s="422"/>
      <c r="P110" s="422"/>
      <c r="Q110" s="422"/>
      <c r="R110" s="422"/>
      <c r="S110" s="422"/>
      <c r="T110" s="422"/>
      <c r="U110" s="422"/>
      <c r="V110" s="422"/>
      <c r="W110" s="422"/>
      <c r="X110" s="422"/>
      <c r="Y110" s="422"/>
      <c r="Z110" s="443"/>
      <c r="AA110" s="621"/>
      <c r="AB110" s="621"/>
      <c r="AC110" s="621"/>
      <c r="AD110" s="621"/>
      <c r="AE110" s="422"/>
      <c r="AF110" s="422"/>
      <c r="AG110" s="422"/>
      <c r="AH110" s="422"/>
      <c r="AI110" s="686">
        <v>184</v>
      </c>
      <c r="AJ110" s="686"/>
      <c r="AK110" s="422" t="s">
        <v>77</v>
      </c>
      <c r="AL110" s="41"/>
      <c r="AM110" s="422"/>
      <c r="AN110" s="12">
        <f t="shared" si="6"/>
        <v>184</v>
      </c>
      <c r="AO110" s="22" t="s">
        <v>143</v>
      </c>
    </row>
    <row r="111" spans="1:41" ht="17.25" customHeight="1" x14ac:dyDescent="0.15">
      <c r="A111" s="436">
        <v>24</v>
      </c>
      <c r="B111" s="433">
        <v>6192</v>
      </c>
      <c r="C111" s="120" t="s">
        <v>3115</v>
      </c>
      <c r="D111" s="101" t="s">
        <v>3195</v>
      </c>
      <c r="E111" s="422"/>
      <c r="F111" s="332"/>
      <c r="G111" s="333"/>
      <c r="H111" s="334"/>
      <c r="I111" s="335"/>
      <c r="J111" s="335"/>
      <c r="K111" s="336"/>
      <c r="L111" s="337"/>
      <c r="M111" s="519"/>
      <c r="N111" s="519"/>
      <c r="O111" s="519"/>
      <c r="P111" s="519"/>
      <c r="Q111" s="519"/>
      <c r="R111" s="519"/>
      <c r="S111" s="519"/>
      <c r="T111" s="519"/>
      <c r="U111" s="519"/>
      <c r="V111" s="519"/>
      <c r="W111" s="519"/>
      <c r="X111" s="519"/>
      <c r="Y111" s="519"/>
      <c r="Z111" s="519"/>
      <c r="AA111" s="519"/>
      <c r="AB111" s="445"/>
      <c r="AC111" s="422"/>
      <c r="AD111" s="422"/>
      <c r="AE111" s="422"/>
      <c r="AF111" s="422"/>
      <c r="AG111" s="422"/>
      <c r="AH111" s="653"/>
      <c r="AI111" s="774">
        <v>50</v>
      </c>
      <c r="AJ111" s="774"/>
      <c r="AK111" s="416" t="s">
        <v>76</v>
      </c>
      <c r="AL111" s="422"/>
      <c r="AM111" s="38"/>
      <c r="AN111" s="12">
        <f>AI111</f>
        <v>50</v>
      </c>
      <c r="AO111" s="22" t="s">
        <v>3151</v>
      </c>
    </row>
    <row r="112" spans="1:41" ht="18.75" customHeight="1" x14ac:dyDescent="0.15">
      <c r="A112" s="436">
        <v>24</v>
      </c>
      <c r="B112" s="436">
        <v>6275</v>
      </c>
      <c r="C112" s="35" t="s">
        <v>115</v>
      </c>
      <c r="D112" s="422" t="s">
        <v>3196</v>
      </c>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43"/>
      <c r="AA112" s="621"/>
      <c r="AB112" s="621"/>
      <c r="AC112" s="621"/>
      <c r="AD112" s="621"/>
      <c r="AE112" s="422"/>
      <c r="AF112" s="422"/>
      <c r="AG112" s="422"/>
      <c r="AH112" s="422"/>
      <c r="AI112" s="686">
        <v>8</v>
      </c>
      <c r="AJ112" s="686"/>
      <c r="AK112" s="422" t="s">
        <v>210</v>
      </c>
      <c r="AL112" s="41"/>
      <c r="AM112" s="422"/>
      <c r="AN112" s="12">
        <f t="shared" si="6"/>
        <v>8</v>
      </c>
      <c r="AO112" s="268" t="s">
        <v>1304</v>
      </c>
    </row>
    <row r="113" spans="1:41" ht="17.25" customHeight="1" x14ac:dyDescent="0.15">
      <c r="A113" s="436">
        <v>24</v>
      </c>
      <c r="B113" s="436">
        <v>6133</v>
      </c>
      <c r="C113" s="120" t="s">
        <v>1412</v>
      </c>
      <c r="D113" s="775" t="s">
        <v>3197</v>
      </c>
      <c r="E113" s="776"/>
      <c r="F113" s="776"/>
      <c r="G113" s="776"/>
      <c r="H113" s="776"/>
      <c r="I113" s="776"/>
      <c r="J113" s="776"/>
      <c r="K113" s="776"/>
      <c r="L113" s="776"/>
      <c r="M113" s="777"/>
      <c r="N113" s="423" t="s">
        <v>950</v>
      </c>
      <c r="O113" s="422"/>
      <c r="P113" s="422"/>
      <c r="Q113" s="422"/>
      <c r="R113" s="417"/>
      <c r="S113" s="146"/>
      <c r="T113" s="115"/>
      <c r="U113" s="183"/>
      <c r="V113" s="426"/>
      <c r="W113" s="426"/>
      <c r="X113" s="426"/>
      <c r="Y113" s="426"/>
      <c r="Z113" s="523"/>
      <c r="AA113" s="611"/>
      <c r="AB113" s="611"/>
      <c r="AC113" s="607"/>
      <c r="AD113" s="607"/>
      <c r="AE113" s="661"/>
      <c r="AF113" s="661"/>
      <c r="AG113" s="661"/>
      <c r="AH113" s="661"/>
      <c r="AI113" s="686">
        <v>3</v>
      </c>
      <c r="AJ113" s="686"/>
      <c r="AK113" s="422" t="s">
        <v>76</v>
      </c>
      <c r="AL113" s="41"/>
      <c r="AM113" s="422"/>
      <c r="AN113" s="12">
        <f t="shared" ref="AN113:AN114" si="7">AI113</f>
        <v>3</v>
      </c>
      <c r="AO113" s="268" t="s">
        <v>144</v>
      </c>
    </row>
    <row r="114" spans="1:41" ht="17.25" customHeight="1" x14ac:dyDescent="0.15">
      <c r="A114" s="436">
        <v>24</v>
      </c>
      <c r="B114" s="436">
        <v>6134</v>
      </c>
      <c r="C114" s="120" t="s">
        <v>1413</v>
      </c>
      <c r="D114" s="589"/>
      <c r="E114" s="590"/>
      <c r="F114" s="590"/>
      <c r="G114" s="590"/>
      <c r="H114" s="590"/>
      <c r="I114" s="590"/>
      <c r="J114" s="590"/>
      <c r="K114" s="590"/>
      <c r="L114" s="590"/>
      <c r="M114" s="591"/>
      <c r="N114" s="427" t="s">
        <v>2097</v>
      </c>
      <c r="O114" s="416"/>
      <c r="P114" s="416"/>
      <c r="Q114" s="416"/>
      <c r="R114" s="418"/>
      <c r="S114" s="174"/>
      <c r="T114" s="76"/>
      <c r="U114" s="75"/>
      <c r="V114" s="245"/>
      <c r="W114" s="426"/>
      <c r="X114" s="426"/>
      <c r="Y114" s="245"/>
      <c r="Z114" s="521"/>
      <c r="AA114" s="539"/>
      <c r="AB114" s="539"/>
      <c r="AC114" s="637"/>
      <c r="AD114" s="637"/>
      <c r="AE114" s="307"/>
      <c r="AF114" s="307"/>
      <c r="AG114" s="307"/>
      <c r="AH114" s="307"/>
      <c r="AI114" s="774">
        <v>4</v>
      </c>
      <c r="AJ114" s="774"/>
      <c r="AK114" s="416" t="s">
        <v>76</v>
      </c>
      <c r="AL114" s="2"/>
      <c r="AM114" s="416"/>
      <c r="AN114" s="12">
        <f t="shared" si="7"/>
        <v>4</v>
      </c>
      <c r="AO114" s="123"/>
    </row>
    <row r="115" spans="1:41" ht="17.25" customHeight="1" x14ac:dyDescent="0.15">
      <c r="A115" s="436">
        <v>24</v>
      </c>
      <c r="B115" s="433">
        <v>6237</v>
      </c>
      <c r="C115" s="120" t="s">
        <v>3123</v>
      </c>
      <c r="D115" s="427" t="s">
        <v>3198</v>
      </c>
      <c r="E115" s="416"/>
      <c r="F115" s="338"/>
      <c r="G115" s="516"/>
      <c r="H115" s="339"/>
      <c r="I115" s="340"/>
      <c r="J115" s="340"/>
      <c r="K115" s="341"/>
      <c r="L115" s="342"/>
      <c r="M115" s="36"/>
      <c r="N115" s="423" t="s">
        <v>3164</v>
      </c>
      <c r="O115" s="519"/>
      <c r="P115" s="519"/>
      <c r="Q115" s="519"/>
      <c r="R115" s="519"/>
      <c r="S115" s="519"/>
      <c r="T115" s="519"/>
      <c r="U115" s="519"/>
      <c r="V115" s="519"/>
      <c r="W115" s="519"/>
      <c r="X115" s="519"/>
      <c r="Y115" s="519"/>
      <c r="Z115" s="519"/>
      <c r="AA115" s="519"/>
      <c r="AB115" s="445"/>
      <c r="AC115" s="422"/>
      <c r="AD115" s="422"/>
      <c r="AE115" s="422"/>
      <c r="AF115" s="422"/>
      <c r="AG115" s="422"/>
      <c r="AH115" s="653"/>
      <c r="AI115" s="774">
        <v>100</v>
      </c>
      <c r="AJ115" s="774"/>
      <c r="AK115" s="416" t="s">
        <v>76</v>
      </c>
      <c r="AL115" s="422"/>
      <c r="AM115" s="38"/>
      <c r="AN115" s="12">
        <f t="shared" ref="AN115:AN116" si="8">AI115</f>
        <v>100</v>
      </c>
      <c r="AO115" s="7" t="s">
        <v>209</v>
      </c>
    </row>
    <row r="116" spans="1:41" ht="17.25" customHeight="1" x14ac:dyDescent="0.15">
      <c r="A116" s="436">
        <v>24</v>
      </c>
      <c r="B116" s="433">
        <v>6238</v>
      </c>
      <c r="C116" s="120" t="s">
        <v>3124</v>
      </c>
      <c r="D116" s="39"/>
      <c r="E116" s="417"/>
      <c r="F116" s="343"/>
      <c r="G116" s="517"/>
      <c r="H116" s="344"/>
      <c r="I116" s="345"/>
      <c r="J116" s="345"/>
      <c r="K116" s="346"/>
      <c r="L116" s="347"/>
      <c r="M116" s="420"/>
      <c r="N116" s="423" t="s">
        <v>3165</v>
      </c>
      <c r="O116" s="519"/>
      <c r="P116" s="519"/>
      <c r="Q116" s="519"/>
      <c r="R116" s="519"/>
      <c r="S116" s="519"/>
      <c r="T116" s="519"/>
      <c r="U116" s="519"/>
      <c r="V116" s="519"/>
      <c r="W116" s="519"/>
      <c r="X116" s="519"/>
      <c r="Y116" s="519"/>
      <c r="Z116" s="519"/>
      <c r="AA116" s="519"/>
      <c r="AB116" s="445"/>
      <c r="AC116" s="422"/>
      <c r="AD116" s="422"/>
      <c r="AE116" s="422"/>
      <c r="AF116" s="422"/>
      <c r="AG116" s="422"/>
      <c r="AH116" s="653"/>
      <c r="AI116" s="774">
        <v>10</v>
      </c>
      <c r="AJ116" s="774"/>
      <c r="AK116" s="416" t="s">
        <v>76</v>
      </c>
      <c r="AL116" s="422"/>
      <c r="AM116" s="38"/>
      <c r="AN116" s="12">
        <f t="shared" si="8"/>
        <v>10</v>
      </c>
      <c r="AO116" s="348"/>
    </row>
    <row r="117" spans="1:41" ht="17.25" customHeight="1" x14ac:dyDescent="0.15">
      <c r="A117" s="436">
        <v>24</v>
      </c>
      <c r="B117" s="436">
        <v>6099</v>
      </c>
      <c r="C117" s="120" t="s">
        <v>2177</v>
      </c>
      <c r="D117" s="775" t="s">
        <v>3199</v>
      </c>
      <c r="E117" s="776"/>
      <c r="F117" s="776"/>
      <c r="G117" s="776"/>
      <c r="H117" s="776"/>
      <c r="I117" s="776"/>
      <c r="J117" s="776"/>
      <c r="K117" s="776"/>
      <c r="L117" s="776"/>
      <c r="M117" s="777"/>
      <c r="N117" s="423" t="s">
        <v>2178</v>
      </c>
      <c r="O117" s="422"/>
      <c r="P117" s="422"/>
      <c r="Q117" s="422"/>
      <c r="R117" s="417"/>
      <c r="S117" s="146"/>
      <c r="T117" s="115"/>
      <c r="U117" s="183"/>
      <c r="V117" s="426"/>
      <c r="W117" s="426"/>
      <c r="X117" s="426"/>
      <c r="Y117" s="426"/>
      <c r="Z117" s="523"/>
      <c r="AA117" s="611"/>
      <c r="AB117" s="611"/>
      <c r="AC117" s="607"/>
      <c r="AD117" s="607"/>
      <c r="AE117" s="661"/>
      <c r="AF117" s="661"/>
      <c r="AG117" s="661"/>
      <c r="AH117" s="661"/>
      <c r="AI117" s="686">
        <v>22</v>
      </c>
      <c r="AJ117" s="686"/>
      <c r="AK117" s="422" t="s">
        <v>76</v>
      </c>
      <c r="AL117" s="41"/>
      <c r="AM117" s="422"/>
      <c r="AN117" s="12">
        <f t="shared" ref="AN117" si="9">AI117</f>
        <v>22</v>
      </c>
      <c r="AO117" s="308" t="s">
        <v>144</v>
      </c>
    </row>
    <row r="118" spans="1:41" ht="17.25" customHeight="1" x14ac:dyDescent="0.15">
      <c r="A118" s="436">
        <v>24</v>
      </c>
      <c r="B118" s="436">
        <v>6100</v>
      </c>
      <c r="C118" s="120" t="s">
        <v>2179</v>
      </c>
      <c r="D118" s="836"/>
      <c r="E118" s="837"/>
      <c r="F118" s="837"/>
      <c r="G118" s="837"/>
      <c r="H118" s="837"/>
      <c r="I118" s="837"/>
      <c r="J118" s="837"/>
      <c r="K118" s="837"/>
      <c r="L118" s="837"/>
      <c r="M118" s="838"/>
      <c r="N118" s="423" t="s">
        <v>2102</v>
      </c>
      <c r="O118" s="422"/>
      <c r="P118" s="422"/>
      <c r="Q118" s="422"/>
      <c r="R118" s="417"/>
      <c r="S118" s="146"/>
      <c r="T118" s="115"/>
      <c r="U118" s="183"/>
      <c r="V118" s="426"/>
      <c r="W118" s="426"/>
      <c r="X118" s="426"/>
      <c r="Y118" s="426"/>
      <c r="Z118" s="523"/>
      <c r="AA118" s="611"/>
      <c r="AB118" s="611"/>
      <c r="AC118" s="607"/>
      <c r="AD118" s="607"/>
      <c r="AE118" s="661"/>
      <c r="AF118" s="661"/>
      <c r="AG118" s="661"/>
      <c r="AH118" s="661"/>
      <c r="AI118" s="686">
        <v>18</v>
      </c>
      <c r="AJ118" s="686"/>
      <c r="AK118" s="422" t="s">
        <v>76</v>
      </c>
      <c r="AL118" s="41"/>
      <c r="AM118" s="422"/>
      <c r="AN118" s="12">
        <f t="shared" si="6"/>
        <v>18</v>
      </c>
      <c r="AO118" s="23"/>
    </row>
    <row r="119" spans="1:41" ht="17.25" customHeight="1" x14ac:dyDescent="0.15">
      <c r="A119" s="436">
        <v>24</v>
      </c>
      <c r="B119" s="436">
        <v>6103</v>
      </c>
      <c r="C119" s="120" t="s">
        <v>652</v>
      </c>
      <c r="D119" s="136"/>
      <c r="E119" s="454"/>
      <c r="F119" s="454"/>
      <c r="G119" s="454"/>
      <c r="H119" s="454"/>
      <c r="I119" s="454"/>
      <c r="J119" s="454"/>
      <c r="K119" s="454"/>
      <c r="L119" s="454"/>
      <c r="M119" s="269"/>
      <c r="N119" s="423" t="s">
        <v>2103</v>
      </c>
      <c r="O119" s="422"/>
      <c r="P119" s="422"/>
      <c r="Q119" s="422"/>
      <c r="R119" s="417"/>
      <c r="S119" s="146"/>
      <c r="T119" s="115"/>
      <c r="U119" s="183"/>
      <c r="V119" s="426"/>
      <c r="W119" s="426"/>
      <c r="X119" s="426"/>
      <c r="Y119" s="426"/>
      <c r="Z119" s="523"/>
      <c r="AA119" s="611"/>
      <c r="AB119" s="611"/>
      <c r="AC119" s="607"/>
      <c r="AD119" s="607"/>
      <c r="AE119" s="661"/>
      <c r="AF119" s="661"/>
      <c r="AG119" s="661"/>
      <c r="AH119" s="661"/>
      <c r="AI119" s="686">
        <v>6</v>
      </c>
      <c r="AJ119" s="686"/>
      <c r="AK119" s="422" t="s">
        <v>76</v>
      </c>
      <c r="AL119" s="41"/>
      <c r="AM119" s="422"/>
      <c r="AN119" s="12">
        <f t="shared" si="6"/>
        <v>6</v>
      </c>
      <c r="AO119" s="124"/>
    </row>
    <row r="120" spans="1:41" ht="17.25" customHeight="1" x14ac:dyDescent="0.15">
      <c r="A120" s="436">
        <v>24</v>
      </c>
      <c r="B120" s="436">
        <v>6108</v>
      </c>
      <c r="C120" s="35" t="s">
        <v>5994</v>
      </c>
      <c r="D120" s="677" t="s">
        <v>4325</v>
      </c>
      <c r="E120" s="678"/>
      <c r="F120" s="678"/>
      <c r="G120" s="678"/>
      <c r="H120" s="678"/>
      <c r="I120" s="678"/>
      <c r="J120" s="678"/>
      <c r="K120" s="679"/>
      <c r="L120" s="444" t="s">
        <v>5987</v>
      </c>
      <c r="M120" s="422"/>
      <c r="N120" s="422"/>
      <c r="O120" s="422"/>
      <c r="P120" s="422"/>
      <c r="Q120" s="652"/>
      <c r="R120" s="464"/>
      <c r="S120" s="73"/>
      <c r="T120" s="445"/>
      <c r="U120" s="445"/>
      <c r="V120" s="445"/>
      <c r="W120" s="445"/>
      <c r="X120" s="445"/>
      <c r="Y120" s="445"/>
      <c r="Z120" s="498"/>
      <c r="AA120" s="515"/>
      <c r="AB120" s="515"/>
      <c r="AC120" s="580"/>
      <c r="AD120" s="580"/>
      <c r="AE120" s="621"/>
      <c r="AF120" s="621"/>
      <c r="AG120" s="443"/>
      <c r="AH120" s="443" t="s">
        <v>581</v>
      </c>
      <c r="AI120" s="674" t="s">
        <v>6035</v>
      </c>
      <c r="AJ120" s="674"/>
      <c r="AK120" s="674"/>
      <c r="AL120" s="422" t="s">
        <v>741</v>
      </c>
      <c r="AM120" s="422"/>
      <c r="AN120" s="401"/>
      <c r="AO120" s="7" t="s">
        <v>209</v>
      </c>
    </row>
    <row r="121" spans="1:41" ht="17.25" customHeight="1" x14ac:dyDescent="0.15">
      <c r="A121" s="436">
        <v>24</v>
      </c>
      <c r="B121" s="436">
        <v>6183</v>
      </c>
      <c r="C121" s="35" t="s">
        <v>5966</v>
      </c>
      <c r="D121" s="680"/>
      <c r="E121" s="681"/>
      <c r="F121" s="681"/>
      <c r="G121" s="681"/>
      <c r="H121" s="681"/>
      <c r="I121" s="681"/>
      <c r="J121" s="681"/>
      <c r="K121" s="682"/>
      <c r="L121" s="444" t="s">
        <v>5960</v>
      </c>
      <c r="M121" s="422"/>
      <c r="N121" s="422"/>
      <c r="O121" s="422"/>
      <c r="P121" s="417"/>
      <c r="Q121" s="146"/>
      <c r="R121" s="115"/>
      <c r="S121" s="183"/>
      <c r="T121" s="426"/>
      <c r="U121" s="426"/>
      <c r="V121" s="426"/>
      <c r="W121" s="426"/>
      <c r="X121" s="426"/>
      <c r="Y121" s="426"/>
      <c r="Z121" s="498"/>
      <c r="AA121" s="515"/>
      <c r="AB121" s="523"/>
      <c r="AC121" s="611"/>
      <c r="AD121" s="611"/>
      <c r="AE121" s="607"/>
      <c r="AF121" s="607"/>
      <c r="AG121" s="443"/>
      <c r="AH121" s="443" t="s">
        <v>581</v>
      </c>
      <c r="AI121" s="674" t="s">
        <v>6036</v>
      </c>
      <c r="AJ121" s="674"/>
      <c r="AK121" s="674"/>
      <c r="AL121" s="422" t="s">
        <v>741</v>
      </c>
      <c r="AM121" s="422"/>
      <c r="AN121" s="401"/>
      <c r="AO121" s="402"/>
    </row>
    <row r="122" spans="1:41" ht="17.25" customHeight="1" x14ac:dyDescent="0.15">
      <c r="A122" s="436">
        <v>24</v>
      </c>
      <c r="B122" s="436">
        <v>6107</v>
      </c>
      <c r="C122" s="35" t="s">
        <v>5995</v>
      </c>
      <c r="D122" s="680"/>
      <c r="E122" s="681"/>
      <c r="F122" s="681"/>
      <c r="G122" s="681"/>
      <c r="H122" s="681"/>
      <c r="I122" s="681"/>
      <c r="J122" s="681"/>
      <c r="K122" s="682"/>
      <c r="L122" s="444" t="s">
        <v>5989</v>
      </c>
      <c r="M122" s="422"/>
      <c r="N122" s="422"/>
      <c r="O122" s="422"/>
      <c r="P122" s="417"/>
      <c r="Q122" s="146"/>
      <c r="R122" s="115"/>
      <c r="S122" s="183"/>
      <c r="T122" s="426"/>
      <c r="U122" s="426"/>
      <c r="V122" s="426"/>
      <c r="W122" s="426"/>
      <c r="X122" s="426"/>
      <c r="Y122" s="426"/>
      <c r="Z122" s="498"/>
      <c r="AA122" s="515"/>
      <c r="AB122" s="523"/>
      <c r="AC122" s="611"/>
      <c r="AD122" s="611"/>
      <c r="AE122" s="607"/>
      <c r="AF122" s="607"/>
      <c r="AG122" s="443"/>
      <c r="AH122" s="443" t="s">
        <v>581</v>
      </c>
      <c r="AI122" s="674" t="s">
        <v>6037</v>
      </c>
      <c r="AJ122" s="674"/>
      <c r="AK122" s="674"/>
      <c r="AL122" s="422" t="s">
        <v>741</v>
      </c>
      <c r="AM122" s="422"/>
      <c r="AN122" s="401"/>
      <c r="AO122" s="402"/>
    </row>
    <row r="123" spans="1:41" ht="17.25" customHeight="1" x14ac:dyDescent="0.15">
      <c r="A123" s="436">
        <v>24</v>
      </c>
      <c r="B123" s="436">
        <v>6184</v>
      </c>
      <c r="C123" s="35" t="s">
        <v>5967</v>
      </c>
      <c r="D123" s="510"/>
      <c r="E123" s="511"/>
      <c r="F123" s="511"/>
      <c r="G123" s="511"/>
      <c r="H123" s="511"/>
      <c r="I123" s="511"/>
      <c r="J123" s="511"/>
      <c r="K123" s="511"/>
      <c r="L123" s="444" t="s">
        <v>5961</v>
      </c>
      <c r="M123" s="422"/>
      <c r="N123" s="422"/>
      <c r="O123" s="422"/>
      <c r="P123" s="417"/>
      <c r="Q123" s="146"/>
      <c r="R123" s="115"/>
      <c r="S123" s="183"/>
      <c r="T123" s="426"/>
      <c r="U123" s="426"/>
      <c r="V123" s="426"/>
      <c r="W123" s="426"/>
      <c r="X123" s="426"/>
      <c r="Y123" s="426"/>
      <c r="Z123" s="498"/>
      <c r="AA123" s="515"/>
      <c r="AB123" s="523"/>
      <c r="AC123" s="611"/>
      <c r="AD123" s="611"/>
      <c r="AE123" s="607"/>
      <c r="AF123" s="607"/>
      <c r="AG123" s="443"/>
      <c r="AH123" s="443" t="s">
        <v>581</v>
      </c>
      <c r="AI123" s="674" t="s">
        <v>6038</v>
      </c>
      <c r="AJ123" s="674"/>
      <c r="AK123" s="674"/>
      <c r="AL123" s="422" t="s">
        <v>741</v>
      </c>
      <c r="AM123" s="422"/>
      <c r="AN123" s="401"/>
      <c r="AO123" s="402"/>
    </row>
    <row r="124" spans="1:41" ht="17.25" customHeight="1" x14ac:dyDescent="0.15">
      <c r="A124" s="436">
        <v>24</v>
      </c>
      <c r="B124" s="436">
        <v>6104</v>
      </c>
      <c r="C124" s="35" t="s">
        <v>568</v>
      </c>
      <c r="D124" s="421"/>
      <c r="E124" s="418"/>
      <c r="F124" s="418"/>
      <c r="G124" s="418"/>
      <c r="H124" s="418"/>
      <c r="I124" s="418"/>
      <c r="J124" s="418"/>
      <c r="K124" s="418"/>
      <c r="L124" s="444" t="s">
        <v>5990</v>
      </c>
      <c r="M124" s="422"/>
      <c r="N124" s="422"/>
      <c r="O124" s="422"/>
      <c r="P124" s="417"/>
      <c r="Q124" s="146"/>
      <c r="R124" s="115"/>
      <c r="S124" s="183"/>
      <c r="T124" s="426"/>
      <c r="U124" s="426"/>
      <c r="V124" s="426"/>
      <c r="W124" s="426"/>
      <c r="X124" s="426"/>
      <c r="Y124" s="426"/>
      <c r="Z124" s="498"/>
      <c r="AA124" s="515"/>
      <c r="AB124" s="523"/>
      <c r="AC124" s="611"/>
      <c r="AD124" s="611"/>
      <c r="AE124" s="607"/>
      <c r="AF124" s="607"/>
      <c r="AG124" s="443"/>
      <c r="AH124" s="443" t="s">
        <v>581</v>
      </c>
      <c r="AI124" s="674" t="s">
        <v>6039</v>
      </c>
      <c r="AJ124" s="674"/>
      <c r="AK124" s="674"/>
      <c r="AL124" s="422" t="s">
        <v>741</v>
      </c>
      <c r="AM124" s="422"/>
      <c r="AN124" s="401"/>
      <c r="AO124" s="402"/>
    </row>
    <row r="125" spans="1:41" ht="17.25" customHeight="1" x14ac:dyDescent="0.15">
      <c r="A125" s="436">
        <v>24</v>
      </c>
      <c r="B125" s="436">
        <v>6380</v>
      </c>
      <c r="C125" s="120" t="s">
        <v>3122</v>
      </c>
      <c r="D125" s="597"/>
      <c r="E125" s="598"/>
      <c r="F125" s="598"/>
      <c r="G125" s="598"/>
      <c r="H125" s="598"/>
      <c r="I125" s="598"/>
      <c r="J125" s="598"/>
      <c r="K125" s="599"/>
      <c r="L125" s="444" t="s">
        <v>5991</v>
      </c>
      <c r="M125" s="445"/>
      <c r="N125" s="445"/>
      <c r="O125" s="445"/>
      <c r="P125" s="422"/>
      <c r="Q125" s="422"/>
      <c r="R125" s="422"/>
      <c r="S125" s="422"/>
      <c r="T125" s="422"/>
      <c r="U125" s="422"/>
      <c r="V125" s="519"/>
      <c r="W125" s="519"/>
      <c r="X125" s="519"/>
      <c r="Y125" s="519"/>
      <c r="Z125" s="519"/>
      <c r="AA125" s="519"/>
      <c r="AB125" s="519"/>
      <c r="AC125" s="519"/>
      <c r="AD125" s="519"/>
      <c r="AE125" s="519"/>
      <c r="AF125" s="519"/>
      <c r="AG125" s="621"/>
      <c r="AH125" s="443" t="s">
        <v>581</v>
      </c>
      <c r="AI125" s="674" t="s">
        <v>6040</v>
      </c>
      <c r="AJ125" s="674"/>
      <c r="AK125" s="674"/>
      <c r="AL125" s="422" t="s">
        <v>741</v>
      </c>
      <c r="AM125" s="55"/>
      <c r="AN125" s="106"/>
      <c r="AO125" s="188"/>
    </row>
  </sheetData>
  <mergeCells count="255">
    <mergeCell ref="D53:F68"/>
    <mergeCell ref="G53:H60"/>
    <mergeCell ref="I53:L56"/>
    <mergeCell ref="M53:AA53"/>
    <mergeCell ref="AH53:AI53"/>
    <mergeCell ref="M54:AA54"/>
    <mergeCell ref="AH54:AI54"/>
    <mergeCell ref="M55:AA55"/>
    <mergeCell ref="AH55:AI55"/>
    <mergeCell ref="M56:AA56"/>
    <mergeCell ref="AH56:AI56"/>
    <mergeCell ref="I57:L60"/>
    <mergeCell ref="M57:AA57"/>
    <mergeCell ref="AH57:AI57"/>
    <mergeCell ref="M58:AA58"/>
    <mergeCell ref="AH58:AI58"/>
    <mergeCell ref="M59:AA59"/>
    <mergeCell ref="AH59:AI59"/>
    <mergeCell ref="M62:AA62"/>
    <mergeCell ref="M63:AA63"/>
    <mergeCell ref="M64:AA64"/>
    <mergeCell ref="T28:AG28"/>
    <mergeCell ref="T22:AG22"/>
    <mergeCell ref="O22:P22"/>
    <mergeCell ref="AI32:AJ32"/>
    <mergeCell ref="G24:M24"/>
    <mergeCell ref="O24:P24"/>
    <mergeCell ref="G26:M27"/>
    <mergeCell ref="I81:L84"/>
    <mergeCell ref="T42:AG42"/>
    <mergeCell ref="AH69:AI69"/>
    <mergeCell ref="AH70:AI70"/>
    <mergeCell ref="AH71:AI71"/>
    <mergeCell ref="AH72:AI72"/>
    <mergeCell ref="M74:AA74"/>
    <mergeCell ref="M66:AA66"/>
    <mergeCell ref="AH66:AI66"/>
    <mergeCell ref="M67:AA67"/>
    <mergeCell ref="AH67:AI67"/>
    <mergeCell ref="M68:AA68"/>
    <mergeCell ref="AH68:AI68"/>
    <mergeCell ref="AH77:AI77"/>
    <mergeCell ref="AH78:AI78"/>
    <mergeCell ref="AH79:AI79"/>
    <mergeCell ref="AH80:AI80"/>
    <mergeCell ref="AH82:AI82"/>
    <mergeCell ref="AH75:AI75"/>
    <mergeCell ref="AH81:AI81"/>
    <mergeCell ref="AI22:AJ22"/>
    <mergeCell ref="AI26:AJ26"/>
    <mergeCell ref="AH83:AI83"/>
    <mergeCell ref="AH84:AI84"/>
    <mergeCell ref="AH73:AI73"/>
    <mergeCell ref="AH76:AI76"/>
    <mergeCell ref="AH74:AI74"/>
    <mergeCell ref="AH62:AI62"/>
    <mergeCell ref="AH63:AI63"/>
    <mergeCell ref="AH64:AI64"/>
    <mergeCell ref="M81:AA81"/>
    <mergeCell ref="M82:AA82"/>
    <mergeCell ref="D69:F84"/>
    <mergeCell ref="G69:H76"/>
    <mergeCell ref="G77:H84"/>
    <mergeCell ref="I69:L72"/>
    <mergeCell ref="M69:AA69"/>
    <mergeCell ref="M70:AA70"/>
    <mergeCell ref="M71:AA71"/>
    <mergeCell ref="M72:AA72"/>
    <mergeCell ref="I73:L76"/>
    <mergeCell ref="M73:AA73"/>
    <mergeCell ref="I77:L80"/>
    <mergeCell ref="M84:AA84"/>
    <mergeCell ref="M80:AA80"/>
    <mergeCell ref="M79:AA79"/>
    <mergeCell ref="M75:AA75"/>
    <mergeCell ref="M76:AA76"/>
    <mergeCell ref="M77:AA77"/>
    <mergeCell ref="M78:AA78"/>
    <mergeCell ref="M83:AA83"/>
    <mergeCell ref="AK38:AM49"/>
    <mergeCell ref="AL50:AM50"/>
    <mergeCell ref="AI42:AJ42"/>
    <mergeCell ref="AI40:AJ40"/>
    <mergeCell ref="AI24:AJ24"/>
    <mergeCell ref="AI34:AJ34"/>
    <mergeCell ref="AI38:AJ38"/>
    <mergeCell ref="AI44:AJ44"/>
    <mergeCell ref="AI48:AJ48"/>
    <mergeCell ref="AI46:AJ46"/>
    <mergeCell ref="AI28:AJ28"/>
    <mergeCell ref="T52:AG52"/>
    <mergeCell ref="G50:M51"/>
    <mergeCell ref="G52:M52"/>
    <mergeCell ref="M60:AA60"/>
    <mergeCell ref="AH60:AI60"/>
    <mergeCell ref="G61:H68"/>
    <mergeCell ref="I61:L64"/>
    <mergeCell ref="M61:AA61"/>
    <mergeCell ref="AH61:AI61"/>
    <mergeCell ref="I65:L68"/>
    <mergeCell ref="M65:AA65"/>
    <mergeCell ref="AH65:AI65"/>
    <mergeCell ref="AI52:AJ52"/>
    <mergeCell ref="T30:AG30"/>
    <mergeCell ref="T32:AG32"/>
    <mergeCell ref="T40:AG40"/>
    <mergeCell ref="O50:P50"/>
    <mergeCell ref="T34:AG34"/>
    <mergeCell ref="T44:AG44"/>
    <mergeCell ref="AI30:AJ30"/>
    <mergeCell ref="AI36:AJ36"/>
    <mergeCell ref="AI50:AJ50"/>
    <mergeCell ref="T50:AG50"/>
    <mergeCell ref="T36:AG36"/>
    <mergeCell ref="D37:D52"/>
    <mergeCell ref="E37:E44"/>
    <mergeCell ref="F37:F44"/>
    <mergeCell ref="G38:M39"/>
    <mergeCell ref="G44:M44"/>
    <mergeCell ref="G42:M43"/>
    <mergeCell ref="O34:P34"/>
    <mergeCell ref="G30:M31"/>
    <mergeCell ref="G34:M35"/>
    <mergeCell ref="G32:M32"/>
    <mergeCell ref="O30:P30"/>
    <mergeCell ref="O38:P38"/>
    <mergeCell ref="O42:P42"/>
    <mergeCell ref="O40:P40"/>
    <mergeCell ref="O44:P44"/>
    <mergeCell ref="O48:P48"/>
    <mergeCell ref="O46:P46"/>
    <mergeCell ref="D21:D36"/>
    <mergeCell ref="O32:P32"/>
    <mergeCell ref="G36:M36"/>
    <mergeCell ref="O36:P36"/>
    <mergeCell ref="F45:F52"/>
    <mergeCell ref="O52:P52"/>
    <mergeCell ref="F29:F36"/>
    <mergeCell ref="AI111:AJ111"/>
    <mergeCell ref="AI125:AK125"/>
    <mergeCell ref="AI114:AJ114"/>
    <mergeCell ref="AI120:AK120"/>
    <mergeCell ref="AI115:AJ115"/>
    <mergeCell ref="AI116:AJ116"/>
    <mergeCell ref="AI112:AJ112"/>
    <mergeCell ref="D120:K122"/>
    <mergeCell ref="AI124:AK124"/>
    <mergeCell ref="AI122:AK122"/>
    <mergeCell ref="D118:M118"/>
    <mergeCell ref="AI118:AJ118"/>
    <mergeCell ref="AI119:AJ119"/>
    <mergeCell ref="D117:M117"/>
    <mergeCell ref="AI117:AJ117"/>
    <mergeCell ref="D113:M113"/>
    <mergeCell ref="AI113:AJ113"/>
    <mergeCell ref="AI121:AK121"/>
    <mergeCell ref="AI123:AK123"/>
    <mergeCell ref="AI108:AJ108"/>
    <mergeCell ref="AI109:AJ109"/>
    <mergeCell ref="AI110:AJ110"/>
    <mergeCell ref="N104:V104"/>
    <mergeCell ref="M94:AA94"/>
    <mergeCell ref="AH94:AI94"/>
    <mergeCell ref="M95:AA95"/>
    <mergeCell ref="AH95:AI95"/>
    <mergeCell ref="M96:AA96"/>
    <mergeCell ref="AH96:AI96"/>
    <mergeCell ref="AI106:AJ106"/>
    <mergeCell ref="AI104:AJ104"/>
    <mergeCell ref="AI102:AJ102"/>
    <mergeCell ref="AJ101:AK101"/>
    <mergeCell ref="AI105:AJ105"/>
    <mergeCell ref="AI103:AJ103"/>
    <mergeCell ref="AI107:AJ107"/>
    <mergeCell ref="E29:E36"/>
    <mergeCell ref="T38:AG38"/>
    <mergeCell ref="E45:E52"/>
    <mergeCell ref="G46:M47"/>
    <mergeCell ref="G48:M48"/>
    <mergeCell ref="E21:E28"/>
    <mergeCell ref="F21:F28"/>
    <mergeCell ref="AI6:AJ6"/>
    <mergeCell ref="O8:P8"/>
    <mergeCell ref="AI8:AJ8"/>
    <mergeCell ref="O12:P12"/>
    <mergeCell ref="AI12:AJ12"/>
    <mergeCell ref="O10:P10"/>
    <mergeCell ref="AI10:AJ10"/>
    <mergeCell ref="G28:M28"/>
    <mergeCell ref="O28:P28"/>
    <mergeCell ref="G22:M23"/>
    <mergeCell ref="T24:AG24"/>
    <mergeCell ref="T26:AG26"/>
    <mergeCell ref="O6:P6"/>
    <mergeCell ref="O26:P26"/>
    <mergeCell ref="T46:AG46"/>
    <mergeCell ref="T48:AG48"/>
    <mergeCell ref="G40:M40"/>
    <mergeCell ref="D5:D20"/>
    <mergeCell ref="E5:E12"/>
    <mergeCell ref="F5:F12"/>
    <mergeCell ref="T18:AG18"/>
    <mergeCell ref="AI16:AJ16"/>
    <mergeCell ref="O16:P16"/>
    <mergeCell ref="O14:P14"/>
    <mergeCell ref="AI14:AJ14"/>
    <mergeCell ref="AI20:AJ20"/>
    <mergeCell ref="G18:M19"/>
    <mergeCell ref="AI18:AJ18"/>
    <mergeCell ref="T6:AG6"/>
    <mergeCell ref="T8:AG8"/>
    <mergeCell ref="T10:AG10"/>
    <mergeCell ref="T12:AG12"/>
    <mergeCell ref="G10:M11"/>
    <mergeCell ref="G6:M7"/>
    <mergeCell ref="E13:E20"/>
    <mergeCell ref="F13:F20"/>
    <mergeCell ref="G14:M15"/>
    <mergeCell ref="T14:AG14"/>
    <mergeCell ref="T16:AG16"/>
    <mergeCell ref="O20:P20"/>
    <mergeCell ref="O18:P18"/>
    <mergeCell ref="D85:F100"/>
    <mergeCell ref="G85:H92"/>
    <mergeCell ref="I85:L88"/>
    <mergeCell ref="M85:AA85"/>
    <mergeCell ref="AH85:AI85"/>
    <mergeCell ref="M86:AA86"/>
    <mergeCell ref="AH86:AI86"/>
    <mergeCell ref="M87:AA87"/>
    <mergeCell ref="AH87:AI87"/>
    <mergeCell ref="M88:AA88"/>
    <mergeCell ref="AH88:AI88"/>
    <mergeCell ref="I89:L92"/>
    <mergeCell ref="M89:AA89"/>
    <mergeCell ref="AH89:AI89"/>
    <mergeCell ref="M90:AA90"/>
    <mergeCell ref="AH90:AI90"/>
    <mergeCell ref="M91:AA91"/>
    <mergeCell ref="AH91:AI91"/>
    <mergeCell ref="M92:AA92"/>
    <mergeCell ref="AH92:AI92"/>
    <mergeCell ref="G93:H100"/>
    <mergeCell ref="I93:L96"/>
    <mergeCell ref="M93:AA93"/>
    <mergeCell ref="AH93:AI93"/>
    <mergeCell ref="I97:L100"/>
    <mergeCell ref="M97:AA97"/>
    <mergeCell ref="AH97:AI97"/>
    <mergeCell ref="M98:AA98"/>
    <mergeCell ref="AH98:AI98"/>
    <mergeCell ref="M99:AA99"/>
    <mergeCell ref="AH99:AI99"/>
    <mergeCell ref="M100:AA100"/>
    <mergeCell ref="AH100:AI100"/>
  </mergeCells>
  <phoneticPr fontId="3"/>
  <printOptions horizontalCentered="1"/>
  <pageMargins left="0.39370078740157483" right="0.39370078740157483" top="0.78740157480314965" bottom="0.59055118110236227" header="0.51181102362204722" footer="0.31496062992125984"/>
  <pageSetup paperSize="9" scale="60" firstPageNumber="25" orientation="portrait" useFirstPageNumber="1" r:id="rId1"/>
  <headerFooter alignWithMargins="0">
    <oddHeader>&amp;R&amp;9介護予防短期入所生活介護</oddHeader>
    <oddFooter>&amp;C&amp;14&amp;P</oddFooter>
  </headerFooter>
  <rowBreaks count="2" manualBreakCount="2">
    <brk id="52" max="40" man="1"/>
    <brk id="100"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6"/>
  <dimension ref="A1:AQ52"/>
  <sheetViews>
    <sheetView view="pageBreakPreview" zoomScaleNormal="75" zoomScaleSheetLayoutView="100" workbookViewId="0"/>
  </sheetViews>
  <sheetFormatPr defaultColWidth="9" defaultRowHeight="13.5" x14ac:dyDescent="0.15"/>
  <cols>
    <col min="1" max="1" width="4.625" style="251" customWidth="1"/>
    <col min="2" max="2" width="7.5" style="251" customWidth="1"/>
    <col min="3" max="3" width="28.625" style="251" customWidth="1"/>
    <col min="4" max="6" width="2.875" style="251" customWidth="1"/>
    <col min="7" max="16" width="2.375" style="251" customWidth="1"/>
    <col min="17" max="17" width="1.875" style="251" customWidth="1"/>
    <col min="18" max="26" width="2.375" style="251" customWidth="1"/>
    <col min="27" max="29" width="2.875" style="251" customWidth="1"/>
    <col min="30" max="30" width="2.875" style="24" customWidth="1"/>
    <col min="31" max="31" width="2.125" style="251" customWidth="1"/>
    <col min="32" max="36" width="2.375" style="251" customWidth="1"/>
    <col min="37" max="37" width="3.625" style="251" customWidth="1"/>
    <col min="38" max="38" width="2.375" style="251" customWidth="1"/>
    <col min="39" max="39" width="3.625" style="24" customWidth="1"/>
    <col min="40" max="40" width="2.375" style="251" customWidth="1"/>
    <col min="41" max="41" width="7.625" style="251" customWidth="1"/>
    <col min="42" max="42" width="8.125" style="251" customWidth="1"/>
    <col min="43" max="43" width="2.875" style="251" customWidth="1"/>
    <col min="44" max="16384" width="9" style="251"/>
  </cols>
  <sheetData>
    <row r="1" spans="1:43" ht="17.25" x14ac:dyDescent="0.2">
      <c r="B1" s="15" t="s">
        <v>159</v>
      </c>
    </row>
    <row r="2" spans="1:43" ht="6" customHeight="1" x14ac:dyDescent="0.15"/>
    <row r="3" spans="1:43" ht="17.25" customHeight="1" x14ac:dyDescent="0.15">
      <c r="A3" s="405" t="s">
        <v>582</v>
      </c>
      <c r="B3" s="198"/>
      <c r="C3" s="1" t="s">
        <v>583</v>
      </c>
      <c r="D3" s="25"/>
      <c r="E3" s="633"/>
      <c r="F3" s="633"/>
      <c r="G3" s="633"/>
      <c r="H3" s="633"/>
      <c r="I3" s="633"/>
      <c r="J3" s="633"/>
      <c r="K3" s="633"/>
      <c r="L3" s="633"/>
      <c r="M3" s="633"/>
      <c r="N3" s="633"/>
      <c r="O3" s="633"/>
      <c r="P3" s="633"/>
      <c r="Q3" s="633"/>
      <c r="R3" s="633"/>
      <c r="S3" s="2" t="s">
        <v>584</v>
      </c>
      <c r="T3" s="633"/>
      <c r="U3" s="633"/>
      <c r="V3" s="633"/>
      <c r="W3" s="633"/>
      <c r="X3" s="633"/>
      <c r="Y3" s="633"/>
      <c r="Z3" s="633"/>
      <c r="AA3" s="633"/>
      <c r="AB3" s="633"/>
      <c r="AC3" s="633"/>
      <c r="AD3" s="416"/>
      <c r="AE3" s="633"/>
      <c r="AF3" s="633"/>
      <c r="AG3" s="633"/>
      <c r="AH3" s="633"/>
      <c r="AI3" s="633"/>
      <c r="AJ3" s="633"/>
      <c r="AK3" s="633"/>
      <c r="AL3" s="633"/>
      <c r="AM3" s="416"/>
      <c r="AN3" s="633"/>
      <c r="AO3" s="406" t="s">
        <v>28</v>
      </c>
      <c r="AP3" s="406" t="s">
        <v>29</v>
      </c>
      <c r="AQ3" s="637"/>
    </row>
    <row r="4" spans="1:43" ht="17.25" customHeight="1" x14ac:dyDescent="0.15">
      <c r="A4" s="3" t="s">
        <v>585</v>
      </c>
      <c r="B4" s="4" t="s">
        <v>586</v>
      </c>
      <c r="C4" s="432"/>
      <c r="D4" s="446"/>
      <c r="E4" s="607"/>
      <c r="F4" s="607"/>
      <c r="G4" s="607"/>
      <c r="H4" s="607"/>
      <c r="I4" s="607"/>
      <c r="J4" s="607"/>
      <c r="K4" s="607"/>
      <c r="L4" s="607"/>
      <c r="M4" s="607"/>
      <c r="N4" s="607"/>
      <c r="O4" s="607"/>
      <c r="P4" s="607"/>
      <c r="Q4" s="607"/>
      <c r="R4" s="607"/>
      <c r="S4" s="607"/>
      <c r="T4" s="607"/>
      <c r="U4" s="607"/>
      <c r="V4" s="607"/>
      <c r="W4" s="607"/>
      <c r="X4" s="607"/>
      <c r="Y4" s="607"/>
      <c r="Z4" s="607"/>
      <c r="AA4" s="607"/>
      <c r="AB4" s="607"/>
      <c r="AC4" s="607"/>
      <c r="AD4" s="417"/>
      <c r="AE4" s="607"/>
      <c r="AF4" s="607"/>
      <c r="AG4" s="607"/>
      <c r="AH4" s="607"/>
      <c r="AI4" s="607"/>
      <c r="AJ4" s="607"/>
      <c r="AK4" s="607"/>
      <c r="AL4" s="607"/>
      <c r="AM4" s="417"/>
      <c r="AN4" s="607"/>
      <c r="AO4" s="5" t="s">
        <v>577</v>
      </c>
      <c r="AP4" s="5" t="s">
        <v>578</v>
      </c>
      <c r="AQ4" s="637"/>
    </row>
    <row r="5" spans="1:43" ht="17.25" customHeight="1" x14ac:dyDescent="0.15">
      <c r="A5" s="436">
        <v>24</v>
      </c>
      <c r="B5" s="433">
        <v>8011</v>
      </c>
      <c r="C5" s="35" t="s">
        <v>116</v>
      </c>
      <c r="D5" s="822" t="s">
        <v>472</v>
      </c>
      <c r="E5" s="726" t="s">
        <v>304</v>
      </c>
      <c r="F5" s="825" t="s">
        <v>302</v>
      </c>
      <c r="G5" s="453" t="s">
        <v>473</v>
      </c>
      <c r="H5" s="439"/>
      <c r="I5" s="439"/>
      <c r="J5" s="439"/>
      <c r="K5" s="439"/>
      <c r="L5" s="439"/>
      <c r="M5" s="60"/>
      <c r="N5" s="453" t="s">
        <v>129</v>
      </c>
      <c r="O5" s="167"/>
      <c r="P5" s="167"/>
      <c r="Q5" s="167"/>
      <c r="R5" s="172"/>
      <c r="S5" s="444"/>
      <c r="T5" s="422"/>
      <c r="U5" s="422"/>
      <c r="V5" s="422"/>
      <c r="W5" s="422"/>
      <c r="X5" s="422"/>
      <c r="Y5" s="422"/>
      <c r="Z5" s="422"/>
      <c r="AA5" s="422"/>
      <c r="AB5" s="422"/>
      <c r="AC5" s="422"/>
      <c r="AD5" s="422"/>
      <c r="AE5" s="422"/>
      <c r="AF5" s="422"/>
      <c r="AG5" s="422"/>
      <c r="AH5" s="38"/>
      <c r="AI5" s="427"/>
      <c r="AJ5" s="416"/>
      <c r="AK5" s="416"/>
      <c r="AL5" s="416"/>
      <c r="AM5" s="416"/>
      <c r="AN5" s="416"/>
      <c r="AO5" s="12">
        <f>ROUND(O6*$AL$18,0)</f>
        <v>335</v>
      </c>
      <c r="AP5" s="7" t="s">
        <v>0</v>
      </c>
    </row>
    <row r="6" spans="1:43" ht="17.25" customHeight="1" x14ac:dyDescent="0.15">
      <c r="A6" s="436">
        <v>24</v>
      </c>
      <c r="B6" s="433">
        <v>8013</v>
      </c>
      <c r="C6" s="35" t="s">
        <v>814</v>
      </c>
      <c r="D6" s="823"/>
      <c r="E6" s="729"/>
      <c r="F6" s="826"/>
      <c r="G6" s="770" t="s">
        <v>833</v>
      </c>
      <c r="H6" s="765"/>
      <c r="I6" s="765"/>
      <c r="J6" s="765"/>
      <c r="K6" s="765"/>
      <c r="L6" s="765"/>
      <c r="M6" s="766"/>
      <c r="N6" s="57"/>
      <c r="O6" s="829">
        <f>予防短期入所生活!O6</f>
        <v>479</v>
      </c>
      <c r="P6" s="829"/>
      <c r="Q6" s="426" t="s">
        <v>578</v>
      </c>
      <c r="R6" s="104"/>
      <c r="S6" s="691" t="s">
        <v>301</v>
      </c>
      <c r="T6" s="692"/>
      <c r="U6" s="692"/>
      <c r="V6" s="692"/>
      <c r="W6" s="692"/>
      <c r="X6" s="692"/>
      <c r="Y6" s="692"/>
      <c r="Z6" s="692"/>
      <c r="AA6" s="692"/>
      <c r="AB6" s="692"/>
      <c r="AC6" s="692"/>
      <c r="AD6" s="692"/>
      <c r="AE6" s="692"/>
      <c r="AF6" s="515" t="s">
        <v>27</v>
      </c>
      <c r="AG6" s="828">
        <v>0.97</v>
      </c>
      <c r="AH6" s="849"/>
      <c r="AI6" s="246"/>
      <c r="AJ6" s="850" t="s">
        <v>159</v>
      </c>
      <c r="AK6" s="850"/>
      <c r="AL6" s="850"/>
      <c r="AM6" s="850"/>
      <c r="AN6" s="45"/>
      <c r="AO6" s="12">
        <f>ROUND(ROUND(O6*AG6,0)*$AL$18,0)</f>
        <v>326</v>
      </c>
      <c r="AP6" s="6"/>
    </row>
    <row r="7" spans="1:43" ht="17.25" customHeight="1" x14ac:dyDescent="0.15">
      <c r="A7" s="436">
        <v>24</v>
      </c>
      <c r="B7" s="433">
        <v>8021</v>
      </c>
      <c r="C7" s="35" t="s">
        <v>815</v>
      </c>
      <c r="D7" s="823"/>
      <c r="E7" s="729"/>
      <c r="F7" s="826"/>
      <c r="G7" s="770"/>
      <c r="H7" s="765"/>
      <c r="I7" s="765"/>
      <c r="J7" s="765"/>
      <c r="K7" s="765"/>
      <c r="L7" s="765"/>
      <c r="M7" s="766"/>
      <c r="N7" s="453" t="s">
        <v>130</v>
      </c>
      <c r="O7" s="173"/>
      <c r="P7" s="173"/>
      <c r="Q7" s="439"/>
      <c r="R7" s="190"/>
      <c r="S7" s="444"/>
      <c r="T7" s="422"/>
      <c r="U7" s="422"/>
      <c r="V7" s="422"/>
      <c r="W7" s="422"/>
      <c r="X7" s="422"/>
      <c r="Y7" s="41"/>
      <c r="Z7" s="41"/>
      <c r="AA7" s="41"/>
      <c r="AB7" s="41"/>
      <c r="AC7" s="41"/>
      <c r="AD7" s="141"/>
      <c r="AE7" s="41"/>
      <c r="AF7" s="422"/>
      <c r="AG7" s="422"/>
      <c r="AH7" s="38"/>
      <c r="AI7" s="421"/>
      <c r="AJ7" s="850"/>
      <c r="AK7" s="850"/>
      <c r="AL7" s="850"/>
      <c r="AM7" s="850"/>
      <c r="AN7" s="418"/>
      <c r="AO7" s="12">
        <f>ROUND(O8*$AL$18,0)</f>
        <v>417</v>
      </c>
      <c r="AP7" s="6"/>
    </row>
    <row r="8" spans="1:43" ht="17.25" customHeight="1" x14ac:dyDescent="0.15">
      <c r="A8" s="436">
        <v>24</v>
      </c>
      <c r="B8" s="433">
        <v>8023</v>
      </c>
      <c r="C8" s="35" t="s">
        <v>816</v>
      </c>
      <c r="D8" s="823"/>
      <c r="E8" s="729"/>
      <c r="F8" s="826"/>
      <c r="G8" s="246" t="s">
        <v>822</v>
      </c>
      <c r="H8" s="245"/>
      <c r="I8" s="245"/>
      <c r="J8" s="245"/>
      <c r="K8" s="245"/>
      <c r="L8" s="245"/>
      <c r="M8" s="247"/>
      <c r="N8" s="57"/>
      <c r="O8" s="829">
        <f>予防短期入所生活!O8</f>
        <v>596</v>
      </c>
      <c r="P8" s="829"/>
      <c r="Q8" s="426" t="s">
        <v>578</v>
      </c>
      <c r="R8" s="104"/>
      <c r="S8" s="691" t="s">
        <v>301</v>
      </c>
      <c r="T8" s="750"/>
      <c r="U8" s="750"/>
      <c r="V8" s="750"/>
      <c r="W8" s="750"/>
      <c r="X8" s="750"/>
      <c r="Y8" s="750"/>
      <c r="Z8" s="750"/>
      <c r="AA8" s="750"/>
      <c r="AB8" s="750"/>
      <c r="AC8" s="750"/>
      <c r="AD8" s="750"/>
      <c r="AE8" s="750"/>
      <c r="AF8" s="515" t="s">
        <v>27</v>
      </c>
      <c r="AG8" s="828">
        <f>$AG$6</f>
        <v>0.97</v>
      </c>
      <c r="AH8" s="840"/>
      <c r="AI8" s="246"/>
      <c r="AJ8" s="850"/>
      <c r="AK8" s="850"/>
      <c r="AL8" s="850"/>
      <c r="AM8" s="850"/>
      <c r="AN8" s="45"/>
      <c r="AO8" s="12">
        <f>ROUND(ROUND(O8*AG8,0)*$AL$18,0)</f>
        <v>405</v>
      </c>
      <c r="AP8" s="6"/>
    </row>
    <row r="9" spans="1:43" ht="17.25" customHeight="1" x14ac:dyDescent="0.15">
      <c r="A9" s="436">
        <v>24</v>
      </c>
      <c r="B9" s="433">
        <v>8015</v>
      </c>
      <c r="C9" s="35" t="s">
        <v>817</v>
      </c>
      <c r="D9" s="823"/>
      <c r="E9" s="729"/>
      <c r="F9" s="826"/>
      <c r="G9" s="453" t="s">
        <v>445</v>
      </c>
      <c r="H9" s="439"/>
      <c r="I9" s="439"/>
      <c r="J9" s="439"/>
      <c r="K9" s="439"/>
      <c r="L9" s="439"/>
      <c r="M9" s="60"/>
      <c r="N9" s="453" t="s">
        <v>129</v>
      </c>
      <c r="O9" s="167"/>
      <c r="P9" s="167"/>
      <c r="Q9" s="167"/>
      <c r="R9" s="172"/>
      <c r="S9" s="444"/>
      <c r="T9" s="422"/>
      <c r="U9" s="422"/>
      <c r="V9" s="422"/>
      <c r="W9" s="422"/>
      <c r="X9" s="422"/>
      <c r="Y9" s="41"/>
      <c r="Z9" s="41"/>
      <c r="AA9" s="41"/>
      <c r="AB9" s="621"/>
      <c r="AC9" s="621"/>
      <c r="AD9" s="141"/>
      <c r="AE9" s="621"/>
      <c r="AF9" s="422"/>
      <c r="AG9" s="422"/>
      <c r="AH9" s="38"/>
      <c r="AI9" s="421"/>
      <c r="AJ9" s="850"/>
      <c r="AK9" s="850"/>
      <c r="AL9" s="850"/>
      <c r="AM9" s="850"/>
      <c r="AN9" s="418"/>
      <c r="AO9" s="12">
        <f>ROUND(O10*$AL$18,0)</f>
        <v>335</v>
      </c>
      <c r="AP9" s="6"/>
    </row>
    <row r="10" spans="1:43" ht="17.25" customHeight="1" x14ac:dyDescent="0.15">
      <c r="A10" s="436">
        <v>24</v>
      </c>
      <c r="B10" s="433">
        <v>8017</v>
      </c>
      <c r="C10" s="35" t="s">
        <v>117</v>
      </c>
      <c r="D10" s="823"/>
      <c r="E10" s="729"/>
      <c r="F10" s="826"/>
      <c r="G10" s="770" t="s">
        <v>72</v>
      </c>
      <c r="H10" s="846"/>
      <c r="I10" s="846"/>
      <c r="J10" s="846"/>
      <c r="K10" s="846"/>
      <c r="L10" s="846"/>
      <c r="M10" s="847"/>
      <c r="N10" s="57"/>
      <c r="O10" s="829">
        <f>予防短期入所生活!O10</f>
        <v>479</v>
      </c>
      <c r="P10" s="829"/>
      <c r="Q10" s="426" t="s">
        <v>578</v>
      </c>
      <c r="R10" s="104"/>
      <c r="S10" s="691" t="s">
        <v>301</v>
      </c>
      <c r="T10" s="750"/>
      <c r="U10" s="750"/>
      <c r="V10" s="750"/>
      <c r="W10" s="750"/>
      <c r="X10" s="750"/>
      <c r="Y10" s="750"/>
      <c r="Z10" s="750"/>
      <c r="AA10" s="750"/>
      <c r="AB10" s="750"/>
      <c r="AC10" s="750"/>
      <c r="AD10" s="750"/>
      <c r="AE10" s="750"/>
      <c r="AF10" s="515" t="s">
        <v>27</v>
      </c>
      <c r="AG10" s="828">
        <f>$AG$6</f>
        <v>0.97</v>
      </c>
      <c r="AH10" s="840"/>
      <c r="AI10" s="246"/>
      <c r="AJ10" s="850"/>
      <c r="AK10" s="850"/>
      <c r="AL10" s="850"/>
      <c r="AM10" s="850"/>
      <c r="AN10" s="45"/>
      <c r="AO10" s="12">
        <f>ROUND(ROUND(O10*AG10,0)*$AL$18,0)</f>
        <v>326</v>
      </c>
      <c r="AP10" s="6"/>
    </row>
    <row r="11" spans="1:43" ht="17.25" customHeight="1" x14ac:dyDescent="0.15">
      <c r="A11" s="436">
        <v>24</v>
      </c>
      <c r="B11" s="433">
        <v>8025</v>
      </c>
      <c r="C11" s="35" t="s">
        <v>118</v>
      </c>
      <c r="D11" s="823"/>
      <c r="E11" s="729"/>
      <c r="F11" s="826"/>
      <c r="G11" s="848"/>
      <c r="H11" s="846"/>
      <c r="I11" s="846"/>
      <c r="J11" s="846"/>
      <c r="K11" s="846"/>
      <c r="L11" s="846"/>
      <c r="M11" s="847"/>
      <c r="N11" s="453" t="s">
        <v>130</v>
      </c>
      <c r="O11" s="173"/>
      <c r="P11" s="173"/>
      <c r="Q11" s="439"/>
      <c r="R11" s="190"/>
      <c r="S11" s="444"/>
      <c r="T11" s="422"/>
      <c r="U11" s="422"/>
      <c r="V11" s="422"/>
      <c r="W11" s="422"/>
      <c r="X11" s="422"/>
      <c r="Y11" s="41"/>
      <c r="Z11" s="41"/>
      <c r="AA11" s="41"/>
      <c r="AB11" s="41"/>
      <c r="AC11" s="41"/>
      <c r="AD11" s="422"/>
      <c r="AE11" s="41"/>
      <c r="AF11" s="422"/>
      <c r="AG11" s="422"/>
      <c r="AH11" s="38"/>
      <c r="AI11" s="421"/>
      <c r="AJ11" s="850"/>
      <c r="AK11" s="850"/>
      <c r="AL11" s="850"/>
      <c r="AM11" s="850"/>
      <c r="AN11" s="418"/>
      <c r="AO11" s="12">
        <f>ROUND(O12*$AL$18,0)</f>
        <v>417</v>
      </c>
      <c r="AP11" s="6"/>
    </row>
    <row r="12" spans="1:43" ht="17.25" customHeight="1" x14ac:dyDescent="0.15">
      <c r="A12" s="436">
        <v>24</v>
      </c>
      <c r="B12" s="433">
        <v>8027</v>
      </c>
      <c r="C12" s="35" t="s">
        <v>119</v>
      </c>
      <c r="D12" s="823"/>
      <c r="E12" s="824"/>
      <c r="F12" s="827"/>
      <c r="G12" s="246" t="s">
        <v>73</v>
      </c>
      <c r="H12" s="637"/>
      <c r="I12" s="637"/>
      <c r="J12" s="637"/>
      <c r="K12" s="637"/>
      <c r="L12" s="637"/>
      <c r="M12" s="637"/>
      <c r="N12" s="57"/>
      <c r="O12" s="829">
        <f>予防短期入所生活!O12</f>
        <v>596</v>
      </c>
      <c r="P12" s="829"/>
      <c r="Q12" s="426" t="s">
        <v>578</v>
      </c>
      <c r="R12" s="104"/>
      <c r="S12" s="691" t="s">
        <v>301</v>
      </c>
      <c r="T12" s="750"/>
      <c r="U12" s="750"/>
      <c r="V12" s="750"/>
      <c r="W12" s="750"/>
      <c r="X12" s="750"/>
      <c r="Y12" s="750"/>
      <c r="Z12" s="750"/>
      <c r="AA12" s="750"/>
      <c r="AB12" s="750"/>
      <c r="AC12" s="750"/>
      <c r="AD12" s="750"/>
      <c r="AE12" s="750"/>
      <c r="AF12" s="515" t="s">
        <v>27</v>
      </c>
      <c r="AG12" s="828">
        <f>$AG$6</f>
        <v>0.97</v>
      </c>
      <c r="AH12" s="840"/>
      <c r="AI12" s="246"/>
      <c r="AJ12" s="850"/>
      <c r="AK12" s="850"/>
      <c r="AL12" s="850"/>
      <c r="AM12" s="850"/>
      <c r="AN12" s="637"/>
      <c r="AO12" s="12">
        <f>ROUND(ROUND(O12*AG12,0)*$AL$18,0)</f>
        <v>405</v>
      </c>
      <c r="AP12" s="6"/>
    </row>
    <row r="13" spans="1:43" ht="17.25" customHeight="1" x14ac:dyDescent="0.15">
      <c r="A13" s="436">
        <v>24</v>
      </c>
      <c r="B13" s="433">
        <v>8371</v>
      </c>
      <c r="C13" s="35" t="s">
        <v>120</v>
      </c>
      <c r="D13" s="823"/>
      <c r="E13" s="726" t="s">
        <v>307</v>
      </c>
      <c r="F13" s="825" t="s">
        <v>302</v>
      </c>
      <c r="G13" s="453" t="s">
        <v>473</v>
      </c>
      <c r="H13" s="439"/>
      <c r="I13" s="439"/>
      <c r="J13" s="439"/>
      <c r="K13" s="439"/>
      <c r="L13" s="439"/>
      <c r="M13" s="60"/>
      <c r="N13" s="453" t="s">
        <v>129</v>
      </c>
      <c r="O13" s="167"/>
      <c r="P13" s="167"/>
      <c r="Q13" s="167"/>
      <c r="R13" s="172"/>
      <c r="S13" s="444"/>
      <c r="T13" s="422"/>
      <c r="U13" s="422"/>
      <c r="V13" s="422"/>
      <c r="W13" s="422"/>
      <c r="X13" s="422"/>
      <c r="Y13" s="41"/>
      <c r="Z13" s="41"/>
      <c r="AA13" s="41"/>
      <c r="AB13" s="422"/>
      <c r="AC13" s="422"/>
      <c r="AD13" s="422"/>
      <c r="AE13" s="422"/>
      <c r="AF13" s="422"/>
      <c r="AG13" s="422"/>
      <c r="AH13" s="38"/>
      <c r="AI13" s="421"/>
      <c r="AJ13" s="850"/>
      <c r="AK13" s="850"/>
      <c r="AL13" s="850"/>
      <c r="AM13" s="850"/>
      <c r="AN13" s="418"/>
      <c r="AO13" s="12">
        <f>ROUND(O14*$AL$18,0)</f>
        <v>316</v>
      </c>
      <c r="AP13" s="402"/>
    </row>
    <row r="14" spans="1:43" ht="17.25" customHeight="1" x14ac:dyDescent="0.15">
      <c r="A14" s="436">
        <v>24</v>
      </c>
      <c r="B14" s="433">
        <v>8373</v>
      </c>
      <c r="C14" s="35" t="s">
        <v>121</v>
      </c>
      <c r="D14" s="823"/>
      <c r="E14" s="729"/>
      <c r="F14" s="826"/>
      <c r="G14" s="770" t="s">
        <v>74</v>
      </c>
      <c r="H14" s="846"/>
      <c r="I14" s="846"/>
      <c r="J14" s="846"/>
      <c r="K14" s="846"/>
      <c r="L14" s="846"/>
      <c r="M14" s="847"/>
      <c r="N14" s="57"/>
      <c r="O14" s="829">
        <f>予防短期入所生活!O14</f>
        <v>451</v>
      </c>
      <c r="P14" s="829"/>
      <c r="Q14" s="426" t="s">
        <v>578</v>
      </c>
      <c r="R14" s="104"/>
      <c r="S14" s="691" t="s">
        <v>301</v>
      </c>
      <c r="T14" s="750"/>
      <c r="U14" s="750"/>
      <c r="V14" s="750"/>
      <c r="W14" s="750"/>
      <c r="X14" s="750"/>
      <c r="Y14" s="750"/>
      <c r="Z14" s="750"/>
      <c r="AA14" s="750"/>
      <c r="AB14" s="750"/>
      <c r="AC14" s="750"/>
      <c r="AD14" s="750"/>
      <c r="AE14" s="750"/>
      <c r="AF14" s="515" t="s">
        <v>27</v>
      </c>
      <c r="AG14" s="828">
        <f>$AG$6</f>
        <v>0.97</v>
      </c>
      <c r="AH14" s="840"/>
      <c r="AI14" s="246"/>
      <c r="AJ14" s="850"/>
      <c r="AK14" s="850"/>
      <c r="AL14" s="850"/>
      <c r="AM14" s="850"/>
      <c r="AN14" s="45"/>
      <c r="AO14" s="12">
        <f>ROUND(ROUND(O14*AG14,0)*$AL$18,0)</f>
        <v>306</v>
      </c>
      <c r="AP14" s="6"/>
    </row>
    <row r="15" spans="1:43" ht="17.25" customHeight="1" x14ac:dyDescent="0.15">
      <c r="A15" s="436">
        <v>24</v>
      </c>
      <c r="B15" s="433">
        <v>8381</v>
      </c>
      <c r="C15" s="35" t="s">
        <v>122</v>
      </c>
      <c r="D15" s="823"/>
      <c r="E15" s="729"/>
      <c r="F15" s="826"/>
      <c r="G15" s="848"/>
      <c r="H15" s="846"/>
      <c r="I15" s="846"/>
      <c r="J15" s="846"/>
      <c r="K15" s="846"/>
      <c r="L15" s="846"/>
      <c r="M15" s="847"/>
      <c r="N15" s="453" t="s">
        <v>130</v>
      </c>
      <c r="O15" s="173"/>
      <c r="P15" s="173"/>
      <c r="Q15" s="439"/>
      <c r="R15" s="190"/>
      <c r="S15" s="444"/>
      <c r="T15" s="422"/>
      <c r="U15" s="422"/>
      <c r="V15" s="422"/>
      <c r="W15" s="422"/>
      <c r="X15" s="422"/>
      <c r="Y15" s="41"/>
      <c r="Z15" s="41"/>
      <c r="AA15" s="41"/>
      <c r="AB15" s="41"/>
      <c r="AC15" s="41"/>
      <c r="AD15" s="422"/>
      <c r="AE15" s="41"/>
      <c r="AF15" s="422"/>
      <c r="AG15" s="422"/>
      <c r="AH15" s="38"/>
      <c r="AI15" s="421"/>
      <c r="AJ15" s="850"/>
      <c r="AK15" s="850"/>
      <c r="AL15" s="850"/>
      <c r="AM15" s="850"/>
      <c r="AN15" s="418"/>
      <c r="AO15" s="12">
        <f>ROUND(O16*$AL$18,0)</f>
        <v>393</v>
      </c>
      <c r="AP15" s="6"/>
    </row>
    <row r="16" spans="1:43" ht="17.25" customHeight="1" x14ac:dyDescent="0.15">
      <c r="A16" s="436">
        <v>24</v>
      </c>
      <c r="B16" s="433">
        <v>8383</v>
      </c>
      <c r="C16" s="35" t="s">
        <v>867</v>
      </c>
      <c r="D16" s="823"/>
      <c r="E16" s="729"/>
      <c r="F16" s="826"/>
      <c r="G16" s="57" t="s">
        <v>822</v>
      </c>
      <c r="H16" s="607"/>
      <c r="I16" s="607"/>
      <c r="J16" s="607"/>
      <c r="K16" s="607"/>
      <c r="L16" s="607"/>
      <c r="M16" s="432"/>
      <c r="N16" s="57"/>
      <c r="O16" s="829">
        <f>予防短期入所生活!O16</f>
        <v>561</v>
      </c>
      <c r="P16" s="829"/>
      <c r="Q16" s="426" t="s">
        <v>578</v>
      </c>
      <c r="R16" s="104"/>
      <c r="S16" s="691" t="s">
        <v>301</v>
      </c>
      <c r="T16" s="750"/>
      <c r="U16" s="750"/>
      <c r="V16" s="750"/>
      <c r="W16" s="750"/>
      <c r="X16" s="750"/>
      <c r="Y16" s="750"/>
      <c r="Z16" s="750"/>
      <c r="AA16" s="750"/>
      <c r="AB16" s="750"/>
      <c r="AC16" s="750"/>
      <c r="AD16" s="750"/>
      <c r="AE16" s="750"/>
      <c r="AF16" s="515" t="s">
        <v>27</v>
      </c>
      <c r="AG16" s="828">
        <f>$AG$6</f>
        <v>0.97</v>
      </c>
      <c r="AH16" s="840"/>
      <c r="AI16" s="246"/>
      <c r="AJ16" s="850"/>
      <c r="AK16" s="850"/>
      <c r="AL16" s="850"/>
      <c r="AM16" s="850"/>
      <c r="AN16" s="45"/>
      <c r="AO16" s="12">
        <f>ROUND(ROUND(O16*AG16,0)*$AL$18,0)</f>
        <v>381</v>
      </c>
      <c r="AP16" s="6"/>
    </row>
    <row r="17" spans="1:42" ht="17.25" customHeight="1" x14ac:dyDescent="0.15">
      <c r="A17" s="436">
        <v>24</v>
      </c>
      <c r="B17" s="433">
        <v>8375</v>
      </c>
      <c r="C17" s="35" t="s">
        <v>868</v>
      </c>
      <c r="D17" s="823"/>
      <c r="E17" s="729"/>
      <c r="F17" s="826"/>
      <c r="G17" s="246" t="s">
        <v>445</v>
      </c>
      <c r="H17" s="245"/>
      <c r="I17" s="245"/>
      <c r="J17" s="245"/>
      <c r="K17" s="245"/>
      <c r="L17" s="245"/>
      <c r="M17" s="247"/>
      <c r="N17" s="453" t="s">
        <v>129</v>
      </c>
      <c r="O17" s="167"/>
      <c r="P17" s="167"/>
      <c r="Q17" s="167"/>
      <c r="R17" s="172"/>
      <c r="S17" s="444"/>
      <c r="T17" s="422"/>
      <c r="U17" s="422"/>
      <c r="V17" s="422"/>
      <c r="W17" s="422"/>
      <c r="X17" s="422"/>
      <c r="Y17" s="41"/>
      <c r="Z17" s="41"/>
      <c r="AA17" s="41"/>
      <c r="AB17" s="422"/>
      <c r="AC17" s="422"/>
      <c r="AD17" s="422"/>
      <c r="AE17" s="422"/>
      <c r="AF17" s="422"/>
      <c r="AG17" s="422"/>
      <c r="AH17" s="38"/>
      <c r="AI17" s="637"/>
      <c r="AJ17" s="850"/>
      <c r="AK17" s="850"/>
      <c r="AL17" s="850"/>
      <c r="AM17" s="850"/>
      <c r="AN17" s="418"/>
      <c r="AO17" s="12">
        <f>ROUND(O18*$AL$18,0)</f>
        <v>316</v>
      </c>
      <c r="AP17" s="6"/>
    </row>
    <row r="18" spans="1:42" ht="17.25" customHeight="1" x14ac:dyDescent="0.15">
      <c r="A18" s="436">
        <v>24</v>
      </c>
      <c r="B18" s="433">
        <v>8377</v>
      </c>
      <c r="C18" s="35" t="s">
        <v>869</v>
      </c>
      <c r="D18" s="823"/>
      <c r="E18" s="729"/>
      <c r="F18" s="826"/>
      <c r="G18" s="770" t="s">
        <v>75</v>
      </c>
      <c r="H18" s="846"/>
      <c r="I18" s="846"/>
      <c r="J18" s="846"/>
      <c r="K18" s="846"/>
      <c r="L18" s="846"/>
      <c r="M18" s="847"/>
      <c r="N18" s="57"/>
      <c r="O18" s="829">
        <f>予防短期入所生活!O18</f>
        <v>451</v>
      </c>
      <c r="P18" s="829"/>
      <c r="Q18" s="426" t="s">
        <v>578</v>
      </c>
      <c r="R18" s="104"/>
      <c r="S18" s="691" t="s">
        <v>301</v>
      </c>
      <c r="T18" s="750"/>
      <c r="U18" s="750"/>
      <c r="V18" s="750"/>
      <c r="W18" s="750"/>
      <c r="X18" s="750"/>
      <c r="Y18" s="750"/>
      <c r="Z18" s="750"/>
      <c r="AA18" s="750"/>
      <c r="AB18" s="750"/>
      <c r="AC18" s="750"/>
      <c r="AD18" s="750"/>
      <c r="AE18" s="750"/>
      <c r="AF18" s="515" t="s">
        <v>27</v>
      </c>
      <c r="AG18" s="828">
        <f>$AG$6</f>
        <v>0.97</v>
      </c>
      <c r="AH18" s="840"/>
      <c r="AI18" s="246"/>
      <c r="AJ18" s="418"/>
      <c r="AK18" s="521" t="s">
        <v>27</v>
      </c>
      <c r="AL18" s="718">
        <v>0.7</v>
      </c>
      <c r="AM18" s="718"/>
      <c r="AN18" s="45"/>
      <c r="AO18" s="12">
        <f>ROUND(ROUND(O18*AG18,0)*$AL$18,0)</f>
        <v>306</v>
      </c>
      <c r="AP18" s="6"/>
    </row>
    <row r="19" spans="1:42" ht="17.25" customHeight="1" x14ac:dyDescent="0.15">
      <c r="A19" s="436">
        <v>24</v>
      </c>
      <c r="B19" s="433">
        <v>8385</v>
      </c>
      <c r="C19" s="35" t="s">
        <v>870</v>
      </c>
      <c r="D19" s="823"/>
      <c r="E19" s="729"/>
      <c r="F19" s="826"/>
      <c r="G19" s="848"/>
      <c r="H19" s="846"/>
      <c r="I19" s="846"/>
      <c r="J19" s="846"/>
      <c r="K19" s="846"/>
      <c r="L19" s="846"/>
      <c r="M19" s="847"/>
      <c r="N19" s="453" t="s">
        <v>130</v>
      </c>
      <c r="O19" s="173"/>
      <c r="P19" s="173"/>
      <c r="Q19" s="439"/>
      <c r="R19" s="190"/>
      <c r="S19" s="444"/>
      <c r="T19" s="422"/>
      <c r="U19" s="422"/>
      <c r="V19" s="422"/>
      <c r="W19" s="422"/>
      <c r="X19" s="422"/>
      <c r="Y19" s="41"/>
      <c r="Z19" s="41"/>
      <c r="AA19" s="41"/>
      <c r="AB19" s="41"/>
      <c r="AC19" s="41"/>
      <c r="AD19" s="139"/>
      <c r="AE19" s="653"/>
      <c r="AF19" s="422"/>
      <c r="AG19" s="422"/>
      <c r="AH19" s="38"/>
      <c r="AI19" s="421"/>
      <c r="AJ19" s="637"/>
      <c r="AK19" s="637"/>
      <c r="AL19" s="637"/>
      <c r="AM19" s="418"/>
      <c r="AN19" s="418"/>
      <c r="AO19" s="12">
        <f>ROUND(O20*$AL$18,0)</f>
        <v>393</v>
      </c>
      <c r="AP19" s="6"/>
    </row>
    <row r="20" spans="1:42" ht="17.25" customHeight="1" x14ac:dyDescent="0.15">
      <c r="A20" s="436">
        <v>24</v>
      </c>
      <c r="B20" s="433">
        <v>8387</v>
      </c>
      <c r="C20" s="35" t="s">
        <v>871</v>
      </c>
      <c r="D20" s="823"/>
      <c r="E20" s="824"/>
      <c r="F20" s="827"/>
      <c r="G20" s="246" t="s">
        <v>823</v>
      </c>
      <c r="H20" s="637"/>
      <c r="I20" s="637"/>
      <c r="J20" s="637"/>
      <c r="K20" s="637"/>
      <c r="L20" s="637"/>
      <c r="M20" s="637"/>
      <c r="N20" s="57"/>
      <c r="O20" s="829">
        <f>予防短期入所生活!O20</f>
        <v>561</v>
      </c>
      <c r="P20" s="829"/>
      <c r="Q20" s="426" t="s">
        <v>578</v>
      </c>
      <c r="R20" s="104"/>
      <c r="S20" s="691" t="s">
        <v>301</v>
      </c>
      <c r="T20" s="750"/>
      <c r="U20" s="750"/>
      <c r="V20" s="750"/>
      <c r="W20" s="750"/>
      <c r="X20" s="750"/>
      <c r="Y20" s="750"/>
      <c r="Z20" s="750"/>
      <c r="AA20" s="750"/>
      <c r="AB20" s="750"/>
      <c r="AC20" s="750"/>
      <c r="AD20" s="750"/>
      <c r="AE20" s="750"/>
      <c r="AF20" s="515" t="s">
        <v>27</v>
      </c>
      <c r="AG20" s="828">
        <f>$AG$6</f>
        <v>0.97</v>
      </c>
      <c r="AH20" s="840"/>
      <c r="AI20" s="246"/>
      <c r="AJ20" s="418"/>
      <c r="AK20" s="244"/>
      <c r="AL20" s="545"/>
      <c r="AM20" s="245"/>
      <c r="AN20" s="45"/>
      <c r="AO20" s="12">
        <f>ROUND(ROUND(O20*AG20,0)*$AL$18,0)</f>
        <v>381</v>
      </c>
      <c r="AP20" s="6"/>
    </row>
    <row r="21" spans="1:42" ht="17.25" customHeight="1" x14ac:dyDescent="0.15">
      <c r="A21" s="436">
        <v>24</v>
      </c>
      <c r="B21" s="433">
        <v>8191</v>
      </c>
      <c r="C21" s="35" t="s">
        <v>2530</v>
      </c>
      <c r="D21" s="710" t="s">
        <v>142</v>
      </c>
      <c r="E21" s="726" t="s">
        <v>306</v>
      </c>
      <c r="F21" s="825" t="s">
        <v>309</v>
      </c>
      <c r="G21" s="63" t="s">
        <v>473</v>
      </c>
      <c r="H21" s="194"/>
      <c r="I21" s="194"/>
      <c r="J21" s="194"/>
      <c r="K21" s="194"/>
      <c r="L21" s="194"/>
      <c r="M21" s="195"/>
      <c r="N21" s="453" t="s">
        <v>129</v>
      </c>
      <c r="O21" s="167"/>
      <c r="P21" s="167"/>
      <c r="Q21" s="167"/>
      <c r="R21" s="172"/>
      <c r="S21" s="444"/>
      <c r="T21" s="422"/>
      <c r="U21" s="422"/>
      <c r="V21" s="422"/>
      <c r="W21" s="422"/>
      <c r="X21" s="422"/>
      <c r="Y21" s="41"/>
      <c r="Z21" s="41"/>
      <c r="AA21" s="41"/>
      <c r="AB21" s="422"/>
      <c r="AC21" s="422"/>
      <c r="AD21" s="422"/>
      <c r="AE21" s="422"/>
      <c r="AF21" s="422"/>
      <c r="AG21" s="422"/>
      <c r="AH21" s="38"/>
      <c r="AI21" s="421"/>
      <c r="AJ21" s="418"/>
      <c r="AK21" s="637"/>
      <c r="AL21" s="637"/>
      <c r="AM21" s="418"/>
      <c r="AN21" s="418"/>
      <c r="AO21" s="12">
        <f>ROUND(O22*$AL$18,0)</f>
        <v>393</v>
      </c>
      <c r="AP21" s="402"/>
    </row>
    <row r="22" spans="1:42" ht="17.25" customHeight="1" x14ac:dyDescent="0.15">
      <c r="A22" s="436">
        <v>24</v>
      </c>
      <c r="B22" s="433">
        <v>8193</v>
      </c>
      <c r="C22" s="35" t="s">
        <v>2531</v>
      </c>
      <c r="D22" s="711"/>
      <c r="E22" s="729"/>
      <c r="F22" s="826"/>
      <c r="G22" s="680" t="s">
        <v>2192</v>
      </c>
      <c r="H22" s="784"/>
      <c r="I22" s="784"/>
      <c r="J22" s="784"/>
      <c r="K22" s="784"/>
      <c r="L22" s="784"/>
      <c r="M22" s="785"/>
      <c r="N22" s="57"/>
      <c r="O22" s="829">
        <f>予防短期入所生活!O22</f>
        <v>561</v>
      </c>
      <c r="P22" s="829"/>
      <c r="Q22" s="426" t="s">
        <v>578</v>
      </c>
      <c r="R22" s="104"/>
      <c r="S22" s="691" t="s">
        <v>301</v>
      </c>
      <c r="T22" s="750"/>
      <c r="U22" s="750"/>
      <c r="V22" s="750"/>
      <c r="W22" s="750"/>
      <c r="X22" s="750"/>
      <c r="Y22" s="750"/>
      <c r="Z22" s="750"/>
      <c r="AA22" s="750"/>
      <c r="AB22" s="750"/>
      <c r="AC22" s="750"/>
      <c r="AD22" s="750"/>
      <c r="AE22" s="750"/>
      <c r="AF22" s="515" t="s">
        <v>27</v>
      </c>
      <c r="AG22" s="828">
        <f>$AG$6</f>
        <v>0.97</v>
      </c>
      <c r="AH22" s="840"/>
      <c r="AI22" s="246"/>
      <c r="AJ22" s="245"/>
      <c r="AK22" s="418"/>
      <c r="AL22" s="244"/>
      <c r="AM22" s="545"/>
      <c r="AN22" s="45"/>
      <c r="AO22" s="12">
        <f>ROUND(ROUND(O22*AG22,0)*$AL$18,0)</f>
        <v>381</v>
      </c>
      <c r="AP22" s="6"/>
    </row>
    <row r="23" spans="1:42" ht="17.25" customHeight="1" x14ac:dyDescent="0.15">
      <c r="A23" s="436">
        <v>24</v>
      </c>
      <c r="B23" s="433">
        <v>8201</v>
      </c>
      <c r="C23" s="35" t="s">
        <v>2532</v>
      </c>
      <c r="D23" s="711"/>
      <c r="E23" s="729"/>
      <c r="F23" s="826"/>
      <c r="G23" s="796"/>
      <c r="H23" s="784"/>
      <c r="I23" s="784"/>
      <c r="J23" s="784"/>
      <c r="K23" s="784"/>
      <c r="L23" s="784"/>
      <c r="M23" s="785"/>
      <c r="N23" s="453" t="s">
        <v>130</v>
      </c>
      <c r="O23" s="173"/>
      <c r="P23" s="173"/>
      <c r="Q23" s="439"/>
      <c r="R23" s="190"/>
      <c r="S23" s="444"/>
      <c r="T23" s="422"/>
      <c r="U23" s="422"/>
      <c r="V23" s="422"/>
      <c r="W23" s="422"/>
      <c r="X23" s="422"/>
      <c r="Y23" s="41"/>
      <c r="Z23" s="41"/>
      <c r="AA23" s="41"/>
      <c r="AB23" s="41"/>
      <c r="AC23" s="41"/>
      <c r="AD23" s="422"/>
      <c r="AE23" s="41"/>
      <c r="AF23" s="422"/>
      <c r="AG23" s="422"/>
      <c r="AH23" s="38"/>
      <c r="AI23" s="421"/>
      <c r="AJ23" s="418"/>
      <c r="AK23" s="418"/>
      <c r="AL23" s="243"/>
      <c r="AM23" s="243"/>
      <c r="AN23" s="418"/>
      <c r="AO23" s="12">
        <f>ROUND(O24*$AL$18,0)</f>
        <v>477</v>
      </c>
      <c r="AP23" s="6"/>
    </row>
    <row r="24" spans="1:42" ht="17.25" customHeight="1" x14ac:dyDescent="0.15">
      <c r="A24" s="436">
        <v>24</v>
      </c>
      <c r="B24" s="433">
        <v>8203</v>
      </c>
      <c r="C24" s="35" t="s">
        <v>2533</v>
      </c>
      <c r="D24" s="711"/>
      <c r="E24" s="729"/>
      <c r="F24" s="826"/>
      <c r="G24" s="680" t="s">
        <v>452</v>
      </c>
      <c r="H24" s="784"/>
      <c r="I24" s="784"/>
      <c r="J24" s="784"/>
      <c r="K24" s="784"/>
      <c r="L24" s="784"/>
      <c r="M24" s="785"/>
      <c r="N24" s="57"/>
      <c r="O24" s="829">
        <f>予防短期入所生活!O24</f>
        <v>681</v>
      </c>
      <c r="P24" s="829"/>
      <c r="Q24" s="426" t="s">
        <v>578</v>
      </c>
      <c r="R24" s="104"/>
      <c r="S24" s="691" t="s">
        <v>301</v>
      </c>
      <c r="T24" s="750"/>
      <c r="U24" s="750"/>
      <c r="V24" s="750"/>
      <c r="W24" s="750"/>
      <c r="X24" s="750"/>
      <c r="Y24" s="750"/>
      <c r="Z24" s="750"/>
      <c r="AA24" s="750"/>
      <c r="AB24" s="750"/>
      <c r="AC24" s="750"/>
      <c r="AD24" s="750"/>
      <c r="AE24" s="750"/>
      <c r="AF24" s="515" t="s">
        <v>27</v>
      </c>
      <c r="AG24" s="828">
        <f>$AG$6</f>
        <v>0.97</v>
      </c>
      <c r="AH24" s="840"/>
      <c r="AI24" s="246"/>
      <c r="AJ24" s="245"/>
      <c r="AK24" s="418"/>
      <c r="AL24" s="244"/>
      <c r="AM24" s="545"/>
      <c r="AN24" s="45"/>
      <c r="AO24" s="12">
        <f>ROUND(ROUND(O24*AG24,0)*$AL$18,0)</f>
        <v>463</v>
      </c>
      <c r="AP24" s="6"/>
    </row>
    <row r="25" spans="1:42" ht="17.25" customHeight="1" x14ac:dyDescent="0.15">
      <c r="A25" s="436">
        <v>24</v>
      </c>
      <c r="B25" s="433">
        <v>8195</v>
      </c>
      <c r="C25" s="35" t="s">
        <v>2534</v>
      </c>
      <c r="D25" s="711"/>
      <c r="E25" s="729"/>
      <c r="F25" s="826"/>
      <c r="G25" s="63" t="s">
        <v>445</v>
      </c>
      <c r="H25" s="194"/>
      <c r="I25" s="194"/>
      <c r="J25" s="194"/>
      <c r="K25" s="194"/>
      <c r="L25" s="194"/>
      <c r="M25" s="195"/>
      <c r="N25" s="453" t="s">
        <v>129</v>
      </c>
      <c r="O25" s="167"/>
      <c r="P25" s="167"/>
      <c r="Q25" s="167"/>
      <c r="R25" s="172"/>
      <c r="S25" s="444"/>
      <c r="T25" s="422"/>
      <c r="U25" s="422"/>
      <c r="V25" s="422"/>
      <c r="W25" s="422"/>
      <c r="X25" s="422"/>
      <c r="Y25" s="41"/>
      <c r="Z25" s="41"/>
      <c r="AA25" s="41"/>
      <c r="AB25" s="422"/>
      <c r="AC25" s="422"/>
      <c r="AD25" s="422"/>
      <c r="AE25" s="422"/>
      <c r="AF25" s="422"/>
      <c r="AG25" s="422"/>
      <c r="AH25" s="38"/>
      <c r="AI25" s="421"/>
      <c r="AJ25" s="418"/>
      <c r="AK25" s="418"/>
      <c r="AL25" s="243"/>
      <c r="AM25" s="243"/>
      <c r="AN25" s="418"/>
      <c r="AO25" s="12">
        <f>ROUND(O26*$AL$18,0)</f>
        <v>393</v>
      </c>
      <c r="AP25" s="6"/>
    </row>
    <row r="26" spans="1:42" ht="17.25" customHeight="1" x14ac:dyDescent="0.15">
      <c r="A26" s="436">
        <v>24</v>
      </c>
      <c r="B26" s="433">
        <v>8197</v>
      </c>
      <c r="C26" s="35" t="s">
        <v>2535</v>
      </c>
      <c r="D26" s="711"/>
      <c r="E26" s="729"/>
      <c r="F26" s="826"/>
      <c r="G26" s="680" t="s">
        <v>2193</v>
      </c>
      <c r="H26" s="784"/>
      <c r="I26" s="784"/>
      <c r="J26" s="784"/>
      <c r="K26" s="784"/>
      <c r="L26" s="784"/>
      <c r="M26" s="785"/>
      <c r="N26" s="57"/>
      <c r="O26" s="829">
        <f>予防短期入所生活!O26</f>
        <v>561</v>
      </c>
      <c r="P26" s="829"/>
      <c r="Q26" s="426" t="s">
        <v>578</v>
      </c>
      <c r="R26" s="104"/>
      <c r="S26" s="691" t="s">
        <v>301</v>
      </c>
      <c r="T26" s="750"/>
      <c r="U26" s="750"/>
      <c r="V26" s="750"/>
      <c r="W26" s="750"/>
      <c r="X26" s="750"/>
      <c r="Y26" s="750"/>
      <c r="Z26" s="750"/>
      <c r="AA26" s="750"/>
      <c r="AB26" s="750"/>
      <c r="AC26" s="750"/>
      <c r="AD26" s="750"/>
      <c r="AE26" s="750"/>
      <c r="AF26" s="515" t="s">
        <v>27</v>
      </c>
      <c r="AG26" s="828">
        <f>$AG$6</f>
        <v>0.97</v>
      </c>
      <c r="AH26" s="840"/>
      <c r="AI26" s="246"/>
      <c r="AJ26" s="245"/>
      <c r="AK26" s="418"/>
      <c r="AL26" s="637"/>
      <c r="AM26" s="418"/>
      <c r="AN26" s="637"/>
      <c r="AO26" s="12">
        <f>ROUND(ROUND(O26*AG26,0)*$AL$18,0)</f>
        <v>381</v>
      </c>
      <c r="AP26" s="6"/>
    </row>
    <row r="27" spans="1:42" ht="17.25" customHeight="1" x14ac:dyDescent="0.15">
      <c r="A27" s="436">
        <v>24</v>
      </c>
      <c r="B27" s="433">
        <v>8205</v>
      </c>
      <c r="C27" s="35" t="s">
        <v>2536</v>
      </c>
      <c r="D27" s="711"/>
      <c r="E27" s="729"/>
      <c r="F27" s="826"/>
      <c r="G27" s="796"/>
      <c r="H27" s="784"/>
      <c r="I27" s="784"/>
      <c r="J27" s="784"/>
      <c r="K27" s="784"/>
      <c r="L27" s="784"/>
      <c r="M27" s="785"/>
      <c r="N27" s="453" t="s">
        <v>130</v>
      </c>
      <c r="O27" s="173"/>
      <c r="P27" s="173"/>
      <c r="Q27" s="439"/>
      <c r="R27" s="190"/>
      <c r="S27" s="444"/>
      <c r="T27" s="422"/>
      <c r="U27" s="422"/>
      <c r="V27" s="422"/>
      <c r="W27" s="422"/>
      <c r="X27" s="422"/>
      <c r="Y27" s="41"/>
      <c r="Z27" s="41"/>
      <c r="AA27" s="41"/>
      <c r="AB27" s="41"/>
      <c r="AC27" s="41"/>
      <c r="AD27" s="139"/>
      <c r="AE27" s="41"/>
      <c r="AF27" s="422"/>
      <c r="AG27" s="422"/>
      <c r="AH27" s="38"/>
      <c r="AI27" s="421"/>
      <c r="AJ27" s="418"/>
      <c r="AK27" s="418"/>
      <c r="AL27" s="243"/>
      <c r="AM27" s="243"/>
      <c r="AN27" s="418"/>
      <c r="AO27" s="12">
        <f>ROUND(O28*$AL$18,0)</f>
        <v>477</v>
      </c>
      <c r="AP27" s="6"/>
    </row>
    <row r="28" spans="1:42" ht="17.25" customHeight="1" x14ac:dyDescent="0.15">
      <c r="A28" s="436">
        <v>24</v>
      </c>
      <c r="B28" s="433">
        <v>8207</v>
      </c>
      <c r="C28" s="35" t="s">
        <v>2537</v>
      </c>
      <c r="D28" s="711"/>
      <c r="E28" s="824"/>
      <c r="F28" s="827"/>
      <c r="G28" s="830" t="s">
        <v>1855</v>
      </c>
      <c r="H28" s="831"/>
      <c r="I28" s="831"/>
      <c r="J28" s="831"/>
      <c r="K28" s="831"/>
      <c r="L28" s="831"/>
      <c r="M28" s="832"/>
      <c r="N28" s="57"/>
      <c r="O28" s="829">
        <f>予防短期入所生活!O28</f>
        <v>681</v>
      </c>
      <c r="P28" s="829"/>
      <c r="Q28" s="426" t="s">
        <v>578</v>
      </c>
      <c r="R28" s="104"/>
      <c r="S28" s="691" t="s">
        <v>301</v>
      </c>
      <c r="T28" s="750"/>
      <c r="U28" s="750"/>
      <c r="V28" s="750"/>
      <c r="W28" s="750"/>
      <c r="X28" s="750"/>
      <c r="Y28" s="750"/>
      <c r="Z28" s="750"/>
      <c r="AA28" s="750"/>
      <c r="AB28" s="750"/>
      <c r="AC28" s="750"/>
      <c r="AD28" s="750"/>
      <c r="AE28" s="750"/>
      <c r="AF28" s="515" t="s">
        <v>27</v>
      </c>
      <c r="AG28" s="828">
        <f>$AG$6</f>
        <v>0.97</v>
      </c>
      <c r="AH28" s="840"/>
      <c r="AI28" s="246"/>
      <c r="AJ28" s="245"/>
      <c r="AK28" s="418"/>
      <c r="AL28" s="244"/>
      <c r="AM28" s="545"/>
      <c r="AN28" s="45"/>
      <c r="AO28" s="12">
        <f>ROUND(ROUND(O28*AG28,0)*$AL$18,0)</f>
        <v>463</v>
      </c>
      <c r="AP28" s="6"/>
    </row>
    <row r="29" spans="1:42" ht="17.25" customHeight="1" x14ac:dyDescent="0.15">
      <c r="A29" s="436">
        <v>24</v>
      </c>
      <c r="B29" s="433">
        <v>8551</v>
      </c>
      <c r="C29" s="35" t="s">
        <v>2538</v>
      </c>
      <c r="D29" s="711"/>
      <c r="E29" s="726" t="s">
        <v>308</v>
      </c>
      <c r="F29" s="825" t="s">
        <v>309</v>
      </c>
      <c r="G29" s="64" t="s">
        <v>473</v>
      </c>
      <c r="H29" s="196"/>
      <c r="I29" s="196"/>
      <c r="J29" s="196"/>
      <c r="K29" s="196"/>
      <c r="L29" s="196"/>
      <c r="M29" s="197"/>
      <c r="N29" s="453" t="s">
        <v>129</v>
      </c>
      <c r="O29" s="167"/>
      <c r="P29" s="167"/>
      <c r="Q29" s="167"/>
      <c r="R29" s="172"/>
      <c r="S29" s="444"/>
      <c r="T29" s="422"/>
      <c r="U29" s="422"/>
      <c r="V29" s="422"/>
      <c r="W29" s="422"/>
      <c r="X29" s="422"/>
      <c r="Y29" s="41"/>
      <c r="Z29" s="41"/>
      <c r="AA29" s="41"/>
      <c r="AB29" s="422"/>
      <c r="AC29" s="422"/>
      <c r="AD29" s="422"/>
      <c r="AE29" s="422"/>
      <c r="AF29" s="422"/>
      <c r="AG29" s="422"/>
      <c r="AH29" s="38"/>
      <c r="AI29" s="421"/>
      <c r="AJ29" s="418"/>
      <c r="AK29" s="418"/>
      <c r="AL29" s="243"/>
      <c r="AM29" s="243"/>
      <c r="AN29" s="418"/>
      <c r="AO29" s="12">
        <f>ROUND(O30*$AL$18,0)</f>
        <v>370</v>
      </c>
      <c r="AP29" s="402"/>
    </row>
    <row r="30" spans="1:42" ht="17.25" customHeight="1" x14ac:dyDescent="0.15">
      <c r="A30" s="436">
        <v>24</v>
      </c>
      <c r="B30" s="433">
        <v>8553</v>
      </c>
      <c r="C30" s="35" t="s">
        <v>2539</v>
      </c>
      <c r="D30" s="711"/>
      <c r="E30" s="729"/>
      <c r="F30" s="826"/>
      <c r="G30" s="680" t="s">
        <v>2194</v>
      </c>
      <c r="H30" s="784"/>
      <c r="I30" s="784"/>
      <c r="J30" s="784"/>
      <c r="K30" s="784"/>
      <c r="L30" s="784"/>
      <c r="M30" s="785"/>
      <c r="N30" s="57"/>
      <c r="O30" s="829">
        <f>予防短期入所生活!O30</f>
        <v>529</v>
      </c>
      <c r="P30" s="829"/>
      <c r="Q30" s="426" t="s">
        <v>578</v>
      </c>
      <c r="R30" s="104"/>
      <c r="S30" s="691" t="s">
        <v>301</v>
      </c>
      <c r="T30" s="750"/>
      <c r="U30" s="750"/>
      <c r="V30" s="750"/>
      <c r="W30" s="750"/>
      <c r="X30" s="750"/>
      <c r="Y30" s="750"/>
      <c r="Z30" s="750"/>
      <c r="AA30" s="750"/>
      <c r="AB30" s="750"/>
      <c r="AC30" s="750"/>
      <c r="AD30" s="750"/>
      <c r="AE30" s="750"/>
      <c r="AF30" s="515" t="s">
        <v>27</v>
      </c>
      <c r="AG30" s="828">
        <f>$AG$6</f>
        <v>0.97</v>
      </c>
      <c r="AH30" s="840"/>
      <c r="AI30" s="246"/>
      <c r="AJ30" s="245"/>
      <c r="AK30" s="418"/>
      <c r="AL30" s="244"/>
      <c r="AM30" s="545"/>
      <c r="AN30" s="45"/>
      <c r="AO30" s="12">
        <f>ROUND(ROUND(O30*AG30,0)*$AL$18,0)</f>
        <v>359</v>
      </c>
      <c r="AP30" s="6"/>
    </row>
    <row r="31" spans="1:42" ht="17.25" customHeight="1" x14ac:dyDescent="0.15">
      <c r="A31" s="436">
        <v>24</v>
      </c>
      <c r="B31" s="433">
        <v>8561</v>
      </c>
      <c r="C31" s="35" t="s">
        <v>2540</v>
      </c>
      <c r="D31" s="711"/>
      <c r="E31" s="729"/>
      <c r="F31" s="826"/>
      <c r="G31" s="796"/>
      <c r="H31" s="784"/>
      <c r="I31" s="784"/>
      <c r="J31" s="784"/>
      <c r="K31" s="784"/>
      <c r="L31" s="784"/>
      <c r="M31" s="785"/>
      <c r="N31" s="453" t="s">
        <v>130</v>
      </c>
      <c r="O31" s="173"/>
      <c r="P31" s="173"/>
      <c r="Q31" s="439"/>
      <c r="R31" s="190"/>
      <c r="S31" s="444"/>
      <c r="T31" s="422"/>
      <c r="U31" s="422"/>
      <c r="V31" s="422"/>
      <c r="W31" s="422"/>
      <c r="X31" s="422"/>
      <c r="Y31" s="41"/>
      <c r="Z31" s="41"/>
      <c r="AA31" s="41"/>
      <c r="AB31" s="41"/>
      <c r="AC31" s="41"/>
      <c r="AD31" s="422"/>
      <c r="AE31" s="41"/>
      <c r="AF31" s="422"/>
      <c r="AG31" s="422"/>
      <c r="AH31" s="38"/>
      <c r="AI31" s="421"/>
      <c r="AJ31" s="418"/>
      <c r="AK31" s="418"/>
      <c r="AL31" s="243"/>
      <c r="AM31" s="243"/>
      <c r="AN31" s="418"/>
      <c r="AO31" s="12">
        <f>ROUND(O32*$AL$18,0)</f>
        <v>459</v>
      </c>
      <c r="AP31" s="6"/>
    </row>
    <row r="32" spans="1:42" ht="17.25" customHeight="1" x14ac:dyDescent="0.15">
      <c r="A32" s="436">
        <v>24</v>
      </c>
      <c r="B32" s="433">
        <v>8563</v>
      </c>
      <c r="C32" s="35" t="s">
        <v>2541</v>
      </c>
      <c r="D32" s="711"/>
      <c r="E32" s="729"/>
      <c r="F32" s="826"/>
      <c r="G32" s="680" t="s">
        <v>452</v>
      </c>
      <c r="H32" s="784"/>
      <c r="I32" s="784"/>
      <c r="J32" s="784"/>
      <c r="K32" s="784"/>
      <c r="L32" s="784"/>
      <c r="M32" s="785"/>
      <c r="N32" s="57"/>
      <c r="O32" s="829">
        <f>予防短期入所生活!O32</f>
        <v>656</v>
      </c>
      <c r="P32" s="829"/>
      <c r="Q32" s="426" t="s">
        <v>578</v>
      </c>
      <c r="R32" s="104"/>
      <c r="S32" s="691" t="s">
        <v>301</v>
      </c>
      <c r="T32" s="750"/>
      <c r="U32" s="750"/>
      <c r="V32" s="750"/>
      <c r="W32" s="750"/>
      <c r="X32" s="750"/>
      <c r="Y32" s="750"/>
      <c r="Z32" s="750"/>
      <c r="AA32" s="750"/>
      <c r="AB32" s="750"/>
      <c r="AC32" s="750"/>
      <c r="AD32" s="750"/>
      <c r="AE32" s="750"/>
      <c r="AF32" s="515" t="s">
        <v>27</v>
      </c>
      <c r="AG32" s="828">
        <f>$AG$6</f>
        <v>0.97</v>
      </c>
      <c r="AH32" s="840"/>
      <c r="AI32" s="246"/>
      <c r="AJ32" s="245"/>
      <c r="AK32" s="418"/>
      <c r="AL32" s="244"/>
      <c r="AM32" s="545"/>
      <c r="AN32" s="45"/>
      <c r="AO32" s="12">
        <f>ROUND(ROUND(O32*AG32,0)*$AL$18,0)</f>
        <v>445</v>
      </c>
      <c r="AP32" s="6"/>
    </row>
    <row r="33" spans="1:42" ht="17.25" customHeight="1" x14ac:dyDescent="0.15">
      <c r="A33" s="436">
        <v>24</v>
      </c>
      <c r="B33" s="433">
        <v>8555</v>
      </c>
      <c r="C33" s="35" t="s">
        <v>2542</v>
      </c>
      <c r="D33" s="711"/>
      <c r="E33" s="729"/>
      <c r="F33" s="826"/>
      <c r="G33" s="63" t="s">
        <v>445</v>
      </c>
      <c r="H33" s="194"/>
      <c r="I33" s="194"/>
      <c r="J33" s="194"/>
      <c r="K33" s="194"/>
      <c r="L33" s="194"/>
      <c r="M33" s="195"/>
      <c r="N33" s="453" t="s">
        <v>129</v>
      </c>
      <c r="O33" s="167"/>
      <c r="P33" s="167"/>
      <c r="Q33" s="167"/>
      <c r="R33" s="172"/>
      <c r="S33" s="444"/>
      <c r="T33" s="422"/>
      <c r="U33" s="422"/>
      <c r="V33" s="422"/>
      <c r="W33" s="422"/>
      <c r="X33" s="422"/>
      <c r="Y33" s="41"/>
      <c r="Z33" s="41"/>
      <c r="AA33" s="41"/>
      <c r="AB33" s="422"/>
      <c r="AC33" s="422"/>
      <c r="AD33" s="422"/>
      <c r="AE33" s="422"/>
      <c r="AF33" s="422"/>
      <c r="AG33" s="422"/>
      <c r="AH33" s="38"/>
      <c r="AI33" s="421"/>
      <c r="AJ33" s="418"/>
      <c r="AK33" s="418"/>
      <c r="AL33" s="243"/>
      <c r="AM33" s="243"/>
      <c r="AN33" s="418"/>
      <c r="AO33" s="12">
        <f>ROUND(O34*$AL$18,0)</f>
        <v>370</v>
      </c>
      <c r="AP33" s="26"/>
    </row>
    <row r="34" spans="1:42" ht="17.25" customHeight="1" x14ac:dyDescent="0.15">
      <c r="A34" s="436">
        <v>24</v>
      </c>
      <c r="B34" s="433">
        <v>8557</v>
      </c>
      <c r="C34" s="35" t="s">
        <v>2543</v>
      </c>
      <c r="D34" s="711"/>
      <c r="E34" s="729"/>
      <c r="F34" s="826"/>
      <c r="G34" s="680" t="s">
        <v>2195</v>
      </c>
      <c r="H34" s="784"/>
      <c r="I34" s="784"/>
      <c r="J34" s="784"/>
      <c r="K34" s="784"/>
      <c r="L34" s="784"/>
      <c r="M34" s="785"/>
      <c r="N34" s="57"/>
      <c r="O34" s="829">
        <f>予防短期入所生活!O34</f>
        <v>529</v>
      </c>
      <c r="P34" s="829"/>
      <c r="Q34" s="426" t="s">
        <v>578</v>
      </c>
      <c r="R34" s="104"/>
      <c r="S34" s="691" t="s">
        <v>301</v>
      </c>
      <c r="T34" s="750"/>
      <c r="U34" s="750"/>
      <c r="V34" s="750"/>
      <c r="W34" s="750"/>
      <c r="X34" s="750"/>
      <c r="Y34" s="750"/>
      <c r="Z34" s="750"/>
      <c r="AA34" s="750"/>
      <c r="AB34" s="750"/>
      <c r="AC34" s="750"/>
      <c r="AD34" s="750"/>
      <c r="AE34" s="750"/>
      <c r="AF34" s="515" t="s">
        <v>27</v>
      </c>
      <c r="AG34" s="828">
        <f>$AG$6</f>
        <v>0.97</v>
      </c>
      <c r="AH34" s="840"/>
      <c r="AI34" s="246"/>
      <c r="AJ34" s="245"/>
      <c r="AK34" s="418"/>
      <c r="AL34" s="244"/>
      <c r="AM34" s="545"/>
      <c r="AN34" s="45"/>
      <c r="AO34" s="12">
        <f>ROUND(ROUND(O34*AG34,0)*$AL$18,0)</f>
        <v>359</v>
      </c>
      <c r="AP34" s="6"/>
    </row>
    <row r="35" spans="1:42" ht="17.25" customHeight="1" x14ac:dyDescent="0.15">
      <c r="A35" s="436">
        <v>24</v>
      </c>
      <c r="B35" s="433">
        <v>8565</v>
      </c>
      <c r="C35" s="35" t="s">
        <v>2544</v>
      </c>
      <c r="D35" s="711"/>
      <c r="E35" s="729"/>
      <c r="F35" s="826"/>
      <c r="G35" s="796"/>
      <c r="H35" s="784"/>
      <c r="I35" s="784"/>
      <c r="J35" s="784"/>
      <c r="K35" s="784"/>
      <c r="L35" s="784"/>
      <c r="M35" s="785"/>
      <c r="N35" s="453" t="s">
        <v>130</v>
      </c>
      <c r="O35" s="173"/>
      <c r="P35" s="173"/>
      <c r="Q35" s="439"/>
      <c r="R35" s="190"/>
      <c r="S35" s="444"/>
      <c r="T35" s="422"/>
      <c r="U35" s="422"/>
      <c r="V35" s="422"/>
      <c r="W35" s="422"/>
      <c r="X35" s="422"/>
      <c r="Y35" s="41"/>
      <c r="Z35" s="41"/>
      <c r="AA35" s="41"/>
      <c r="AB35" s="41"/>
      <c r="AC35" s="41"/>
      <c r="AD35" s="139"/>
      <c r="AE35" s="41"/>
      <c r="AF35" s="422"/>
      <c r="AG35" s="422"/>
      <c r="AH35" s="38"/>
      <c r="AI35" s="421"/>
      <c r="AJ35" s="418"/>
      <c r="AK35" s="418"/>
      <c r="AL35" s="243"/>
      <c r="AM35" s="243"/>
      <c r="AN35" s="418"/>
      <c r="AO35" s="12">
        <f>ROUND(O36*$AL$18,0)</f>
        <v>459</v>
      </c>
      <c r="AP35" s="6"/>
    </row>
    <row r="36" spans="1:42" ht="17.25" customHeight="1" x14ac:dyDescent="0.15">
      <c r="A36" s="436">
        <v>24</v>
      </c>
      <c r="B36" s="433">
        <v>8567</v>
      </c>
      <c r="C36" s="35" t="s">
        <v>2545</v>
      </c>
      <c r="D36" s="711"/>
      <c r="E36" s="824"/>
      <c r="F36" s="827"/>
      <c r="G36" s="830" t="s">
        <v>1855</v>
      </c>
      <c r="H36" s="831"/>
      <c r="I36" s="831"/>
      <c r="J36" s="831"/>
      <c r="K36" s="831"/>
      <c r="L36" s="831"/>
      <c r="M36" s="832"/>
      <c r="N36" s="57"/>
      <c r="O36" s="829">
        <f>予防短期入所生活!O36</f>
        <v>656</v>
      </c>
      <c r="P36" s="829"/>
      <c r="Q36" s="426" t="s">
        <v>578</v>
      </c>
      <c r="R36" s="104"/>
      <c r="S36" s="691" t="s">
        <v>301</v>
      </c>
      <c r="T36" s="750"/>
      <c r="U36" s="750"/>
      <c r="V36" s="750"/>
      <c r="W36" s="750"/>
      <c r="X36" s="750"/>
      <c r="Y36" s="750"/>
      <c r="Z36" s="750"/>
      <c r="AA36" s="750"/>
      <c r="AB36" s="750"/>
      <c r="AC36" s="750"/>
      <c r="AD36" s="750"/>
      <c r="AE36" s="750"/>
      <c r="AF36" s="515" t="s">
        <v>27</v>
      </c>
      <c r="AG36" s="828">
        <f>$AG$6</f>
        <v>0.97</v>
      </c>
      <c r="AH36" s="840"/>
      <c r="AI36" s="246"/>
      <c r="AJ36" s="245"/>
      <c r="AK36" s="418"/>
      <c r="AL36" s="244"/>
      <c r="AM36" s="545"/>
      <c r="AN36" s="84"/>
      <c r="AO36" s="12">
        <f>ROUND(ROUND(O36*AG36,0)*$AL$18,0)</f>
        <v>445</v>
      </c>
      <c r="AP36" s="6"/>
    </row>
    <row r="37" spans="1:42" ht="17.25" customHeight="1" x14ac:dyDescent="0.15">
      <c r="A37" s="436">
        <v>24</v>
      </c>
      <c r="B37" s="433">
        <v>8211</v>
      </c>
      <c r="C37" s="35" t="s">
        <v>2546</v>
      </c>
      <c r="D37" s="710" t="s">
        <v>142</v>
      </c>
      <c r="E37" s="726" t="s">
        <v>306</v>
      </c>
      <c r="F37" s="825" t="s">
        <v>309</v>
      </c>
      <c r="G37" s="63" t="s">
        <v>473</v>
      </c>
      <c r="H37" s="194"/>
      <c r="I37" s="194"/>
      <c r="J37" s="194"/>
      <c r="K37" s="194"/>
      <c r="L37" s="194"/>
      <c r="M37" s="195"/>
      <c r="N37" s="453" t="s">
        <v>129</v>
      </c>
      <c r="O37" s="633"/>
      <c r="P37" s="167"/>
      <c r="Q37" s="167"/>
      <c r="R37" s="172"/>
      <c r="S37" s="42"/>
      <c r="T37" s="445"/>
      <c r="U37" s="422"/>
      <c r="V37" s="422"/>
      <c r="W37" s="422"/>
      <c r="X37" s="422"/>
      <c r="Y37" s="422"/>
      <c r="Z37" s="41"/>
      <c r="AA37" s="41"/>
      <c r="AB37" s="422"/>
      <c r="AC37" s="422"/>
      <c r="AD37" s="422"/>
      <c r="AE37" s="422"/>
      <c r="AF37" s="422"/>
      <c r="AG37" s="422"/>
      <c r="AH37" s="38"/>
      <c r="AI37" s="427"/>
      <c r="AJ37" s="416"/>
      <c r="AK37" s="36"/>
      <c r="AL37" s="110"/>
      <c r="AM37" s="110"/>
      <c r="AN37" s="416"/>
      <c r="AO37" s="12">
        <f>ROUND(ROUND(O38*$AJ$50,0)*$AM$50,0)</f>
        <v>381</v>
      </c>
      <c r="AP37" s="402"/>
    </row>
    <row r="38" spans="1:42" ht="17.25" customHeight="1" x14ac:dyDescent="0.15">
      <c r="A38" s="436">
        <v>24</v>
      </c>
      <c r="B38" s="433">
        <v>8213</v>
      </c>
      <c r="C38" s="35" t="s">
        <v>2547</v>
      </c>
      <c r="D38" s="711"/>
      <c r="E38" s="729"/>
      <c r="F38" s="826"/>
      <c r="G38" s="680" t="s">
        <v>2192</v>
      </c>
      <c r="H38" s="784"/>
      <c r="I38" s="784"/>
      <c r="J38" s="784"/>
      <c r="K38" s="784"/>
      <c r="L38" s="784"/>
      <c r="M38" s="785"/>
      <c r="N38" s="57"/>
      <c r="O38" s="829">
        <f>予防短期入所生活!O22</f>
        <v>561</v>
      </c>
      <c r="P38" s="829"/>
      <c r="Q38" s="426" t="s">
        <v>578</v>
      </c>
      <c r="R38" s="104"/>
      <c r="S38" s="691" t="s">
        <v>301</v>
      </c>
      <c r="T38" s="750"/>
      <c r="U38" s="750"/>
      <c r="V38" s="750"/>
      <c r="W38" s="750"/>
      <c r="X38" s="750"/>
      <c r="Y38" s="750"/>
      <c r="Z38" s="750"/>
      <c r="AA38" s="750"/>
      <c r="AB38" s="750"/>
      <c r="AC38" s="750"/>
      <c r="AD38" s="750"/>
      <c r="AE38" s="750"/>
      <c r="AF38" s="515" t="s">
        <v>27</v>
      </c>
      <c r="AG38" s="828">
        <f>$AG$6</f>
        <v>0.97</v>
      </c>
      <c r="AH38" s="840"/>
      <c r="AI38" s="442"/>
      <c r="AJ38" s="637"/>
      <c r="AK38" s="419"/>
      <c r="AL38" s="244"/>
      <c r="AM38" s="545"/>
      <c r="AN38" s="45"/>
      <c r="AO38" s="12">
        <f>ROUND(ROUND(ROUND(O38*AG38,0)*$AJ$50,0)*$AM$50,0)</f>
        <v>370</v>
      </c>
      <c r="AP38" s="6"/>
    </row>
    <row r="39" spans="1:42" ht="17.25" customHeight="1" x14ac:dyDescent="0.15">
      <c r="A39" s="436">
        <v>24</v>
      </c>
      <c r="B39" s="433">
        <v>8215</v>
      </c>
      <c r="C39" s="35" t="s">
        <v>2548</v>
      </c>
      <c r="D39" s="711"/>
      <c r="E39" s="729"/>
      <c r="F39" s="826"/>
      <c r="G39" s="796"/>
      <c r="H39" s="784"/>
      <c r="I39" s="784"/>
      <c r="J39" s="784"/>
      <c r="K39" s="784"/>
      <c r="L39" s="784"/>
      <c r="M39" s="785"/>
      <c r="N39" s="453" t="s">
        <v>130</v>
      </c>
      <c r="O39" s="633"/>
      <c r="P39" s="173"/>
      <c r="Q39" s="173"/>
      <c r="R39" s="60"/>
      <c r="S39" s="140"/>
      <c r="T39" s="422"/>
      <c r="U39" s="422"/>
      <c r="V39" s="422"/>
      <c r="W39" s="422"/>
      <c r="X39" s="422"/>
      <c r="Y39" s="41"/>
      <c r="Z39" s="41"/>
      <c r="AA39" s="41"/>
      <c r="AB39" s="142"/>
      <c r="AC39" s="142"/>
      <c r="AD39" s="199"/>
      <c r="AE39" s="651"/>
      <c r="AF39" s="621"/>
      <c r="AG39" s="621"/>
      <c r="AH39" s="622"/>
      <c r="AI39" s="814" t="s">
        <v>159</v>
      </c>
      <c r="AJ39" s="850"/>
      <c r="AK39" s="815"/>
      <c r="AL39" s="851" t="s">
        <v>267</v>
      </c>
      <c r="AM39" s="852"/>
      <c r="AN39" s="853"/>
      <c r="AO39" s="12">
        <f>ROUND(ROUND(O40*$AJ$50,0)*$AM$50,0)</f>
        <v>463</v>
      </c>
      <c r="AP39" s="125"/>
    </row>
    <row r="40" spans="1:42" ht="17.25" customHeight="1" x14ac:dyDescent="0.15">
      <c r="A40" s="436">
        <v>24</v>
      </c>
      <c r="B40" s="433">
        <v>8217</v>
      </c>
      <c r="C40" s="35" t="s">
        <v>2549</v>
      </c>
      <c r="D40" s="711"/>
      <c r="E40" s="729"/>
      <c r="F40" s="826"/>
      <c r="G40" s="680" t="s">
        <v>452</v>
      </c>
      <c r="H40" s="784"/>
      <c r="I40" s="784"/>
      <c r="J40" s="784"/>
      <c r="K40" s="784"/>
      <c r="L40" s="784"/>
      <c r="M40" s="785"/>
      <c r="N40" s="117"/>
      <c r="O40" s="829">
        <f>予防短期入所生活!O24</f>
        <v>681</v>
      </c>
      <c r="P40" s="829"/>
      <c r="Q40" s="426" t="s">
        <v>578</v>
      </c>
      <c r="R40" s="104"/>
      <c r="S40" s="691" t="s">
        <v>301</v>
      </c>
      <c r="T40" s="750"/>
      <c r="U40" s="750"/>
      <c r="V40" s="750"/>
      <c r="W40" s="750"/>
      <c r="X40" s="750"/>
      <c r="Y40" s="750"/>
      <c r="Z40" s="750"/>
      <c r="AA40" s="750"/>
      <c r="AB40" s="750"/>
      <c r="AC40" s="750"/>
      <c r="AD40" s="750"/>
      <c r="AE40" s="750"/>
      <c r="AF40" s="515" t="s">
        <v>27</v>
      </c>
      <c r="AG40" s="828">
        <f>$AG$6</f>
        <v>0.97</v>
      </c>
      <c r="AH40" s="840"/>
      <c r="AI40" s="814"/>
      <c r="AJ40" s="850"/>
      <c r="AK40" s="815"/>
      <c r="AL40" s="851"/>
      <c r="AM40" s="852"/>
      <c r="AN40" s="853"/>
      <c r="AO40" s="12">
        <f>ROUND(ROUND(ROUND(O40*AG40,0)*$AJ$50,0)*$AM$50,0)</f>
        <v>449</v>
      </c>
      <c r="AP40" s="125"/>
    </row>
    <row r="41" spans="1:42" ht="17.25" customHeight="1" x14ac:dyDescent="0.15">
      <c r="A41" s="436">
        <v>24</v>
      </c>
      <c r="B41" s="433">
        <v>8219</v>
      </c>
      <c r="C41" s="35" t="s">
        <v>2550</v>
      </c>
      <c r="D41" s="711"/>
      <c r="E41" s="729"/>
      <c r="F41" s="826"/>
      <c r="G41" s="63" t="s">
        <v>445</v>
      </c>
      <c r="H41" s="194"/>
      <c r="I41" s="194"/>
      <c r="J41" s="194"/>
      <c r="K41" s="194"/>
      <c r="L41" s="194"/>
      <c r="M41" s="195"/>
      <c r="N41" s="453" t="s">
        <v>129</v>
      </c>
      <c r="O41" s="633"/>
      <c r="P41" s="167"/>
      <c r="Q41" s="167"/>
      <c r="R41" s="172"/>
      <c r="S41" s="140"/>
      <c r="T41" s="422"/>
      <c r="U41" s="422"/>
      <c r="V41" s="422"/>
      <c r="W41" s="422"/>
      <c r="X41" s="422"/>
      <c r="Y41" s="41"/>
      <c r="Z41" s="41"/>
      <c r="AA41" s="41"/>
      <c r="AB41" s="199"/>
      <c r="AC41" s="199"/>
      <c r="AD41" s="199"/>
      <c r="AE41" s="651"/>
      <c r="AF41" s="422"/>
      <c r="AG41" s="422"/>
      <c r="AH41" s="38"/>
      <c r="AI41" s="814"/>
      <c r="AJ41" s="850"/>
      <c r="AK41" s="815"/>
      <c r="AL41" s="851"/>
      <c r="AM41" s="852"/>
      <c r="AN41" s="853"/>
      <c r="AO41" s="12">
        <f>ROUND(ROUND(O42*$AJ$50,0)*$AM$50,0)</f>
        <v>381</v>
      </c>
      <c r="AP41" s="125"/>
    </row>
    <row r="42" spans="1:42" ht="17.25" customHeight="1" x14ac:dyDescent="0.15">
      <c r="A42" s="436">
        <v>24</v>
      </c>
      <c r="B42" s="433">
        <v>8221</v>
      </c>
      <c r="C42" s="35" t="s">
        <v>2551</v>
      </c>
      <c r="D42" s="711"/>
      <c r="E42" s="729"/>
      <c r="F42" s="826"/>
      <c r="G42" s="680" t="s">
        <v>2193</v>
      </c>
      <c r="H42" s="784"/>
      <c r="I42" s="784"/>
      <c r="J42" s="784"/>
      <c r="K42" s="784"/>
      <c r="L42" s="784"/>
      <c r="M42" s="785"/>
      <c r="N42" s="117"/>
      <c r="O42" s="829">
        <f>予防短期入所生活!O26</f>
        <v>561</v>
      </c>
      <c r="P42" s="829"/>
      <c r="Q42" s="426" t="s">
        <v>578</v>
      </c>
      <c r="R42" s="104"/>
      <c r="S42" s="691" t="s">
        <v>301</v>
      </c>
      <c r="T42" s="750"/>
      <c r="U42" s="750"/>
      <c r="V42" s="750"/>
      <c r="W42" s="750"/>
      <c r="X42" s="750"/>
      <c r="Y42" s="750"/>
      <c r="Z42" s="750"/>
      <c r="AA42" s="750"/>
      <c r="AB42" s="750"/>
      <c r="AC42" s="750"/>
      <c r="AD42" s="750"/>
      <c r="AE42" s="750"/>
      <c r="AF42" s="515" t="s">
        <v>27</v>
      </c>
      <c r="AG42" s="828">
        <f>$AG$6</f>
        <v>0.97</v>
      </c>
      <c r="AH42" s="840"/>
      <c r="AI42" s="814"/>
      <c r="AJ42" s="850"/>
      <c r="AK42" s="815"/>
      <c r="AL42" s="851"/>
      <c r="AM42" s="852"/>
      <c r="AN42" s="853"/>
      <c r="AO42" s="12">
        <f>ROUND(ROUND(ROUND(O42*AG42,0)*$AJ$50,0)*$AM$50,0)</f>
        <v>370</v>
      </c>
      <c r="AP42" s="125"/>
    </row>
    <row r="43" spans="1:42" ht="17.25" customHeight="1" x14ac:dyDescent="0.15">
      <c r="A43" s="436">
        <v>24</v>
      </c>
      <c r="B43" s="433">
        <v>8223</v>
      </c>
      <c r="C43" s="35" t="s">
        <v>2552</v>
      </c>
      <c r="D43" s="711"/>
      <c r="E43" s="729"/>
      <c r="F43" s="826"/>
      <c r="G43" s="796"/>
      <c r="H43" s="784"/>
      <c r="I43" s="784"/>
      <c r="J43" s="784"/>
      <c r="K43" s="784"/>
      <c r="L43" s="784"/>
      <c r="M43" s="785"/>
      <c r="N43" s="453" t="s">
        <v>130</v>
      </c>
      <c r="O43" s="633"/>
      <c r="P43" s="173"/>
      <c r="Q43" s="173"/>
      <c r="R43" s="60"/>
      <c r="S43" s="140"/>
      <c r="T43" s="422"/>
      <c r="U43" s="422"/>
      <c r="V43" s="422"/>
      <c r="W43" s="422"/>
      <c r="X43" s="422"/>
      <c r="Y43" s="41"/>
      <c r="Z43" s="41"/>
      <c r="AA43" s="41"/>
      <c r="AB43" s="199"/>
      <c r="AC43" s="199"/>
      <c r="AD43" s="199"/>
      <c r="AE43" s="651"/>
      <c r="AF43" s="422"/>
      <c r="AG43" s="422"/>
      <c r="AH43" s="38"/>
      <c r="AI43" s="814"/>
      <c r="AJ43" s="850"/>
      <c r="AK43" s="815"/>
      <c r="AL43" s="851"/>
      <c r="AM43" s="852"/>
      <c r="AN43" s="853"/>
      <c r="AO43" s="12">
        <f>ROUND(ROUND(O44*$AJ$50,0)*$AM$50,0)</f>
        <v>463</v>
      </c>
      <c r="AP43" s="125"/>
    </row>
    <row r="44" spans="1:42" ht="17.25" customHeight="1" x14ac:dyDescent="0.15">
      <c r="A44" s="436">
        <v>24</v>
      </c>
      <c r="B44" s="433">
        <v>8225</v>
      </c>
      <c r="C44" s="35" t="s">
        <v>2553</v>
      </c>
      <c r="D44" s="711"/>
      <c r="E44" s="824"/>
      <c r="F44" s="827"/>
      <c r="G44" s="830" t="s">
        <v>1855</v>
      </c>
      <c r="H44" s="831"/>
      <c r="I44" s="831"/>
      <c r="J44" s="831"/>
      <c r="K44" s="831"/>
      <c r="L44" s="831"/>
      <c r="M44" s="832"/>
      <c r="N44" s="446"/>
      <c r="O44" s="829">
        <f>予防短期入所生活!O28</f>
        <v>681</v>
      </c>
      <c r="P44" s="829"/>
      <c r="Q44" s="426" t="s">
        <v>578</v>
      </c>
      <c r="R44" s="104"/>
      <c r="S44" s="691" t="s">
        <v>301</v>
      </c>
      <c r="T44" s="750"/>
      <c r="U44" s="750"/>
      <c r="V44" s="750"/>
      <c r="W44" s="750"/>
      <c r="X44" s="750"/>
      <c r="Y44" s="750"/>
      <c r="Z44" s="750"/>
      <c r="AA44" s="750"/>
      <c r="AB44" s="750"/>
      <c r="AC44" s="750"/>
      <c r="AD44" s="750"/>
      <c r="AE44" s="750"/>
      <c r="AF44" s="515" t="s">
        <v>27</v>
      </c>
      <c r="AG44" s="828">
        <f>$AG$6</f>
        <v>0.97</v>
      </c>
      <c r="AH44" s="840"/>
      <c r="AI44" s="814"/>
      <c r="AJ44" s="850"/>
      <c r="AK44" s="815"/>
      <c r="AL44" s="851"/>
      <c r="AM44" s="852"/>
      <c r="AN44" s="853"/>
      <c r="AO44" s="12">
        <f>ROUND(ROUND(ROUND(O44*AG44,0)*$AJ$50,0)*$AM$50,0)</f>
        <v>449</v>
      </c>
      <c r="AP44" s="125"/>
    </row>
    <row r="45" spans="1:42" ht="17.25" customHeight="1" x14ac:dyDescent="0.15">
      <c r="A45" s="436">
        <v>24</v>
      </c>
      <c r="B45" s="433">
        <v>8571</v>
      </c>
      <c r="C45" s="35" t="s">
        <v>2554</v>
      </c>
      <c r="D45" s="711"/>
      <c r="E45" s="726" t="s">
        <v>308</v>
      </c>
      <c r="F45" s="825" t="s">
        <v>309</v>
      </c>
      <c r="G45" s="64" t="s">
        <v>473</v>
      </c>
      <c r="H45" s="196"/>
      <c r="I45" s="196"/>
      <c r="J45" s="196"/>
      <c r="K45" s="196"/>
      <c r="L45" s="196"/>
      <c r="M45" s="197"/>
      <c r="N45" s="453" t="s">
        <v>129</v>
      </c>
      <c r="O45" s="633"/>
      <c r="P45" s="167"/>
      <c r="Q45" s="167"/>
      <c r="R45" s="172"/>
      <c r="S45" s="140"/>
      <c r="T45" s="422"/>
      <c r="U45" s="422"/>
      <c r="V45" s="422"/>
      <c r="W45" s="422"/>
      <c r="X45" s="422"/>
      <c r="Y45" s="41"/>
      <c r="Z45" s="41"/>
      <c r="AA45" s="41"/>
      <c r="AB45" s="422"/>
      <c r="AC45" s="422"/>
      <c r="AD45" s="422"/>
      <c r="AE45" s="422"/>
      <c r="AF45" s="422"/>
      <c r="AG45" s="422"/>
      <c r="AH45" s="38"/>
      <c r="AI45" s="814"/>
      <c r="AJ45" s="850"/>
      <c r="AK45" s="815"/>
      <c r="AL45" s="851"/>
      <c r="AM45" s="852"/>
      <c r="AN45" s="853"/>
      <c r="AO45" s="12">
        <f>ROUND(ROUND(O46*$AJ$50,0)*$AM$50,0)</f>
        <v>359</v>
      </c>
      <c r="AP45" s="125"/>
    </row>
    <row r="46" spans="1:42" ht="17.25" customHeight="1" x14ac:dyDescent="0.15">
      <c r="A46" s="436">
        <v>24</v>
      </c>
      <c r="B46" s="433">
        <v>8573</v>
      </c>
      <c r="C46" s="35" t="s">
        <v>2555</v>
      </c>
      <c r="D46" s="711"/>
      <c r="E46" s="729"/>
      <c r="F46" s="826"/>
      <c r="G46" s="680" t="s">
        <v>2194</v>
      </c>
      <c r="H46" s="784"/>
      <c r="I46" s="784"/>
      <c r="J46" s="784"/>
      <c r="K46" s="784"/>
      <c r="L46" s="784"/>
      <c r="M46" s="785"/>
      <c r="N46" s="57"/>
      <c r="O46" s="829">
        <f>予防短期入所生活!O30</f>
        <v>529</v>
      </c>
      <c r="P46" s="829"/>
      <c r="Q46" s="426" t="s">
        <v>578</v>
      </c>
      <c r="R46" s="104"/>
      <c r="S46" s="691" t="s">
        <v>301</v>
      </c>
      <c r="T46" s="750"/>
      <c r="U46" s="750"/>
      <c r="V46" s="750"/>
      <c r="W46" s="750"/>
      <c r="X46" s="750"/>
      <c r="Y46" s="750"/>
      <c r="Z46" s="750"/>
      <c r="AA46" s="750"/>
      <c r="AB46" s="750"/>
      <c r="AC46" s="750"/>
      <c r="AD46" s="750"/>
      <c r="AE46" s="750"/>
      <c r="AF46" s="515" t="s">
        <v>27</v>
      </c>
      <c r="AG46" s="828">
        <f>$AG$6</f>
        <v>0.97</v>
      </c>
      <c r="AH46" s="840"/>
      <c r="AI46" s="814"/>
      <c r="AJ46" s="850"/>
      <c r="AK46" s="815"/>
      <c r="AL46" s="851"/>
      <c r="AM46" s="852"/>
      <c r="AN46" s="853"/>
      <c r="AO46" s="12">
        <f>ROUND(ROUND(ROUND(O46*AG46,0)*$AJ$50,0)*$AM$50,0)</f>
        <v>348</v>
      </c>
      <c r="AP46" s="125"/>
    </row>
    <row r="47" spans="1:42" ht="17.25" customHeight="1" x14ac:dyDescent="0.15">
      <c r="A47" s="436">
        <v>24</v>
      </c>
      <c r="B47" s="433">
        <v>8575</v>
      </c>
      <c r="C47" s="35" t="s">
        <v>2556</v>
      </c>
      <c r="D47" s="711"/>
      <c r="E47" s="729"/>
      <c r="F47" s="826"/>
      <c r="G47" s="796"/>
      <c r="H47" s="784"/>
      <c r="I47" s="784"/>
      <c r="J47" s="784"/>
      <c r="K47" s="784"/>
      <c r="L47" s="784"/>
      <c r="M47" s="785"/>
      <c r="N47" s="453" t="s">
        <v>130</v>
      </c>
      <c r="O47" s="633"/>
      <c r="P47" s="173"/>
      <c r="Q47" s="173"/>
      <c r="R47" s="60"/>
      <c r="S47" s="140"/>
      <c r="T47" s="422"/>
      <c r="U47" s="422"/>
      <c r="V47" s="422"/>
      <c r="W47" s="422"/>
      <c r="X47" s="422"/>
      <c r="Y47" s="41"/>
      <c r="Z47" s="41"/>
      <c r="AA47" s="41"/>
      <c r="AB47" s="41"/>
      <c r="AC47" s="41"/>
      <c r="AD47" s="422"/>
      <c r="AE47" s="41"/>
      <c r="AF47" s="422"/>
      <c r="AG47" s="422"/>
      <c r="AH47" s="38"/>
      <c r="AI47" s="814"/>
      <c r="AJ47" s="850"/>
      <c r="AK47" s="815"/>
      <c r="AL47" s="851"/>
      <c r="AM47" s="852"/>
      <c r="AN47" s="853"/>
      <c r="AO47" s="12">
        <f>ROUND(ROUND(O48*$AJ$50,0)*$AM$50,0)</f>
        <v>445</v>
      </c>
      <c r="AP47" s="125"/>
    </row>
    <row r="48" spans="1:42" ht="17.25" customHeight="1" x14ac:dyDescent="0.15">
      <c r="A48" s="436">
        <v>24</v>
      </c>
      <c r="B48" s="433">
        <v>8577</v>
      </c>
      <c r="C48" s="35" t="s">
        <v>2557</v>
      </c>
      <c r="D48" s="711"/>
      <c r="E48" s="729"/>
      <c r="F48" s="826"/>
      <c r="G48" s="680" t="s">
        <v>452</v>
      </c>
      <c r="H48" s="784"/>
      <c r="I48" s="784"/>
      <c r="J48" s="784"/>
      <c r="K48" s="784"/>
      <c r="L48" s="784"/>
      <c r="M48" s="785"/>
      <c r="N48" s="117"/>
      <c r="O48" s="829">
        <f>予防短期入所生活!O32</f>
        <v>656</v>
      </c>
      <c r="P48" s="829"/>
      <c r="Q48" s="426" t="s">
        <v>578</v>
      </c>
      <c r="R48" s="104"/>
      <c r="S48" s="691" t="s">
        <v>301</v>
      </c>
      <c r="T48" s="750"/>
      <c r="U48" s="750"/>
      <c r="V48" s="750"/>
      <c r="W48" s="750"/>
      <c r="X48" s="750"/>
      <c r="Y48" s="750"/>
      <c r="Z48" s="750"/>
      <c r="AA48" s="750"/>
      <c r="AB48" s="750"/>
      <c r="AC48" s="750"/>
      <c r="AD48" s="750"/>
      <c r="AE48" s="750"/>
      <c r="AF48" s="515" t="s">
        <v>27</v>
      </c>
      <c r="AG48" s="828">
        <f>$AG$6</f>
        <v>0.97</v>
      </c>
      <c r="AH48" s="840"/>
      <c r="AI48" s="814"/>
      <c r="AJ48" s="850"/>
      <c r="AK48" s="815"/>
      <c r="AL48" s="851"/>
      <c r="AM48" s="852"/>
      <c r="AN48" s="853"/>
      <c r="AO48" s="12">
        <f>ROUND(ROUND(ROUND(O48*AG48,0)*$AJ$50,0)*$AM$50,0)</f>
        <v>432</v>
      </c>
      <c r="AP48" s="125"/>
    </row>
    <row r="49" spans="1:42" ht="17.25" customHeight="1" x14ac:dyDescent="0.15">
      <c r="A49" s="436">
        <v>24</v>
      </c>
      <c r="B49" s="433">
        <v>8579</v>
      </c>
      <c r="C49" s="35" t="s">
        <v>2558</v>
      </c>
      <c r="D49" s="711"/>
      <c r="E49" s="729"/>
      <c r="F49" s="826"/>
      <c r="G49" s="63" t="s">
        <v>445</v>
      </c>
      <c r="H49" s="194"/>
      <c r="I49" s="194"/>
      <c r="J49" s="194"/>
      <c r="K49" s="194"/>
      <c r="L49" s="194"/>
      <c r="M49" s="195"/>
      <c r="N49" s="453" t="s">
        <v>129</v>
      </c>
      <c r="O49" s="633"/>
      <c r="P49" s="167"/>
      <c r="Q49" s="167"/>
      <c r="R49" s="172"/>
      <c r="S49" s="140"/>
      <c r="T49" s="422"/>
      <c r="U49" s="422"/>
      <c r="V49" s="422"/>
      <c r="W49" s="422"/>
      <c r="X49" s="422"/>
      <c r="Y49" s="41"/>
      <c r="Z49" s="41"/>
      <c r="AA49" s="41"/>
      <c r="AB49" s="422"/>
      <c r="AC49" s="422"/>
      <c r="AD49" s="422"/>
      <c r="AE49" s="422"/>
      <c r="AF49" s="422"/>
      <c r="AG49" s="422"/>
      <c r="AH49" s="38"/>
      <c r="AI49" s="814"/>
      <c r="AJ49" s="850"/>
      <c r="AK49" s="815"/>
      <c r="AL49" s="851"/>
      <c r="AM49" s="852"/>
      <c r="AN49" s="853"/>
      <c r="AO49" s="12">
        <f>ROUND(ROUND(O50*$AJ$50,0)*$AM$50,0)</f>
        <v>359</v>
      </c>
      <c r="AP49" s="126"/>
    </row>
    <row r="50" spans="1:42" ht="17.25" customHeight="1" x14ac:dyDescent="0.15">
      <c r="A50" s="436">
        <v>24</v>
      </c>
      <c r="B50" s="433">
        <v>8581</v>
      </c>
      <c r="C50" s="35" t="s">
        <v>2559</v>
      </c>
      <c r="D50" s="711"/>
      <c r="E50" s="729"/>
      <c r="F50" s="826"/>
      <c r="G50" s="680" t="s">
        <v>2195</v>
      </c>
      <c r="H50" s="784"/>
      <c r="I50" s="784"/>
      <c r="J50" s="784"/>
      <c r="K50" s="784"/>
      <c r="L50" s="784"/>
      <c r="M50" s="785"/>
      <c r="N50" s="57"/>
      <c r="O50" s="829">
        <f>予防短期入所生活!O34</f>
        <v>529</v>
      </c>
      <c r="P50" s="829"/>
      <c r="Q50" s="426" t="s">
        <v>578</v>
      </c>
      <c r="R50" s="104"/>
      <c r="S50" s="691" t="s">
        <v>301</v>
      </c>
      <c r="T50" s="750"/>
      <c r="U50" s="750"/>
      <c r="V50" s="750"/>
      <c r="W50" s="750"/>
      <c r="X50" s="750"/>
      <c r="Y50" s="750"/>
      <c r="Z50" s="750"/>
      <c r="AA50" s="750"/>
      <c r="AB50" s="750"/>
      <c r="AC50" s="750"/>
      <c r="AD50" s="750"/>
      <c r="AE50" s="750"/>
      <c r="AF50" s="515" t="s">
        <v>27</v>
      </c>
      <c r="AG50" s="828">
        <f>$AG$6</f>
        <v>0.97</v>
      </c>
      <c r="AH50" s="840"/>
      <c r="AI50" s="70" t="s">
        <v>27</v>
      </c>
      <c r="AJ50" s="718">
        <f>AL18</f>
        <v>0.7</v>
      </c>
      <c r="AK50" s="744"/>
      <c r="AL50" s="521" t="s">
        <v>27</v>
      </c>
      <c r="AM50" s="718">
        <f>予防短期入所生活!AL50</f>
        <v>0.97</v>
      </c>
      <c r="AN50" s="744"/>
      <c r="AO50" s="12">
        <f>ROUND(ROUND(ROUND(O50*AG50,0)*$AJ$50,0)*$AM$50,0)</f>
        <v>348</v>
      </c>
      <c r="AP50" s="125"/>
    </row>
    <row r="51" spans="1:42" ht="17.25" customHeight="1" x14ac:dyDescent="0.15">
      <c r="A51" s="436">
        <v>24</v>
      </c>
      <c r="B51" s="433">
        <v>8583</v>
      </c>
      <c r="C51" s="35" t="s">
        <v>2560</v>
      </c>
      <c r="D51" s="711"/>
      <c r="E51" s="729"/>
      <c r="F51" s="826"/>
      <c r="G51" s="796"/>
      <c r="H51" s="784"/>
      <c r="I51" s="784"/>
      <c r="J51" s="784"/>
      <c r="K51" s="784"/>
      <c r="L51" s="784"/>
      <c r="M51" s="785"/>
      <c r="N51" s="453" t="s">
        <v>130</v>
      </c>
      <c r="O51" s="633"/>
      <c r="P51" s="173"/>
      <c r="Q51" s="173"/>
      <c r="R51" s="60"/>
      <c r="S51" s="140"/>
      <c r="T51" s="422"/>
      <c r="U51" s="422"/>
      <c r="V51" s="422"/>
      <c r="W51" s="422"/>
      <c r="X51" s="422"/>
      <c r="Y51" s="41"/>
      <c r="Z51" s="41"/>
      <c r="AA51" s="41"/>
      <c r="AB51" s="41"/>
      <c r="AC51" s="41"/>
      <c r="AD51" s="139"/>
      <c r="AE51" s="41"/>
      <c r="AF51" s="422"/>
      <c r="AG51" s="422"/>
      <c r="AH51" s="38"/>
      <c r="AI51" s="421"/>
      <c r="AJ51" s="418"/>
      <c r="AK51" s="419"/>
      <c r="AL51" s="243"/>
      <c r="AM51" s="243"/>
      <c r="AN51" s="418"/>
      <c r="AO51" s="12">
        <f>ROUND(ROUND(O52*$AJ$50,0)*$AM$50,0)</f>
        <v>445</v>
      </c>
      <c r="AP51" s="125"/>
    </row>
    <row r="52" spans="1:42" ht="17.25" customHeight="1" x14ac:dyDescent="0.15">
      <c r="A52" s="436">
        <v>24</v>
      </c>
      <c r="B52" s="433">
        <v>8585</v>
      </c>
      <c r="C52" s="35" t="s">
        <v>2561</v>
      </c>
      <c r="D52" s="839"/>
      <c r="E52" s="824"/>
      <c r="F52" s="827"/>
      <c r="G52" s="830" t="s">
        <v>1855</v>
      </c>
      <c r="H52" s="831"/>
      <c r="I52" s="831"/>
      <c r="J52" s="831"/>
      <c r="K52" s="831"/>
      <c r="L52" s="831"/>
      <c r="M52" s="832"/>
      <c r="N52" s="117"/>
      <c r="O52" s="829">
        <f>予防短期入所生活!O36</f>
        <v>656</v>
      </c>
      <c r="P52" s="829"/>
      <c r="Q52" s="426" t="s">
        <v>578</v>
      </c>
      <c r="R52" s="104"/>
      <c r="S52" s="691" t="s">
        <v>301</v>
      </c>
      <c r="T52" s="750"/>
      <c r="U52" s="750"/>
      <c r="V52" s="750"/>
      <c r="W52" s="750"/>
      <c r="X52" s="750"/>
      <c r="Y52" s="750"/>
      <c r="Z52" s="750"/>
      <c r="AA52" s="750"/>
      <c r="AB52" s="750"/>
      <c r="AC52" s="750"/>
      <c r="AD52" s="750"/>
      <c r="AE52" s="750"/>
      <c r="AF52" s="515" t="s">
        <v>27</v>
      </c>
      <c r="AG52" s="828">
        <f>$AG$6</f>
        <v>0.97</v>
      </c>
      <c r="AH52" s="840"/>
      <c r="AI52" s="39"/>
      <c r="AJ52" s="417"/>
      <c r="AK52" s="420"/>
      <c r="AL52" s="292"/>
      <c r="AM52" s="553"/>
      <c r="AN52" s="47"/>
      <c r="AO52" s="12">
        <f>ROUND(ROUND(ROUND(O52*AG52,0)*$AJ$50,0)*$AM$50,0)</f>
        <v>432</v>
      </c>
      <c r="AP52" s="293"/>
    </row>
  </sheetData>
  <mergeCells count="113">
    <mergeCell ref="AJ50:AK50"/>
    <mergeCell ref="AM50:AN50"/>
    <mergeCell ref="AG38:AH38"/>
    <mergeCell ref="E45:E52"/>
    <mergeCell ref="F45:F52"/>
    <mergeCell ref="G46:M47"/>
    <mergeCell ref="O46:P46"/>
    <mergeCell ref="S46:AE46"/>
    <mergeCell ref="AG46:AH46"/>
    <mergeCell ref="G48:M48"/>
    <mergeCell ref="O48:P48"/>
    <mergeCell ref="S48:AE48"/>
    <mergeCell ref="AG48:AH48"/>
    <mergeCell ref="G52:M52"/>
    <mergeCell ref="O52:P52"/>
    <mergeCell ref="S52:AE52"/>
    <mergeCell ref="AG52:AH52"/>
    <mergeCell ref="AI39:AK49"/>
    <mergeCell ref="AL39:AN49"/>
    <mergeCell ref="G40:M40"/>
    <mergeCell ref="O40:P40"/>
    <mergeCell ref="S40:AE40"/>
    <mergeCell ref="AG40:AH40"/>
    <mergeCell ref="G42:M43"/>
    <mergeCell ref="AG50:AH50"/>
    <mergeCell ref="G24:M24"/>
    <mergeCell ref="O24:P24"/>
    <mergeCell ref="S24:AE24"/>
    <mergeCell ref="AG24:AH24"/>
    <mergeCell ref="G22:M23"/>
    <mergeCell ref="G36:M36"/>
    <mergeCell ref="O36:P36"/>
    <mergeCell ref="S36:AE36"/>
    <mergeCell ref="AG36:AH36"/>
    <mergeCell ref="O42:P42"/>
    <mergeCell ref="S42:AE42"/>
    <mergeCell ref="AG42:AH42"/>
    <mergeCell ref="G44:M44"/>
    <mergeCell ref="O44:P44"/>
    <mergeCell ref="S44:AE44"/>
    <mergeCell ref="AG44:AH44"/>
    <mergeCell ref="S38:AE38"/>
    <mergeCell ref="AG26:AH26"/>
    <mergeCell ref="AG28:AH28"/>
    <mergeCell ref="AG22:AH22"/>
    <mergeCell ref="AG34:AH34"/>
    <mergeCell ref="O30:P30"/>
    <mergeCell ref="S30:AE30"/>
    <mergeCell ref="D37:D52"/>
    <mergeCell ref="E37:E44"/>
    <mergeCell ref="F37:F44"/>
    <mergeCell ref="G38:M39"/>
    <mergeCell ref="O38:P38"/>
    <mergeCell ref="G34:M35"/>
    <mergeCell ref="O34:P34"/>
    <mergeCell ref="S34:AE34"/>
    <mergeCell ref="D21:D36"/>
    <mergeCell ref="E21:E28"/>
    <mergeCell ref="F21:F28"/>
    <mergeCell ref="G26:M27"/>
    <mergeCell ref="O26:P26"/>
    <mergeCell ref="G50:M51"/>
    <mergeCell ref="O50:P50"/>
    <mergeCell ref="S50:AE50"/>
    <mergeCell ref="O22:P22"/>
    <mergeCell ref="S22:AE22"/>
    <mergeCell ref="E29:E36"/>
    <mergeCell ref="G28:M28"/>
    <mergeCell ref="O28:P28"/>
    <mergeCell ref="S28:AE28"/>
    <mergeCell ref="F29:F36"/>
    <mergeCell ref="G30:M31"/>
    <mergeCell ref="AG18:AH18"/>
    <mergeCell ref="AG30:AH30"/>
    <mergeCell ref="G32:M32"/>
    <mergeCell ref="O32:P32"/>
    <mergeCell ref="S32:AE32"/>
    <mergeCell ref="AG32:AH32"/>
    <mergeCell ref="S26:AE26"/>
    <mergeCell ref="AL18:AM18"/>
    <mergeCell ref="O20:P20"/>
    <mergeCell ref="S20:AE20"/>
    <mergeCell ref="AG20:AH20"/>
    <mergeCell ref="AG6:AH6"/>
    <mergeCell ref="AJ6:AM17"/>
    <mergeCell ref="O8:P8"/>
    <mergeCell ref="S8:AE8"/>
    <mergeCell ref="AG8:AH8"/>
    <mergeCell ref="G10:M11"/>
    <mergeCell ref="O10:P10"/>
    <mergeCell ref="S10:AE10"/>
    <mergeCell ref="AG10:AH10"/>
    <mergeCell ref="O12:P12"/>
    <mergeCell ref="AG12:AH12"/>
    <mergeCell ref="G14:M15"/>
    <mergeCell ref="O14:P14"/>
    <mergeCell ref="S14:AE14"/>
    <mergeCell ref="AG14:AH14"/>
    <mergeCell ref="O16:P16"/>
    <mergeCell ref="S16:AE16"/>
    <mergeCell ref="AG16:AH16"/>
    <mergeCell ref="D5:D20"/>
    <mergeCell ref="E5:E12"/>
    <mergeCell ref="F5:F12"/>
    <mergeCell ref="G6:M7"/>
    <mergeCell ref="O6:P6"/>
    <mergeCell ref="S6:AE6"/>
    <mergeCell ref="S12:AE12"/>
    <mergeCell ref="G18:M19"/>
    <mergeCell ref="O18:P18"/>
    <mergeCell ref="S18:AE18"/>
    <mergeCell ref="E13:E20"/>
    <mergeCell ref="F13:F20"/>
  </mergeCells>
  <phoneticPr fontId="3"/>
  <printOptions horizontalCentered="1"/>
  <pageMargins left="0.39370078740157483" right="0.39370078740157483" top="0.78740157480314965" bottom="0.59055118110236227" header="0.51181102362204722" footer="0.31496062992125984"/>
  <pageSetup paperSize="9" scale="63" firstPageNumber="28" orientation="portrait" useFirstPageNumber="1" r:id="rId1"/>
  <headerFooter alignWithMargins="0">
    <oddHeader>&amp;R&amp;9介護予防短期入所生活介護</oddHeader>
    <oddFooter>&amp;C&amp;14&amp;P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dimension ref="A1:AQ52"/>
  <sheetViews>
    <sheetView view="pageBreakPreview" zoomScaleNormal="75" zoomScaleSheetLayoutView="100" workbookViewId="0"/>
  </sheetViews>
  <sheetFormatPr defaultColWidth="9" defaultRowHeight="13.5" x14ac:dyDescent="0.15"/>
  <cols>
    <col min="1" max="1" width="4.625" style="251" customWidth="1"/>
    <col min="2" max="2" width="7.5" style="251" customWidth="1"/>
    <col min="3" max="3" width="28.625" style="251" customWidth="1"/>
    <col min="4" max="6" width="2.875" style="251" customWidth="1"/>
    <col min="7" max="16" width="2.375" style="251" customWidth="1"/>
    <col min="17" max="17" width="1.875" style="251" customWidth="1"/>
    <col min="18" max="18" width="2" style="251" customWidth="1"/>
    <col min="19" max="26" width="2.375" style="251" customWidth="1"/>
    <col min="27" max="27" width="2.875" style="251" customWidth="1"/>
    <col min="28" max="28" width="2.375" style="251" customWidth="1"/>
    <col min="29" max="29" width="2.875" style="251" customWidth="1"/>
    <col min="30" max="30" width="2.125" style="251" customWidth="1"/>
    <col min="31" max="33" width="2.375" style="251" customWidth="1"/>
    <col min="34" max="34" width="3.625" style="251" customWidth="1"/>
    <col min="35" max="36" width="2.375" style="251" customWidth="1"/>
    <col min="37" max="37" width="3.625" style="24" customWidth="1"/>
    <col min="38" max="38" width="2.375" style="251" customWidth="1"/>
    <col min="39" max="39" width="3.625" style="251" customWidth="1"/>
    <col min="40" max="40" width="2.375" style="251" customWidth="1"/>
    <col min="41" max="41" width="7.625" style="251" customWidth="1"/>
    <col min="42" max="42" width="8.125" style="251" customWidth="1"/>
    <col min="43" max="43" width="2.875" style="251" customWidth="1"/>
    <col min="44" max="16384" width="9" style="251"/>
  </cols>
  <sheetData>
    <row r="1" spans="1:43" ht="17.25" x14ac:dyDescent="0.2">
      <c r="B1" s="15" t="s">
        <v>247</v>
      </c>
    </row>
    <row r="2" spans="1:43" ht="6.75" customHeight="1" x14ac:dyDescent="0.15"/>
    <row r="3" spans="1:43" ht="16.5" customHeight="1" x14ac:dyDescent="0.15">
      <c r="A3" s="405" t="s">
        <v>582</v>
      </c>
      <c r="B3" s="198"/>
      <c r="C3" s="1" t="s">
        <v>583</v>
      </c>
      <c r="D3" s="25"/>
      <c r="E3" s="633"/>
      <c r="F3" s="633"/>
      <c r="G3" s="633"/>
      <c r="H3" s="633"/>
      <c r="I3" s="633"/>
      <c r="J3" s="633"/>
      <c r="K3" s="633"/>
      <c r="L3" s="633"/>
      <c r="M3" s="633"/>
      <c r="N3" s="633"/>
      <c r="O3" s="633"/>
      <c r="P3" s="633"/>
      <c r="Q3" s="633"/>
      <c r="R3" s="633"/>
      <c r="S3" s="2" t="s">
        <v>584</v>
      </c>
      <c r="T3" s="633"/>
      <c r="U3" s="633"/>
      <c r="V3" s="633"/>
      <c r="W3" s="633"/>
      <c r="X3" s="633"/>
      <c r="Y3" s="633"/>
      <c r="Z3" s="633"/>
      <c r="AA3" s="633"/>
      <c r="AB3" s="633"/>
      <c r="AC3" s="633"/>
      <c r="AD3" s="633"/>
      <c r="AE3" s="633"/>
      <c r="AF3" s="633"/>
      <c r="AG3" s="633"/>
      <c r="AH3" s="633"/>
      <c r="AI3" s="633"/>
      <c r="AJ3" s="633"/>
      <c r="AK3" s="416"/>
      <c r="AL3" s="633"/>
      <c r="AM3" s="633"/>
      <c r="AN3" s="634"/>
      <c r="AO3" s="406" t="s">
        <v>28</v>
      </c>
      <c r="AP3" s="406" t="s">
        <v>29</v>
      </c>
      <c r="AQ3" s="637"/>
    </row>
    <row r="4" spans="1:43" ht="17.25" customHeight="1" x14ac:dyDescent="0.15">
      <c r="A4" s="3" t="s">
        <v>585</v>
      </c>
      <c r="B4" s="4" t="s">
        <v>586</v>
      </c>
      <c r="C4" s="432"/>
      <c r="D4" s="446"/>
      <c r="E4" s="607"/>
      <c r="F4" s="607"/>
      <c r="G4" s="607"/>
      <c r="H4" s="607"/>
      <c r="I4" s="607"/>
      <c r="J4" s="607"/>
      <c r="K4" s="607"/>
      <c r="L4" s="607"/>
      <c r="M4" s="607"/>
      <c r="N4" s="607"/>
      <c r="O4" s="607"/>
      <c r="P4" s="607"/>
      <c r="Q4" s="607"/>
      <c r="R4" s="607"/>
      <c r="S4" s="607"/>
      <c r="T4" s="607"/>
      <c r="U4" s="607"/>
      <c r="V4" s="607"/>
      <c r="W4" s="607"/>
      <c r="X4" s="607"/>
      <c r="Y4" s="607"/>
      <c r="Z4" s="607"/>
      <c r="AA4" s="607"/>
      <c r="AB4" s="607"/>
      <c r="AC4" s="607"/>
      <c r="AD4" s="607"/>
      <c r="AE4" s="607"/>
      <c r="AF4" s="607"/>
      <c r="AG4" s="607"/>
      <c r="AH4" s="607"/>
      <c r="AI4" s="607"/>
      <c r="AJ4" s="607"/>
      <c r="AK4" s="417"/>
      <c r="AL4" s="607"/>
      <c r="AM4" s="607"/>
      <c r="AN4" s="432"/>
      <c r="AO4" s="5" t="s">
        <v>577</v>
      </c>
      <c r="AP4" s="5" t="s">
        <v>578</v>
      </c>
      <c r="AQ4" s="637"/>
    </row>
    <row r="5" spans="1:43" ht="17.25" customHeight="1" x14ac:dyDescent="0.15">
      <c r="A5" s="436">
        <v>24</v>
      </c>
      <c r="B5" s="433">
        <v>9411</v>
      </c>
      <c r="C5" s="35" t="s">
        <v>317</v>
      </c>
      <c r="D5" s="822" t="s">
        <v>472</v>
      </c>
      <c r="E5" s="726" t="s">
        <v>304</v>
      </c>
      <c r="F5" s="825" t="s">
        <v>302</v>
      </c>
      <c r="G5" s="453" t="s">
        <v>473</v>
      </c>
      <c r="H5" s="439"/>
      <c r="I5" s="439"/>
      <c r="J5" s="439"/>
      <c r="K5" s="439"/>
      <c r="L5" s="439"/>
      <c r="M5" s="60"/>
      <c r="N5" s="453" t="s">
        <v>129</v>
      </c>
      <c r="O5" s="167"/>
      <c r="P5" s="167"/>
      <c r="Q5" s="167"/>
      <c r="R5" s="172"/>
      <c r="S5" s="444"/>
      <c r="T5" s="422"/>
      <c r="U5" s="422"/>
      <c r="V5" s="422"/>
      <c r="W5" s="422"/>
      <c r="X5" s="422"/>
      <c r="Y5" s="422"/>
      <c r="Z5" s="422"/>
      <c r="AA5" s="422"/>
      <c r="AB5" s="422"/>
      <c r="AC5" s="422"/>
      <c r="AD5" s="422"/>
      <c r="AE5" s="422"/>
      <c r="AF5" s="422"/>
      <c r="AG5" s="422"/>
      <c r="AH5" s="38"/>
      <c r="AI5" s="427"/>
      <c r="AJ5" s="416"/>
      <c r="AK5" s="416"/>
      <c r="AL5" s="416"/>
      <c r="AM5" s="416"/>
      <c r="AN5" s="36"/>
      <c r="AO5" s="12">
        <f>ROUND(O6*$AL$19,0)</f>
        <v>335</v>
      </c>
      <c r="AP5" s="7" t="s">
        <v>0</v>
      </c>
      <c r="AQ5" s="637"/>
    </row>
    <row r="6" spans="1:43" ht="17.25" customHeight="1" x14ac:dyDescent="0.15">
      <c r="A6" s="436">
        <v>24</v>
      </c>
      <c r="B6" s="433">
        <v>9413</v>
      </c>
      <c r="C6" s="35" t="s">
        <v>534</v>
      </c>
      <c r="D6" s="823"/>
      <c r="E6" s="729"/>
      <c r="F6" s="826"/>
      <c r="G6" s="770" t="s">
        <v>833</v>
      </c>
      <c r="H6" s="765"/>
      <c r="I6" s="765"/>
      <c r="J6" s="765"/>
      <c r="K6" s="765"/>
      <c r="L6" s="765"/>
      <c r="M6" s="766"/>
      <c r="N6" s="57"/>
      <c r="O6" s="829">
        <f>予防短期入所生活!O6</f>
        <v>479</v>
      </c>
      <c r="P6" s="829"/>
      <c r="Q6" s="426" t="s">
        <v>578</v>
      </c>
      <c r="R6" s="104"/>
      <c r="S6" s="691" t="s">
        <v>301</v>
      </c>
      <c r="T6" s="692"/>
      <c r="U6" s="692"/>
      <c r="V6" s="692"/>
      <c r="W6" s="692"/>
      <c r="X6" s="692"/>
      <c r="Y6" s="692"/>
      <c r="Z6" s="692"/>
      <c r="AA6" s="692"/>
      <c r="AB6" s="692"/>
      <c r="AC6" s="692"/>
      <c r="AD6" s="692"/>
      <c r="AE6" s="692"/>
      <c r="AF6" s="515" t="s">
        <v>27</v>
      </c>
      <c r="AG6" s="828">
        <v>0.97</v>
      </c>
      <c r="AH6" s="849"/>
      <c r="AI6" s="421"/>
      <c r="AJ6" s="581"/>
      <c r="AK6" s="243"/>
      <c r="AL6" s="45"/>
      <c r="AM6" s="45"/>
      <c r="AN6" s="84"/>
      <c r="AO6" s="12">
        <f>ROUND(ROUND(O6*AG6,0)*$AL$19,0)</f>
        <v>326</v>
      </c>
      <c r="AP6" s="6"/>
      <c r="AQ6" s="637"/>
    </row>
    <row r="7" spans="1:43" ht="17.25" customHeight="1" x14ac:dyDescent="0.15">
      <c r="A7" s="436">
        <v>24</v>
      </c>
      <c r="B7" s="433">
        <v>9421</v>
      </c>
      <c r="C7" s="35" t="s">
        <v>489</v>
      </c>
      <c r="D7" s="823"/>
      <c r="E7" s="729"/>
      <c r="F7" s="826"/>
      <c r="G7" s="770"/>
      <c r="H7" s="765"/>
      <c r="I7" s="765"/>
      <c r="J7" s="765"/>
      <c r="K7" s="765"/>
      <c r="L7" s="765"/>
      <c r="M7" s="766"/>
      <c r="N7" s="453" t="s">
        <v>130</v>
      </c>
      <c r="O7" s="173"/>
      <c r="P7" s="173"/>
      <c r="Q7" s="439"/>
      <c r="R7" s="190"/>
      <c r="S7" s="444"/>
      <c r="T7" s="422"/>
      <c r="U7" s="422"/>
      <c r="V7" s="422"/>
      <c r="W7" s="422"/>
      <c r="X7" s="422"/>
      <c r="Y7" s="41"/>
      <c r="Z7" s="41"/>
      <c r="AA7" s="41"/>
      <c r="AB7" s="422"/>
      <c r="AC7" s="621"/>
      <c r="AD7" s="422"/>
      <c r="AE7" s="422"/>
      <c r="AF7" s="422"/>
      <c r="AG7" s="422"/>
      <c r="AH7" s="38"/>
      <c r="AI7" s="442"/>
      <c r="AJ7" s="850" t="s">
        <v>471</v>
      </c>
      <c r="AK7" s="850"/>
      <c r="AL7" s="850"/>
      <c r="AM7" s="850"/>
      <c r="AN7" s="419"/>
      <c r="AO7" s="12">
        <f>ROUND(O8*$AL$19,0)</f>
        <v>417</v>
      </c>
      <c r="AP7" s="6"/>
      <c r="AQ7" s="637"/>
    </row>
    <row r="8" spans="1:43" ht="17.25" customHeight="1" x14ac:dyDescent="0.15">
      <c r="A8" s="436">
        <v>24</v>
      </c>
      <c r="B8" s="433">
        <v>9423</v>
      </c>
      <c r="C8" s="35" t="s">
        <v>490</v>
      </c>
      <c r="D8" s="823"/>
      <c r="E8" s="729"/>
      <c r="F8" s="826"/>
      <c r="G8" s="246" t="s">
        <v>822</v>
      </c>
      <c r="H8" s="245"/>
      <c r="I8" s="245"/>
      <c r="J8" s="245"/>
      <c r="K8" s="245"/>
      <c r="L8" s="245"/>
      <c r="M8" s="247"/>
      <c r="N8" s="57"/>
      <c r="O8" s="829">
        <f>予防短期入所生活!O8</f>
        <v>596</v>
      </c>
      <c r="P8" s="829"/>
      <c r="Q8" s="426" t="s">
        <v>578</v>
      </c>
      <c r="R8" s="104"/>
      <c r="S8" s="691" t="s">
        <v>301</v>
      </c>
      <c r="T8" s="750"/>
      <c r="U8" s="750"/>
      <c r="V8" s="750"/>
      <c r="W8" s="750"/>
      <c r="X8" s="750"/>
      <c r="Y8" s="750"/>
      <c r="Z8" s="750"/>
      <c r="AA8" s="750"/>
      <c r="AB8" s="750"/>
      <c r="AC8" s="750"/>
      <c r="AD8" s="750"/>
      <c r="AE8" s="750"/>
      <c r="AF8" s="515" t="s">
        <v>27</v>
      </c>
      <c r="AG8" s="828">
        <f>$AG$6</f>
        <v>0.97</v>
      </c>
      <c r="AH8" s="840"/>
      <c r="AI8" s="421"/>
      <c r="AJ8" s="850"/>
      <c r="AK8" s="850"/>
      <c r="AL8" s="850"/>
      <c r="AM8" s="850"/>
      <c r="AN8" s="84"/>
      <c r="AO8" s="12">
        <f>ROUND(ROUND(O8*AG8,0)*$AL$19,0)</f>
        <v>405</v>
      </c>
      <c r="AP8" s="6"/>
      <c r="AQ8" s="637"/>
    </row>
    <row r="9" spans="1:43" ht="17.25" customHeight="1" x14ac:dyDescent="0.15">
      <c r="A9" s="436">
        <v>24</v>
      </c>
      <c r="B9" s="433">
        <v>9415</v>
      </c>
      <c r="C9" s="35" t="s">
        <v>491</v>
      </c>
      <c r="D9" s="823"/>
      <c r="E9" s="729"/>
      <c r="F9" s="826"/>
      <c r="G9" s="453" t="s">
        <v>445</v>
      </c>
      <c r="H9" s="439"/>
      <c r="I9" s="439"/>
      <c r="J9" s="439"/>
      <c r="K9" s="439"/>
      <c r="L9" s="439"/>
      <c r="M9" s="60"/>
      <c r="N9" s="453" t="s">
        <v>129</v>
      </c>
      <c r="O9" s="167"/>
      <c r="P9" s="167"/>
      <c r="Q9" s="167"/>
      <c r="R9" s="172"/>
      <c r="S9" s="444"/>
      <c r="T9" s="422"/>
      <c r="U9" s="422"/>
      <c r="V9" s="422"/>
      <c r="W9" s="422"/>
      <c r="X9" s="422"/>
      <c r="Y9" s="41"/>
      <c r="Z9" s="41"/>
      <c r="AA9" s="41"/>
      <c r="AB9" s="41"/>
      <c r="AC9" s="619"/>
      <c r="AD9" s="41"/>
      <c r="AE9" s="422"/>
      <c r="AF9" s="422"/>
      <c r="AG9" s="422"/>
      <c r="AH9" s="38"/>
      <c r="AI9" s="421"/>
      <c r="AJ9" s="850"/>
      <c r="AK9" s="850"/>
      <c r="AL9" s="850"/>
      <c r="AM9" s="850"/>
      <c r="AN9" s="419"/>
      <c r="AO9" s="12">
        <f>ROUND(O10*$AL$19,0)</f>
        <v>335</v>
      </c>
      <c r="AP9" s="6"/>
      <c r="AQ9" s="637"/>
    </row>
    <row r="10" spans="1:43" ht="17.25" customHeight="1" x14ac:dyDescent="0.15">
      <c r="A10" s="436">
        <v>24</v>
      </c>
      <c r="B10" s="433">
        <v>9417</v>
      </c>
      <c r="C10" s="35" t="s">
        <v>492</v>
      </c>
      <c r="D10" s="823"/>
      <c r="E10" s="729"/>
      <c r="F10" s="826"/>
      <c r="G10" s="770" t="s">
        <v>72</v>
      </c>
      <c r="H10" s="846"/>
      <c r="I10" s="846"/>
      <c r="J10" s="846"/>
      <c r="K10" s="846"/>
      <c r="L10" s="846"/>
      <c r="M10" s="847"/>
      <c r="N10" s="57"/>
      <c r="O10" s="829">
        <f>予防短期入所生活!O10</f>
        <v>479</v>
      </c>
      <c r="P10" s="829"/>
      <c r="Q10" s="426" t="s">
        <v>578</v>
      </c>
      <c r="R10" s="104"/>
      <c r="S10" s="691" t="s">
        <v>301</v>
      </c>
      <c r="T10" s="750"/>
      <c r="U10" s="750"/>
      <c r="V10" s="750"/>
      <c r="W10" s="750"/>
      <c r="X10" s="750"/>
      <c r="Y10" s="750"/>
      <c r="Z10" s="750"/>
      <c r="AA10" s="750"/>
      <c r="AB10" s="750"/>
      <c r="AC10" s="750"/>
      <c r="AD10" s="750"/>
      <c r="AE10" s="750"/>
      <c r="AF10" s="515" t="s">
        <v>27</v>
      </c>
      <c r="AG10" s="828">
        <f>$AG$6</f>
        <v>0.97</v>
      </c>
      <c r="AH10" s="840"/>
      <c r="AI10" s="421"/>
      <c r="AJ10" s="850"/>
      <c r="AK10" s="850"/>
      <c r="AL10" s="850"/>
      <c r="AM10" s="850"/>
      <c r="AN10" s="84"/>
      <c r="AO10" s="12">
        <f>ROUND(ROUND(O10*AG10,0)*$AL$19,0)</f>
        <v>326</v>
      </c>
      <c r="AP10" s="6"/>
      <c r="AQ10" s="637"/>
    </row>
    <row r="11" spans="1:43" ht="17.25" customHeight="1" x14ac:dyDescent="0.15">
      <c r="A11" s="436">
        <v>24</v>
      </c>
      <c r="B11" s="433">
        <v>9425</v>
      </c>
      <c r="C11" s="35" t="s">
        <v>493</v>
      </c>
      <c r="D11" s="823"/>
      <c r="E11" s="729"/>
      <c r="F11" s="826"/>
      <c r="G11" s="848"/>
      <c r="H11" s="846"/>
      <c r="I11" s="846"/>
      <c r="J11" s="846"/>
      <c r="K11" s="846"/>
      <c r="L11" s="846"/>
      <c r="M11" s="847"/>
      <c r="N11" s="453" t="s">
        <v>130</v>
      </c>
      <c r="O11" s="173"/>
      <c r="P11" s="173"/>
      <c r="Q11" s="439"/>
      <c r="R11" s="190"/>
      <c r="S11" s="444"/>
      <c r="T11" s="422"/>
      <c r="U11" s="422"/>
      <c r="V11" s="422"/>
      <c r="W11" s="422"/>
      <c r="X11" s="422"/>
      <c r="Y11" s="41"/>
      <c r="Z11" s="41"/>
      <c r="AA11" s="41"/>
      <c r="AB11" s="422"/>
      <c r="AC11" s="651"/>
      <c r="AD11" s="422"/>
      <c r="AE11" s="422"/>
      <c r="AF11" s="422"/>
      <c r="AG11" s="422"/>
      <c r="AH11" s="38"/>
      <c r="AI11" s="421"/>
      <c r="AJ11" s="850"/>
      <c r="AK11" s="850"/>
      <c r="AL11" s="850"/>
      <c r="AM11" s="850"/>
      <c r="AN11" s="419"/>
      <c r="AO11" s="12">
        <f>ROUND(O12*$AL$19,0)</f>
        <v>417</v>
      </c>
      <c r="AP11" s="6"/>
      <c r="AQ11" s="637"/>
    </row>
    <row r="12" spans="1:43" ht="17.25" customHeight="1" x14ac:dyDescent="0.15">
      <c r="A12" s="436">
        <v>24</v>
      </c>
      <c r="B12" s="433">
        <v>9427</v>
      </c>
      <c r="C12" s="35" t="s">
        <v>494</v>
      </c>
      <c r="D12" s="823"/>
      <c r="E12" s="824"/>
      <c r="F12" s="827"/>
      <c r="G12" s="246" t="s">
        <v>73</v>
      </c>
      <c r="H12" s="637"/>
      <c r="I12" s="637"/>
      <c r="J12" s="637"/>
      <c r="K12" s="637"/>
      <c r="L12" s="637"/>
      <c r="M12" s="637"/>
      <c r="N12" s="57"/>
      <c r="O12" s="829">
        <f>予防短期入所生活!O12</f>
        <v>596</v>
      </c>
      <c r="P12" s="829"/>
      <c r="Q12" s="426" t="s">
        <v>578</v>
      </c>
      <c r="R12" s="104"/>
      <c r="S12" s="691" t="s">
        <v>301</v>
      </c>
      <c r="T12" s="750"/>
      <c r="U12" s="750"/>
      <c r="V12" s="750"/>
      <c r="W12" s="750"/>
      <c r="X12" s="750"/>
      <c r="Y12" s="750"/>
      <c r="Z12" s="750"/>
      <c r="AA12" s="750"/>
      <c r="AB12" s="750"/>
      <c r="AC12" s="750"/>
      <c r="AD12" s="750"/>
      <c r="AE12" s="750"/>
      <c r="AF12" s="515" t="s">
        <v>27</v>
      </c>
      <c r="AG12" s="828">
        <f>$AG$6</f>
        <v>0.97</v>
      </c>
      <c r="AH12" s="840"/>
      <c r="AI12" s="442"/>
      <c r="AJ12" s="850"/>
      <c r="AK12" s="850"/>
      <c r="AL12" s="850"/>
      <c r="AM12" s="850"/>
      <c r="AN12" s="84"/>
      <c r="AO12" s="12">
        <f>ROUND(ROUND(O12*AG12,0)*$AL$19,0)</f>
        <v>405</v>
      </c>
      <c r="AP12" s="6"/>
      <c r="AQ12" s="637"/>
    </row>
    <row r="13" spans="1:43" ht="17.25" customHeight="1" x14ac:dyDescent="0.15">
      <c r="A13" s="436">
        <v>24</v>
      </c>
      <c r="B13" s="433">
        <v>9511</v>
      </c>
      <c r="C13" s="35" t="s">
        <v>495</v>
      </c>
      <c r="D13" s="823"/>
      <c r="E13" s="726" t="s">
        <v>305</v>
      </c>
      <c r="F13" s="825" t="s">
        <v>302</v>
      </c>
      <c r="G13" s="453" t="s">
        <v>473</v>
      </c>
      <c r="H13" s="439"/>
      <c r="I13" s="439"/>
      <c r="J13" s="439"/>
      <c r="K13" s="439"/>
      <c r="L13" s="439"/>
      <c r="M13" s="60"/>
      <c r="N13" s="453" t="s">
        <v>129</v>
      </c>
      <c r="O13" s="167"/>
      <c r="P13" s="167"/>
      <c r="Q13" s="167"/>
      <c r="R13" s="172"/>
      <c r="S13" s="444"/>
      <c r="T13" s="422"/>
      <c r="U13" s="422"/>
      <c r="V13" s="422"/>
      <c r="W13" s="422"/>
      <c r="X13" s="422"/>
      <c r="Y13" s="422"/>
      <c r="Z13" s="422"/>
      <c r="AA13" s="422"/>
      <c r="AB13" s="445"/>
      <c r="AC13" s="445"/>
      <c r="AD13" s="445"/>
      <c r="AE13" s="422"/>
      <c r="AF13" s="422"/>
      <c r="AG13" s="422"/>
      <c r="AH13" s="38"/>
      <c r="AI13" s="421"/>
      <c r="AJ13" s="850"/>
      <c r="AK13" s="850"/>
      <c r="AL13" s="850"/>
      <c r="AM13" s="850"/>
      <c r="AN13" s="419"/>
      <c r="AO13" s="12">
        <f>ROUND(O14*$AL$19,0)</f>
        <v>316</v>
      </c>
      <c r="AP13" s="402"/>
    </row>
    <row r="14" spans="1:43" ht="17.25" customHeight="1" x14ac:dyDescent="0.15">
      <c r="A14" s="436">
        <v>24</v>
      </c>
      <c r="B14" s="433">
        <v>9513</v>
      </c>
      <c r="C14" s="35" t="s">
        <v>496</v>
      </c>
      <c r="D14" s="823"/>
      <c r="E14" s="729"/>
      <c r="F14" s="826"/>
      <c r="G14" s="770" t="s">
        <v>74</v>
      </c>
      <c r="H14" s="846"/>
      <c r="I14" s="846"/>
      <c r="J14" s="846"/>
      <c r="K14" s="846"/>
      <c r="L14" s="846"/>
      <c r="M14" s="847"/>
      <c r="N14" s="57"/>
      <c r="O14" s="829">
        <f>予防短期入所生活!O14</f>
        <v>451</v>
      </c>
      <c r="P14" s="829"/>
      <c r="Q14" s="426" t="s">
        <v>578</v>
      </c>
      <c r="R14" s="104"/>
      <c r="S14" s="691" t="s">
        <v>301</v>
      </c>
      <c r="T14" s="750"/>
      <c r="U14" s="750"/>
      <c r="V14" s="750"/>
      <c r="W14" s="750"/>
      <c r="X14" s="750"/>
      <c r="Y14" s="750"/>
      <c r="Z14" s="750"/>
      <c r="AA14" s="750"/>
      <c r="AB14" s="750"/>
      <c r="AC14" s="750"/>
      <c r="AD14" s="750"/>
      <c r="AE14" s="750"/>
      <c r="AF14" s="515" t="s">
        <v>27</v>
      </c>
      <c r="AG14" s="828">
        <f>$AG$6</f>
        <v>0.97</v>
      </c>
      <c r="AH14" s="840"/>
      <c r="AI14" s="421"/>
      <c r="AJ14" s="850"/>
      <c r="AK14" s="850"/>
      <c r="AL14" s="850"/>
      <c r="AM14" s="850"/>
      <c r="AN14" s="84"/>
      <c r="AO14" s="12">
        <f>ROUND(ROUND(O14*AG14,0)*$AL$19,0)</f>
        <v>306</v>
      </c>
      <c r="AP14" s="6"/>
    </row>
    <row r="15" spans="1:43" ht="17.25" customHeight="1" x14ac:dyDescent="0.15">
      <c r="A15" s="436">
        <v>24</v>
      </c>
      <c r="B15" s="433">
        <v>9521</v>
      </c>
      <c r="C15" s="35" t="s">
        <v>497</v>
      </c>
      <c r="D15" s="823"/>
      <c r="E15" s="729"/>
      <c r="F15" s="826"/>
      <c r="G15" s="848"/>
      <c r="H15" s="846"/>
      <c r="I15" s="846"/>
      <c r="J15" s="846"/>
      <c r="K15" s="846"/>
      <c r="L15" s="846"/>
      <c r="M15" s="847"/>
      <c r="N15" s="453" t="s">
        <v>130</v>
      </c>
      <c r="O15" s="173"/>
      <c r="P15" s="173"/>
      <c r="Q15" s="439"/>
      <c r="R15" s="190"/>
      <c r="S15" s="444"/>
      <c r="T15" s="422"/>
      <c r="U15" s="422"/>
      <c r="V15" s="422"/>
      <c r="W15" s="422"/>
      <c r="X15" s="422"/>
      <c r="Y15" s="41"/>
      <c r="Z15" s="41"/>
      <c r="AA15" s="41"/>
      <c r="AB15" s="445"/>
      <c r="AC15" s="139"/>
      <c r="AD15" s="445"/>
      <c r="AE15" s="422"/>
      <c r="AF15" s="422"/>
      <c r="AG15" s="422"/>
      <c r="AH15" s="38"/>
      <c r="AI15" s="421"/>
      <c r="AJ15" s="850"/>
      <c r="AK15" s="850"/>
      <c r="AL15" s="850"/>
      <c r="AM15" s="850"/>
      <c r="AN15" s="419"/>
      <c r="AO15" s="12">
        <f>ROUND(O16*$AL$19,0)</f>
        <v>393</v>
      </c>
      <c r="AP15" s="6"/>
    </row>
    <row r="16" spans="1:43" ht="17.25" customHeight="1" x14ac:dyDescent="0.15">
      <c r="A16" s="436">
        <v>24</v>
      </c>
      <c r="B16" s="433">
        <v>9523</v>
      </c>
      <c r="C16" s="35" t="s">
        <v>498</v>
      </c>
      <c r="D16" s="823"/>
      <c r="E16" s="729"/>
      <c r="F16" s="826"/>
      <c r="G16" s="57" t="s">
        <v>822</v>
      </c>
      <c r="H16" s="607"/>
      <c r="I16" s="607"/>
      <c r="J16" s="607"/>
      <c r="K16" s="607"/>
      <c r="L16" s="607"/>
      <c r="M16" s="432"/>
      <c r="N16" s="57"/>
      <c r="O16" s="829">
        <f>予防短期入所生活!O16</f>
        <v>561</v>
      </c>
      <c r="P16" s="829"/>
      <c r="Q16" s="426" t="s">
        <v>578</v>
      </c>
      <c r="R16" s="104"/>
      <c r="S16" s="691" t="s">
        <v>301</v>
      </c>
      <c r="T16" s="750"/>
      <c r="U16" s="750"/>
      <c r="V16" s="750"/>
      <c r="W16" s="750"/>
      <c r="X16" s="750"/>
      <c r="Y16" s="750"/>
      <c r="Z16" s="750"/>
      <c r="AA16" s="750"/>
      <c r="AB16" s="750"/>
      <c r="AC16" s="750"/>
      <c r="AD16" s="750"/>
      <c r="AE16" s="750"/>
      <c r="AF16" s="515" t="s">
        <v>27</v>
      </c>
      <c r="AG16" s="828">
        <f>$AG$6</f>
        <v>0.97</v>
      </c>
      <c r="AH16" s="840"/>
      <c r="AI16" s="421"/>
      <c r="AJ16" s="850"/>
      <c r="AK16" s="850"/>
      <c r="AL16" s="850"/>
      <c r="AM16" s="850"/>
      <c r="AN16" s="84"/>
      <c r="AO16" s="12">
        <f>ROUND(ROUND(O16*AG16,0)*$AL$19,0)</f>
        <v>381</v>
      </c>
      <c r="AP16" s="6"/>
    </row>
    <row r="17" spans="1:42" ht="17.25" customHeight="1" x14ac:dyDescent="0.15">
      <c r="A17" s="436">
        <v>24</v>
      </c>
      <c r="B17" s="433">
        <v>9515</v>
      </c>
      <c r="C17" s="35" t="s">
        <v>499</v>
      </c>
      <c r="D17" s="823"/>
      <c r="E17" s="729"/>
      <c r="F17" s="826"/>
      <c r="G17" s="246" t="s">
        <v>445</v>
      </c>
      <c r="H17" s="245"/>
      <c r="I17" s="245"/>
      <c r="J17" s="245"/>
      <c r="K17" s="245"/>
      <c r="L17" s="245"/>
      <c r="M17" s="247"/>
      <c r="N17" s="453" t="s">
        <v>129</v>
      </c>
      <c r="O17" s="167"/>
      <c r="P17" s="167"/>
      <c r="Q17" s="167"/>
      <c r="R17" s="172"/>
      <c r="S17" s="444"/>
      <c r="T17" s="422"/>
      <c r="U17" s="422"/>
      <c r="V17" s="422"/>
      <c r="W17" s="422"/>
      <c r="X17" s="422"/>
      <c r="Y17" s="41"/>
      <c r="Z17" s="41"/>
      <c r="AA17" s="41"/>
      <c r="AB17" s="653"/>
      <c r="AC17" s="653"/>
      <c r="AD17" s="653"/>
      <c r="AE17" s="422"/>
      <c r="AF17" s="422"/>
      <c r="AG17" s="422"/>
      <c r="AH17" s="38"/>
      <c r="AI17" s="421"/>
      <c r="AJ17" s="850"/>
      <c r="AK17" s="850"/>
      <c r="AL17" s="850"/>
      <c r="AM17" s="850"/>
      <c r="AN17" s="419"/>
      <c r="AO17" s="12">
        <f>ROUND(O18*$AL$19,0)</f>
        <v>316</v>
      </c>
      <c r="AP17" s="402"/>
    </row>
    <row r="18" spans="1:42" ht="17.25" customHeight="1" x14ac:dyDescent="0.15">
      <c r="A18" s="436">
        <v>24</v>
      </c>
      <c r="B18" s="433">
        <v>9517</v>
      </c>
      <c r="C18" s="35" t="s">
        <v>500</v>
      </c>
      <c r="D18" s="823"/>
      <c r="E18" s="729"/>
      <c r="F18" s="826"/>
      <c r="G18" s="765" t="s">
        <v>75</v>
      </c>
      <c r="H18" s="846"/>
      <c r="I18" s="846"/>
      <c r="J18" s="846"/>
      <c r="K18" s="846"/>
      <c r="L18" s="846"/>
      <c r="M18" s="847"/>
      <c r="N18" s="57"/>
      <c r="O18" s="829">
        <f>予防短期入所生活!O18</f>
        <v>451</v>
      </c>
      <c r="P18" s="829"/>
      <c r="Q18" s="426" t="s">
        <v>578</v>
      </c>
      <c r="R18" s="104"/>
      <c r="S18" s="691" t="s">
        <v>301</v>
      </c>
      <c r="T18" s="750"/>
      <c r="U18" s="750"/>
      <c r="V18" s="750"/>
      <c r="W18" s="750"/>
      <c r="X18" s="750"/>
      <c r="Y18" s="750"/>
      <c r="Z18" s="750"/>
      <c r="AA18" s="750"/>
      <c r="AB18" s="750"/>
      <c r="AC18" s="750"/>
      <c r="AD18" s="750"/>
      <c r="AE18" s="750"/>
      <c r="AF18" s="515" t="s">
        <v>27</v>
      </c>
      <c r="AG18" s="828">
        <f>$AG$6</f>
        <v>0.97</v>
      </c>
      <c r="AH18" s="840"/>
      <c r="AI18" s="421"/>
      <c r="AJ18" s="850"/>
      <c r="AK18" s="850"/>
      <c r="AL18" s="850"/>
      <c r="AM18" s="850"/>
      <c r="AN18" s="84"/>
      <c r="AO18" s="12">
        <f>ROUND(ROUND(O18*AG18,0)*$AL$19,0)</f>
        <v>306</v>
      </c>
      <c r="AP18" s="6"/>
    </row>
    <row r="19" spans="1:42" ht="17.25" customHeight="1" x14ac:dyDescent="0.15">
      <c r="A19" s="436">
        <v>24</v>
      </c>
      <c r="B19" s="433">
        <v>9525</v>
      </c>
      <c r="C19" s="35" t="s">
        <v>501</v>
      </c>
      <c r="D19" s="823"/>
      <c r="E19" s="729"/>
      <c r="F19" s="826"/>
      <c r="G19" s="846"/>
      <c r="H19" s="846"/>
      <c r="I19" s="846"/>
      <c r="J19" s="846"/>
      <c r="K19" s="846"/>
      <c r="L19" s="846"/>
      <c r="M19" s="847"/>
      <c r="N19" s="453" t="s">
        <v>130</v>
      </c>
      <c r="O19" s="173"/>
      <c r="P19" s="173"/>
      <c r="Q19" s="439"/>
      <c r="R19" s="190"/>
      <c r="S19" s="444"/>
      <c r="T19" s="422"/>
      <c r="U19" s="422"/>
      <c r="V19" s="422"/>
      <c r="W19" s="422"/>
      <c r="X19" s="422"/>
      <c r="Y19" s="41"/>
      <c r="Z19" s="41"/>
      <c r="AA19" s="41"/>
      <c r="AB19" s="653"/>
      <c r="AC19" s="653"/>
      <c r="AD19" s="653"/>
      <c r="AE19" s="422"/>
      <c r="AF19" s="422"/>
      <c r="AG19" s="422"/>
      <c r="AH19" s="38"/>
      <c r="AI19" s="421"/>
      <c r="AJ19" s="243"/>
      <c r="AK19" s="521" t="s">
        <v>27</v>
      </c>
      <c r="AL19" s="718">
        <v>0.7</v>
      </c>
      <c r="AM19" s="854"/>
      <c r="AN19" s="419"/>
      <c r="AO19" s="12">
        <f>ROUND(O20*$AL$19,0)</f>
        <v>393</v>
      </c>
      <c r="AP19" s="6"/>
    </row>
    <row r="20" spans="1:42" ht="17.25" customHeight="1" x14ac:dyDescent="0.15">
      <c r="A20" s="436">
        <v>24</v>
      </c>
      <c r="B20" s="433">
        <v>9527</v>
      </c>
      <c r="C20" s="35" t="s">
        <v>502</v>
      </c>
      <c r="D20" s="823"/>
      <c r="E20" s="824"/>
      <c r="F20" s="827"/>
      <c r="G20" s="246" t="s">
        <v>823</v>
      </c>
      <c r="H20" s="637"/>
      <c r="I20" s="637"/>
      <c r="J20" s="637"/>
      <c r="K20" s="637"/>
      <c r="L20" s="637"/>
      <c r="M20" s="637"/>
      <c r="N20" s="57"/>
      <c r="O20" s="829">
        <f>予防短期入所生活!O20</f>
        <v>561</v>
      </c>
      <c r="P20" s="829"/>
      <c r="Q20" s="426" t="s">
        <v>578</v>
      </c>
      <c r="R20" s="104"/>
      <c r="S20" s="691" t="s">
        <v>301</v>
      </c>
      <c r="T20" s="750"/>
      <c r="U20" s="750"/>
      <c r="V20" s="750"/>
      <c r="W20" s="750"/>
      <c r="X20" s="750"/>
      <c r="Y20" s="750"/>
      <c r="Z20" s="750"/>
      <c r="AA20" s="750"/>
      <c r="AB20" s="750"/>
      <c r="AC20" s="750"/>
      <c r="AD20" s="750"/>
      <c r="AE20" s="750"/>
      <c r="AF20" s="515" t="s">
        <v>27</v>
      </c>
      <c r="AG20" s="828">
        <f>$AG$6</f>
        <v>0.97</v>
      </c>
      <c r="AH20" s="840"/>
      <c r="AI20" s="421"/>
      <c r="AJ20" s="581"/>
      <c r="AK20" s="636"/>
      <c r="AL20" s="45"/>
      <c r="AM20" s="45"/>
      <c r="AN20" s="84"/>
      <c r="AO20" s="12">
        <f>ROUND(ROUND(O20*AG20,0)*$AL$19,0)</f>
        <v>381</v>
      </c>
      <c r="AP20" s="6"/>
    </row>
    <row r="21" spans="1:42" ht="17.25" customHeight="1" x14ac:dyDescent="0.15">
      <c r="A21" s="436">
        <v>24</v>
      </c>
      <c r="B21" s="433">
        <v>9111</v>
      </c>
      <c r="C21" s="35" t="s">
        <v>2562</v>
      </c>
      <c r="D21" s="710" t="s">
        <v>142</v>
      </c>
      <c r="E21" s="726" t="s">
        <v>306</v>
      </c>
      <c r="F21" s="825" t="s">
        <v>303</v>
      </c>
      <c r="G21" s="63" t="s">
        <v>473</v>
      </c>
      <c r="H21" s="194"/>
      <c r="I21" s="194"/>
      <c r="J21" s="194"/>
      <c r="K21" s="194"/>
      <c r="L21" s="194"/>
      <c r="M21" s="195"/>
      <c r="N21" s="453" t="s">
        <v>129</v>
      </c>
      <c r="O21" s="167"/>
      <c r="P21" s="167"/>
      <c r="Q21" s="167"/>
      <c r="R21" s="172"/>
      <c r="S21" s="444"/>
      <c r="T21" s="422"/>
      <c r="U21" s="422"/>
      <c r="V21" s="422"/>
      <c r="W21" s="422"/>
      <c r="X21" s="422"/>
      <c r="Y21" s="41"/>
      <c r="Z21" s="41"/>
      <c r="AA21" s="41"/>
      <c r="AB21" s="445"/>
      <c r="AC21" s="564"/>
      <c r="AD21" s="445"/>
      <c r="AE21" s="422"/>
      <c r="AF21" s="422"/>
      <c r="AG21" s="422"/>
      <c r="AH21" s="38"/>
      <c r="AI21" s="421"/>
      <c r="AJ21" s="34"/>
      <c r="AK21" s="243"/>
      <c r="AL21" s="418"/>
      <c r="AM21" s="418"/>
      <c r="AN21" s="419"/>
      <c r="AO21" s="12">
        <f>ROUND(O22*$AL$19,0)</f>
        <v>393</v>
      </c>
      <c r="AP21" s="402"/>
    </row>
    <row r="22" spans="1:42" ht="17.25" customHeight="1" x14ac:dyDescent="0.15">
      <c r="A22" s="436">
        <v>24</v>
      </c>
      <c r="B22" s="433">
        <v>9113</v>
      </c>
      <c r="C22" s="35" t="s">
        <v>2563</v>
      </c>
      <c r="D22" s="711"/>
      <c r="E22" s="729"/>
      <c r="F22" s="826"/>
      <c r="G22" s="680" t="s">
        <v>2192</v>
      </c>
      <c r="H22" s="784"/>
      <c r="I22" s="784"/>
      <c r="J22" s="784"/>
      <c r="K22" s="784"/>
      <c r="L22" s="784"/>
      <c r="M22" s="785"/>
      <c r="N22" s="57"/>
      <c r="O22" s="829">
        <f>予防短期入所生活!O22</f>
        <v>561</v>
      </c>
      <c r="P22" s="829"/>
      <c r="Q22" s="426" t="s">
        <v>578</v>
      </c>
      <c r="R22" s="104"/>
      <c r="S22" s="691" t="s">
        <v>301</v>
      </c>
      <c r="T22" s="750"/>
      <c r="U22" s="750"/>
      <c r="V22" s="750"/>
      <c r="W22" s="750"/>
      <c r="X22" s="750"/>
      <c r="Y22" s="750"/>
      <c r="Z22" s="750"/>
      <c r="AA22" s="750"/>
      <c r="AB22" s="750"/>
      <c r="AC22" s="750"/>
      <c r="AD22" s="750"/>
      <c r="AE22" s="750"/>
      <c r="AF22" s="515" t="s">
        <v>27</v>
      </c>
      <c r="AG22" s="828">
        <f>$AG$6</f>
        <v>0.97</v>
      </c>
      <c r="AH22" s="840"/>
      <c r="AI22" s="421"/>
      <c r="AJ22" s="520"/>
      <c r="AK22" s="243"/>
      <c r="AL22" s="45"/>
      <c r="AM22" s="45"/>
      <c r="AN22" s="84"/>
      <c r="AO22" s="12">
        <f>ROUND(ROUND(O22*AG22,0)*$AL$19,0)</f>
        <v>381</v>
      </c>
      <c r="AP22" s="6"/>
    </row>
    <row r="23" spans="1:42" ht="17.25" customHeight="1" x14ac:dyDescent="0.15">
      <c r="A23" s="436">
        <v>24</v>
      </c>
      <c r="B23" s="433">
        <v>9121</v>
      </c>
      <c r="C23" s="35" t="s">
        <v>2564</v>
      </c>
      <c r="D23" s="711"/>
      <c r="E23" s="729"/>
      <c r="F23" s="826"/>
      <c r="G23" s="796"/>
      <c r="H23" s="784"/>
      <c r="I23" s="784"/>
      <c r="J23" s="784"/>
      <c r="K23" s="784"/>
      <c r="L23" s="784"/>
      <c r="M23" s="785"/>
      <c r="N23" s="453" t="s">
        <v>130</v>
      </c>
      <c r="O23" s="173"/>
      <c r="P23" s="173"/>
      <c r="Q23" s="439"/>
      <c r="R23" s="190"/>
      <c r="S23" s="444"/>
      <c r="T23" s="422"/>
      <c r="U23" s="422"/>
      <c r="V23" s="422"/>
      <c r="W23" s="422"/>
      <c r="X23" s="422"/>
      <c r="Y23" s="41"/>
      <c r="Z23" s="41"/>
      <c r="AA23" s="41"/>
      <c r="AB23" s="445"/>
      <c r="AC23" s="139"/>
      <c r="AD23" s="445"/>
      <c r="AE23" s="422"/>
      <c r="AF23" s="422"/>
      <c r="AG23" s="422"/>
      <c r="AH23" s="38"/>
      <c r="AI23" s="421"/>
      <c r="AJ23" s="545"/>
      <c r="AK23" s="243"/>
      <c r="AL23" s="418"/>
      <c r="AM23" s="418"/>
      <c r="AN23" s="419"/>
      <c r="AO23" s="12">
        <f>ROUND(O24*$AL$19,0)</f>
        <v>477</v>
      </c>
      <c r="AP23" s="6"/>
    </row>
    <row r="24" spans="1:42" ht="17.25" customHeight="1" x14ac:dyDescent="0.15">
      <c r="A24" s="436">
        <v>24</v>
      </c>
      <c r="B24" s="433">
        <v>9123</v>
      </c>
      <c r="C24" s="35" t="s">
        <v>2565</v>
      </c>
      <c r="D24" s="711"/>
      <c r="E24" s="729"/>
      <c r="F24" s="826"/>
      <c r="G24" s="680" t="s">
        <v>452</v>
      </c>
      <c r="H24" s="784"/>
      <c r="I24" s="784"/>
      <c r="J24" s="784"/>
      <c r="K24" s="784"/>
      <c r="L24" s="784"/>
      <c r="M24" s="785"/>
      <c r="N24" s="57"/>
      <c r="O24" s="829">
        <f>予防短期入所生活!O24</f>
        <v>681</v>
      </c>
      <c r="P24" s="829"/>
      <c r="Q24" s="426" t="s">
        <v>578</v>
      </c>
      <c r="R24" s="104"/>
      <c r="S24" s="691" t="s">
        <v>301</v>
      </c>
      <c r="T24" s="750"/>
      <c r="U24" s="750"/>
      <c r="V24" s="750"/>
      <c r="W24" s="750"/>
      <c r="X24" s="750"/>
      <c r="Y24" s="750"/>
      <c r="Z24" s="750"/>
      <c r="AA24" s="750"/>
      <c r="AB24" s="750"/>
      <c r="AC24" s="750"/>
      <c r="AD24" s="750"/>
      <c r="AE24" s="750"/>
      <c r="AF24" s="515" t="s">
        <v>27</v>
      </c>
      <c r="AG24" s="828">
        <f>$AG$6</f>
        <v>0.97</v>
      </c>
      <c r="AH24" s="840"/>
      <c r="AI24" s="421"/>
      <c r="AJ24" s="520"/>
      <c r="AK24" s="243"/>
      <c r="AL24" s="45"/>
      <c r="AM24" s="45"/>
      <c r="AN24" s="84"/>
      <c r="AO24" s="12">
        <f>ROUND(ROUND(O24*AG24,0)*$AL$19,0)</f>
        <v>463</v>
      </c>
      <c r="AP24" s="6"/>
    </row>
    <row r="25" spans="1:42" ht="17.25" customHeight="1" x14ac:dyDescent="0.15">
      <c r="A25" s="436">
        <v>24</v>
      </c>
      <c r="B25" s="433">
        <v>9115</v>
      </c>
      <c r="C25" s="35" t="s">
        <v>2566</v>
      </c>
      <c r="D25" s="711"/>
      <c r="E25" s="729"/>
      <c r="F25" s="826"/>
      <c r="G25" s="63" t="s">
        <v>445</v>
      </c>
      <c r="H25" s="194"/>
      <c r="I25" s="194"/>
      <c r="J25" s="194"/>
      <c r="K25" s="194"/>
      <c r="L25" s="194"/>
      <c r="M25" s="195"/>
      <c r="N25" s="453" t="s">
        <v>129</v>
      </c>
      <c r="O25" s="167"/>
      <c r="P25" s="167"/>
      <c r="Q25" s="167"/>
      <c r="R25" s="172"/>
      <c r="S25" s="444"/>
      <c r="T25" s="422"/>
      <c r="U25" s="422"/>
      <c r="V25" s="422"/>
      <c r="W25" s="422"/>
      <c r="X25" s="422"/>
      <c r="Y25" s="41"/>
      <c r="Z25" s="41"/>
      <c r="AA25" s="41"/>
      <c r="AB25" s="445"/>
      <c r="AC25" s="564"/>
      <c r="AD25" s="445"/>
      <c r="AE25" s="422"/>
      <c r="AF25" s="422"/>
      <c r="AG25" s="422"/>
      <c r="AH25" s="38"/>
      <c r="AI25" s="421"/>
      <c r="AJ25" s="34"/>
      <c r="AK25" s="243"/>
      <c r="AL25" s="418"/>
      <c r="AM25" s="418"/>
      <c r="AN25" s="419"/>
      <c r="AO25" s="12">
        <f>ROUND(O26*$AL$19,0)</f>
        <v>393</v>
      </c>
      <c r="AP25" s="6"/>
    </row>
    <row r="26" spans="1:42" ht="17.25" customHeight="1" x14ac:dyDescent="0.15">
      <c r="A26" s="436">
        <v>24</v>
      </c>
      <c r="B26" s="433">
        <v>9117</v>
      </c>
      <c r="C26" s="35" t="s">
        <v>2567</v>
      </c>
      <c r="D26" s="711"/>
      <c r="E26" s="729"/>
      <c r="F26" s="826"/>
      <c r="G26" s="680" t="s">
        <v>2193</v>
      </c>
      <c r="H26" s="784"/>
      <c r="I26" s="784"/>
      <c r="J26" s="784"/>
      <c r="K26" s="784"/>
      <c r="L26" s="784"/>
      <c r="M26" s="785"/>
      <c r="N26" s="57"/>
      <c r="O26" s="829">
        <f>予防短期入所生活!O26</f>
        <v>561</v>
      </c>
      <c r="P26" s="829"/>
      <c r="Q26" s="426" t="s">
        <v>578</v>
      </c>
      <c r="R26" s="104"/>
      <c r="S26" s="691" t="s">
        <v>301</v>
      </c>
      <c r="T26" s="750"/>
      <c r="U26" s="750"/>
      <c r="V26" s="750"/>
      <c r="W26" s="750"/>
      <c r="X26" s="750"/>
      <c r="Y26" s="750"/>
      <c r="Z26" s="750"/>
      <c r="AA26" s="750"/>
      <c r="AB26" s="750"/>
      <c r="AC26" s="750"/>
      <c r="AD26" s="750"/>
      <c r="AE26" s="750"/>
      <c r="AF26" s="515" t="s">
        <v>27</v>
      </c>
      <c r="AG26" s="828">
        <f>$AG$6</f>
        <v>0.97</v>
      </c>
      <c r="AH26" s="840"/>
      <c r="AI26" s="421"/>
      <c r="AJ26" s="520"/>
      <c r="AK26" s="243"/>
      <c r="AL26" s="45"/>
      <c r="AM26" s="45"/>
      <c r="AN26" s="84"/>
      <c r="AO26" s="12">
        <f>ROUND(ROUND(O26*AG26,0)*$AL$19,0)</f>
        <v>381</v>
      </c>
      <c r="AP26" s="6"/>
    </row>
    <row r="27" spans="1:42" ht="17.25" customHeight="1" x14ac:dyDescent="0.15">
      <c r="A27" s="436">
        <v>24</v>
      </c>
      <c r="B27" s="433">
        <v>9125</v>
      </c>
      <c r="C27" s="35" t="s">
        <v>2568</v>
      </c>
      <c r="D27" s="711"/>
      <c r="E27" s="729"/>
      <c r="F27" s="826"/>
      <c r="G27" s="796"/>
      <c r="H27" s="784"/>
      <c r="I27" s="784"/>
      <c r="J27" s="784"/>
      <c r="K27" s="784"/>
      <c r="L27" s="784"/>
      <c r="M27" s="785"/>
      <c r="N27" s="453" t="s">
        <v>130</v>
      </c>
      <c r="O27" s="173"/>
      <c r="P27" s="173"/>
      <c r="Q27" s="439"/>
      <c r="R27" s="190"/>
      <c r="S27" s="444"/>
      <c r="T27" s="422"/>
      <c r="U27" s="422"/>
      <c r="V27" s="422"/>
      <c r="W27" s="422"/>
      <c r="X27" s="422"/>
      <c r="Y27" s="41"/>
      <c r="Z27" s="41"/>
      <c r="AA27" s="41"/>
      <c r="AB27" s="653"/>
      <c r="AC27" s="413"/>
      <c r="AD27" s="653"/>
      <c r="AE27" s="422"/>
      <c r="AF27" s="422"/>
      <c r="AG27" s="422"/>
      <c r="AH27" s="38"/>
      <c r="AI27" s="421"/>
      <c r="AJ27" s="545"/>
      <c r="AK27" s="243"/>
      <c r="AL27" s="418"/>
      <c r="AM27" s="418"/>
      <c r="AN27" s="419"/>
      <c r="AO27" s="12">
        <f>ROUND(O28*$AL$19,0)</f>
        <v>477</v>
      </c>
      <c r="AP27" s="6"/>
    </row>
    <row r="28" spans="1:42" ht="17.25" customHeight="1" x14ac:dyDescent="0.15">
      <c r="A28" s="436">
        <v>24</v>
      </c>
      <c r="B28" s="433">
        <v>9127</v>
      </c>
      <c r="C28" s="35" t="s">
        <v>2569</v>
      </c>
      <c r="D28" s="711"/>
      <c r="E28" s="824"/>
      <c r="F28" s="827"/>
      <c r="G28" s="830" t="s">
        <v>1855</v>
      </c>
      <c r="H28" s="831"/>
      <c r="I28" s="831"/>
      <c r="J28" s="831"/>
      <c r="K28" s="831"/>
      <c r="L28" s="831"/>
      <c r="M28" s="832"/>
      <c r="N28" s="57"/>
      <c r="O28" s="829">
        <f>予防短期入所生活!O28</f>
        <v>681</v>
      </c>
      <c r="P28" s="829"/>
      <c r="Q28" s="426" t="s">
        <v>578</v>
      </c>
      <c r="R28" s="104"/>
      <c r="S28" s="691" t="s">
        <v>301</v>
      </c>
      <c r="T28" s="750"/>
      <c r="U28" s="750"/>
      <c r="V28" s="750"/>
      <c r="W28" s="750"/>
      <c r="X28" s="750"/>
      <c r="Y28" s="750"/>
      <c r="Z28" s="750"/>
      <c r="AA28" s="750"/>
      <c r="AB28" s="750"/>
      <c r="AC28" s="750"/>
      <c r="AD28" s="750"/>
      <c r="AE28" s="750"/>
      <c r="AF28" s="515" t="s">
        <v>27</v>
      </c>
      <c r="AG28" s="828">
        <f>$AG$6</f>
        <v>0.97</v>
      </c>
      <c r="AH28" s="840"/>
      <c r="AI28" s="421"/>
      <c r="AJ28" s="520"/>
      <c r="AK28" s="243"/>
      <c r="AL28" s="45"/>
      <c r="AM28" s="45"/>
      <c r="AN28" s="84"/>
      <c r="AO28" s="12">
        <f>ROUND(ROUND(O28*AG28,0)*$AL$19,0)</f>
        <v>463</v>
      </c>
      <c r="AP28" s="6"/>
    </row>
    <row r="29" spans="1:42" ht="17.25" customHeight="1" x14ac:dyDescent="0.15">
      <c r="A29" s="436">
        <v>24</v>
      </c>
      <c r="B29" s="433">
        <v>9311</v>
      </c>
      <c r="C29" s="35" t="s">
        <v>2570</v>
      </c>
      <c r="D29" s="711"/>
      <c r="E29" s="726" t="s">
        <v>308</v>
      </c>
      <c r="F29" s="825" t="s">
        <v>303</v>
      </c>
      <c r="G29" s="64" t="s">
        <v>473</v>
      </c>
      <c r="H29" s="196"/>
      <c r="I29" s="196"/>
      <c r="J29" s="196"/>
      <c r="K29" s="196"/>
      <c r="L29" s="196"/>
      <c r="M29" s="197"/>
      <c r="N29" s="453" t="s">
        <v>129</v>
      </c>
      <c r="O29" s="167"/>
      <c r="P29" s="167"/>
      <c r="Q29" s="167"/>
      <c r="R29" s="172"/>
      <c r="S29" s="444"/>
      <c r="T29" s="422"/>
      <c r="U29" s="422"/>
      <c r="V29" s="422"/>
      <c r="W29" s="422"/>
      <c r="X29" s="422"/>
      <c r="Y29" s="41"/>
      <c r="Z29" s="41"/>
      <c r="AA29" s="41"/>
      <c r="AB29" s="445"/>
      <c r="AC29" s="564"/>
      <c r="AD29" s="445"/>
      <c r="AE29" s="422"/>
      <c r="AF29" s="422"/>
      <c r="AG29" s="422"/>
      <c r="AH29" s="38"/>
      <c r="AI29" s="421"/>
      <c r="AJ29" s="545"/>
      <c r="AK29" s="243"/>
      <c r="AL29" s="418"/>
      <c r="AM29" s="418"/>
      <c r="AN29" s="419"/>
      <c r="AO29" s="12">
        <f>ROUND(O30*$AL$19,0)</f>
        <v>370</v>
      </c>
      <c r="AP29" s="402"/>
    </row>
    <row r="30" spans="1:42" ht="17.25" customHeight="1" x14ac:dyDescent="0.15">
      <c r="A30" s="436">
        <v>24</v>
      </c>
      <c r="B30" s="433">
        <v>9313</v>
      </c>
      <c r="C30" s="35" t="s">
        <v>2571</v>
      </c>
      <c r="D30" s="711"/>
      <c r="E30" s="729"/>
      <c r="F30" s="826"/>
      <c r="G30" s="680" t="s">
        <v>2194</v>
      </c>
      <c r="H30" s="784"/>
      <c r="I30" s="784"/>
      <c r="J30" s="784"/>
      <c r="K30" s="784"/>
      <c r="L30" s="784"/>
      <c r="M30" s="785"/>
      <c r="N30" s="57"/>
      <c r="O30" s="829">
        <f>予防短期入所生活!O30</f>
        <v>529</v>
      </c>
      <c r="P30" s="829"/>
      <c r="Q30" s="426" t="s">
        <v>578</v>
      </c>
      <c r="R30" s="104"/>
      <c r="S30" s="691" t="s">
        <v>301</v>
      </c>
      <c r="T30" s="750"/>
      <c r="U30" s="750"/>
      <c r="V30" s="750"/>
      <c r="W30" s="750"/>
      <c r="X30" s="750"/>
      <c r="Y30" s="750"/>
      <c r="Z30" s="750"/>
      <c r="AA30" s="750"/>
      <c r="AB30" s="750"/>
      <c r="AC30" s="750"/>
      <c r="AD30" s="750"/>
      <c r="AE30" s="750"/>
      <c r="AF30" s="515" t="s">
        <v>27</v>
      </c>
      <c r="AG30" s="828">
        <f>$AG$6</f>
        <v>0.97</v>
      </c>
      <c r="AH30" s="840"/>
      <c r="AI30" s="421"/>
      <c r="AJ30" s="520"/>
      <c r="AK30" s="243"/>
      <c r="AL30" s="45"/>
      <c r="AM30" s="45"/>
      <c r="AN30" s="84"/>
      <c r="AO30" s="12">
        <f>ROUND(ROUND(O30*AG30,0)*$AL$19,0)</f>
        <v>359</v>
      </c>
      <c r="AP30" s="6"/>
    </row>
    <row r="31" spans="1:42" ht="17.25" customHeight="1" x14ac:dyDescent="0.15">
      <c r="A31" s="436">
        <v>24</v>
      </c>
      <c r="B31" s="433">
        <v>9321</v>
      </c>
      <c r="C31" s="35" t="s">
        <v>2572</v>
      </c>
      <c r="D31" s="711"/>
      <c r="E31" s="729"/>
      <c r="F31" s="826"/>
      <c r="G31" s="796"/>
      <c r="H31" s="784"/>
      <c r="I31" s="784"/>
      <c r="J31" s="784"/>
      <c r="K31" s="784"/>
      <c r="L31" s="784"/>
      <c r="M31" s="785"/>
      <c r="N31" s="453" t="s">
        <v>130</v>
      </c>
      <c r="O31" s="173"/>
      <c r="P31" s="173"/>
      <c r="Q31" s="439"/>
      <c r="R31" s="190"/>
      <c r="S31" s="444"/>
      <c r="T31" s="422"/>
      <c r="U31" s="422"/>
      <c r="V31" s="422"/>
      <c r="W31" s="422"/>
      <c r="X31" s="422"/>
      <c r="Y31" s="41"/>
      <c r="Z31" s="41"/>
      <c r="AA31" s="41"/>
      <c r="AB31" s="445"/>
      <c r="AC31" s="139"/>
      <c r="AD31" s="445"/>
      <c r="AE31" s="422"/>
      <c r="AF31" s="422"/>
      <c r="AG31" s="422"/>
      <c r="AH31" s="38"/>
      <c r="AI31" s="421"/>
      <c r="AJ31" s="545"/>
      <c r="AK31" s="243"/>
      <c r="AL31" s="418"/>
      <c r="AM31" s="418"/>
      <c r="AN31" s="419"/>
      <c r="AO31" s="12">
        <f>ROUND(O32*$AL$19,0)</f>
        <v>459</v>
      </c>
      <c r="AP31" s="6"/>
    </row>
    <row r="32" spans="1:42" ht="17.25" customHeight="1" x14ac:dyDescent="0.15">
      <c r="A32" s="436">
        <v>24</v>
      </c>
      <c r="B32" s="433">
        <v>9323</v>
      </c>
      <c r="C32" s="35" t="s">
        <v>2573</v>
      </c>
      <c r="D32" s="711"/>
      <c r="E32" s="729"/>
      <c r="F32" s="826"/>
      <c r="G32" s="680" t="s">
        <v>452</v>
      </c>
      <c r="H32" s="784"/>
      <c r="I32" s="784"/>
      <c r="J32" s="784"/>
      <c r="K32" s="784"/>
      <c r="L32" s="784"/>
      <c r="M32" s="785"/>
      <c r="N32" s="57"/>
      <c r="O32" s="829">
        <f>予防短期入所生活!O32</f>
        <v>656</v>
      </c>
      <c r="P32" s="829"/>
      <c r="Q32" s="426" t="s">
        <v>578</v>
      </c>
      <c r="R32" s="104"/>
      <c r="S32" s="691" t="s">
        <v>301</v>
      </c>
      <c r="T32" s="750"/>
      <c r="U32" s="750"/>
      <c r="V32" s="750"/>
      <c r="W32" s="750"/>
      <c r="X32" s="750"/>
      <c r="Y32" s="750"/>
      <c r="Z32" s="750"/>
      <c r="AA32" s="750"/>
      <c r="AB32" s="750"/>
      <c r="AC32" s="750"/>
      <c r="AD32" s="750"/>
      <c r="AE32" s="750"/>
      <c r="AF32" s="515" t="s">
        <v>27</v>
      </c>
      <c r="AG32" s="828">
        <f>$AG$6</f>
        <v>0.97</v>
      </c>
      <c r="AH32" s="840"/>
      <c r="AI32" s="421"/>
      <c r="AJ32" s="520"/>
      <c r="AK32" s="243"/>
      <c r="AL32" s="45"/>
      <c r="AM32" s="45"/>
      <c r="AN32" s="84"/>
      <c r="AO32" s="12">
        <f>ROUND(ROUND(O32*AG32,0)*$AL$19,0)</f>
        <v>445</v>
      </c>
      <c r="AP32" s="6"/>
    </row>
    <row r="33" spans="1:42" ht="17.25" customHeight="1" x14ac:dyDescent="0.15">
      <c r="A33" s="436">
        <v>24</v>
      </c>
      <c r="B33" s="433">
        <v>9315</v>
      </c>
      <c r="C33" s="35" t="s">
        <v>2574</v>
      </c>
      <c r="D33" s="711"/>
      <c r="E33" s="729"/>
      <c r="F33" s="826"/>
      <c r="G33" s="63" t="s">
        <v>445</v>
      </c>
      <c r="H33" s="194"/>
      <c r="I33" s="194"/>
      <c r="J33" s="194"/>
      <c r="K33" s="194"/>
      <c r="L33" s="194"/>
      <c r="M33" s="195"/>
      <c r="N33" s="453" t="s">
        <v>129</v>
      </c>
      <c r="O33" s="167"/>
      <c r="P33" s="167"/>
      <c r="Q33" s="167"/>
      <c r="R33" s="172"/>
      <c r="S33" s="444"/>
      <c r="T33" s="422"/>
      <c r="U33" s="422"/>
      <c r="V33" s="422"/>
      <c r="W33" s="422"/>
      <c r="X33" s="422"/>
      <c r="Y33" s="41"/>
      <c r="Z33" s="41"/>
      <c r="AA33" s="41"/>
      <c r="AB33" s="445"/>
      <c r="AC33" s="564"/>
      <c r="AD33" s="445"/>
      <c r="AE33" s="422"/>
      <c r="AF33" s="422"/>
      <c r="AG33" s="422"/>
      <c r="AH33" s="38"/>
      <c r="AI33" s="421"/>
      <c r="AJ33" s="545"/>
      <c r="AK33" s="243"/>
      <c r="AL33" s="418"/>
      <c r="AM33" s="418"/>
      <c r="AN33" s="419"/>
      <c r="AO33" s="12">
        <f>ROUND(O34*$AL$19,0)</f>
        <v>370</v>
      </c>
      <c r="AP33" s="402"/>
    </row>
    <row r="34" spans="1:42" ht="17.25" customHeight="1" x14ac:dyDescent="0.15">
      <c r="A34" s="436">
        <v>24</v>
      </c>
      <c r="B34" s="433">
        <v>9317</v>
      </c>
      <c r="C34" s="35" t="s">
        <v>2575</v>
      </c>
      <c r="D34" s="711"/>
      <c r="E34" s="729"/>
      <c r="F34" s="826"/>
      <c r="G34" s="680" t="s">
        <v>2195</v>
      </c>
      <c r="H34" s="784"/>
      <c r="I34" s="784"/>
      <c r="J34" s="784"/>
      <c r="K34" s="784"/>
      <c r="L34" s="784"/>
      <c r="M34" s="785"/>
      <c r="N34" s="57"/>
      <c r="O34" s="829">
        <f>予防短期入所生活!O34</f>
        <v>529</v>
      </c>
      <c r="P34" s="829"/>
      <c r="Q34" s="426" t="s">
        <v>578</v>
      </c>
      <c r="R34" s="104"/>
      <c r="S34" s="691" t="s">
        <v>301</v>
      </c>
      <c r="T34" s="750"/>
      <c r="U34" s="750"/>
      <c r="V34" s="750"/>
      <c r="W34" s="750"/>
      <c r="X34" s="750"/>
      <c r="Y34" s="750"/>
      <c r="Z34" s="750"/>
      <c r="AA34" s="750"/>
      <c r="AB34" s="750"/>
      <c r="AC34" s="750"/>
      <c r="AD34" s="750"/>
      <c r="AE34" s="750"/>
      <c r="AF34" s="515" t="s">
        <v>27</v>
      </c>
      <c r="AG34" s="828">
        <f>$AG$6</f>
        <v>0.97</v>
      </c>
      <c r="AH34" s="840"/>
      <c r="AI34" s="421"/>
      <c r="AJ34" s="520"/>
      <c r="AK34" s="243"/>
      <c r="AL34" s="45"/>
      <c r="AM34" s="45"/>
      <c r="AN34" s="84"/>
      <c r="AO34" s="12">
        <f>ROUND(ROUND(O34*AG34,0)*$AL$19,0)</f>
        <v>359</v>
      </c>
      <c r="AP34" s="6"/>
    </row>
    <row r="35" spans="1:42" ht="17.25" customHeight="1" x14ac:dyDescent="0.15">
      <c r="A35" s="436">
        <v>24</v>
      </c>
      <c r="B35" s="433">
        <v>9325</v>
      </c>
      <c r="C35" s="35" t="s">
        <v>2576</v>
      </c>
      <c r="D35" s="711"/>
      <c r="E35" s="729"/>
      <c r="F35" s="826"/>
      <c r="G35" s="796"/>
      <c r="H35" s="784"/>
      <c r="I35" s="784"/>
      <c r="J35" s="784"/>
      <c r="K35" s="784"/>
      <c r="L35" s="784"/>
      <c r="M35" s="785"/>
      <c r="N35" s="453" t="s">
        <v>130</v>
      </c>
      <c r="O35" s="173"/>
      <c r="P35" s="173"/>
      <c r="Q35" s="439"/>
      <c r="R35" s="190"/>
      <c r="S35" s="444"/>
      <c r="T35" s="422"/>
      <c r="U35" s="422"/>
      <c r="V35" s="422"/>
      <c r="W35" s="422"/>
      <c r="X35" s="422"/>
      <c r="Y35" s="41"/>
      <c r="Z35" s="41"/>
      <c r="AA35" s="41"/>
      <c r="AB35" s="653"/>
      <c r="AC35" s="413"/>
      <c r="AD35" s="653"/>
      <c r="AE35" s="422"/>
      <c r="AF35" s="422"/>
      <c r="AG35" s="422"/>
      <c r="AH35" s="38"/>
      <c r="AI35" s="421"/>
      <c r="AJ35" s="545"/>
      <c r="AK35" s="243"/>
      <c r="AL35" s="418"/>
      <c r="AM35" s="418"/>
      <c r="AN35" s="419"/>
      <c r="AO35" s="12">
        <f>ROUND(O36*$AL$19,0)</f>
        <v>459</v>
      </c>
      <c r="AP35" s="6"/>
    </row>
    <row r="36" spans="1:42" ht="17.25" customHeight="1" x14ac:dyDescent="0.15">
      <c r="A36" s="436">
        <v>24</v>
      </c>
      <c r="B36" s="433">
        <v>9327</v>
      </c>
      <c r="C36" s="35" t="s">
        <v>2577</v>
      </c>
      <c r="D36" s="711"/>
      <c r="E36" s="824"/>
      <c r="F36" s="827"/>
      <c r="G36" s="830" t="s">
        <v>1855</v>
      </c>
      <c r="H36" s="831"/>
      <c r="I36" s="831"/>
      <c r="J36" s="831"/>
      <c r="K36" s="831"/>
      <c r="L36" s="831"/>
      <c r="M36" s="832"/>
      <c r="N36" s="57"/>
      <c r="O36" s="829">
        <f>予防短期入所生活!O36</f>
        <v>656</v>
      </c>
      <c r="P36" s="829"/>
      <c r="Q36" s="426" t="s">
        <v>578</v>
      </c>
      <c r="R36" s="104"/>
      <c r="S36" s="691" t="s">
        <v>301</v>
      </c>
      <c r="T36" s="750"/>
      <c r="U36" s="750"/>
      <c r="V36" s="750"/>
      <c r="W36" s="750"/>
      <c r="X36" s="750"/>
      <c r="Y36" s="750"/>
      <c r="Z36" s="750"/>
      <c r="AA36" s="750"/>
      <c r="AB36" s="750"/>
      <c r="AC36" s="750"/>
      <c r="AD36" s="750"/>
      <c r="AE36" s="750"/>
      <c r="AF36" s="515" t="s">
        <v>27</v>
      </c>
      <c r="AG36" s="828">
        <f>$AG$6</f>
        <v>0.97</v>
      </c>
      <c r="AH36" s="840"/>
      <c r="AI36" s="421"/>
      <c r="AJ36" s="520"/>
      <c r="AK36" s="243"/>
      <c r="AL36" s="45"/>
      <c r="AM36" s="45"/>
      <c r="AN36" s="84"/>
      <c r="AO36" s="12">
        <f>ROUND(ROUND(O36*AG36,0)*$AL$19,0)</f>
        <v>445</v>
      </c>
      <c r="AP36" s="6"/>
    </row>
    <row r="37" spans="1:42" ht="17.25" customHeight="1" x14ac:dyDescent="0.15">
      <c r="A37" s="436">
        <v>24</v>
      </c>
      <c r="B37" s="433">
        <v>9131</v>
      </c>
      <c r="C37" s="35" t="s">
        <v>2578</v>
      </c>
      <c r="D37" s="710" t="s">
        <v>142</v>
      </c>
      <c r="E37" s="726" t="s">
        <v>306</v>
      </c>
      <c r="F37" s="825" t="s">
        <v>303</v>
      </c>
      <c r="G37" s="63" t="s">
        <v>473</v>
      </c>
      <c r="H37" s="194"/>
      <c r="I37" s="194"/>
      <c r="J37" s="194"/>
      <c r="K37" s="194"/>
      <c r="L37" s="194"/>
      <c r="M37" s="195"/>
      <c r="N37" s="453" t="s">
        <v>129</v>
      </c>
      <c r="O37" s="167"/>
      <c r="P37" s="167"/>
      <c r="Q37" s="167"/>
      <c r="R37" s="36"/>
      <c r="S37" s="422"/>
      <c r="T37" s="422"/>
      <c r="U37" s="41"/>
      <c r="V37" s="41"/>
      <c r="W37" s="41"/>
      <c r="X37" s="621"/>
      <c r="Y37" s="621"/>
      <c r="Z37" s="621"/>
      <c r="AA37" s="445"/>
      <c r="AB37" s="564"/>
      <c r="AC37" s="445"/>
      <c r="AD37" s="422"/>
      <c r="AE37" s="422"/>
      <c r="AF37" s="422"/>
      <c r="AG37" s="422"/>
      <c r="AH37" s="38"/>
      <c r="AI37" s="427"/>
      <c r="AJ37" s="2"/>
      <c r="AK37" s="1"/>
      <c r="AL37" s="427"/>
      <c r="AM37" s="416"/>
      <c r="AN37" s="36"/>
      <c r="AO37" s="12">
        <f>ROUND(ROUND(O38*$AJ$50,0)*$AM$50,0)</f>
        <v>381</v>
      </c>
      <c r="AP37" s="402"/>
    </row>
    <row r="38" spans="1:42" ht="17.25" customHeight="1" x14ac:dyDescent="0.15">
      <c r="A38" s="436">
        <v>24</v>
      </c>
      <c r="B38" s="433">
        <v>9133</v>
      </c>
      <c r="C38" s="35" t="s">
        <v>2579</v>
      </c>
      <c r="D38" s="711"/>
      <c r="E38" s="729"/>
      <c r="F38" s="826"/>
      <c r="G38" s="680" t="s">
        <v>2192</v>
      </c>
      <c r="H38" s="784"/>
      <c r="I38" s="784"/>
      <c r="J38" s="784"/>
      <c r="K38" s="784"/>
      <c r="L38" s="784"/>
      <c r="M38" s="785"/>
      <c r="N38" s="39"/>
      <c r="O38" s="829">
        <f>予防短期入所生活!O22</f>
        <v>561</v>
      </c>
      <c r="P38" s="829"/>
      <c r="Q38" s="426" t="s">
        <v>578</v>
      </c>
      <c r="R38" s="432"/>
      <c r="S38" s="691" t="s">
        <v>301</v>
      </c>
      <c r="T38" s="750"/>
      <c r="U38" s="750"/>
      <c r="V38" s="750"/>
      <c r="W38" s="750"/>
      <c r="X38" s="750"/>
      <c r="Y38" s="750"/>
      <c r="Z38" s="750"/>
      <c r="AA38" s="750"/>
      <c r="AB38" s="750"/>
      <c r="AC38" s="750"/>
      <c r="AD38" s="750"/>
      <c r="AE38" s="750"/>
      <c r="AF38" s="515" t="s">
        <v>27</v>
      </c>
      <c r="AG38" s="828">
        <f>$AG$6</f>
        <v>0.97</v>
      </c>
      <c r="AH38" s="840"/>
      <c r="AI38" s="814" t="s">
        <v>471</v>
      </c>
      <c r="AJ38" s="850"/>
      <c r="AK38" s="815"/>
      <c r="AL38" s="814" t="s">
        <v>267</v>
      </c>
      <c r="AM38" s="855"/>
      <c r="AN38" s="856"/>
      <c r="AO38" s="12">
        <f>ROUND(ROUND(ROUND(O38*AG38,0)*$AJ$50,0)*$AM$50,0)</f>
        <v>370</v>
      </c>
      <c r="AP38" s="125"/>
    </row>
    <row r="39" spans="1:42" ht="17.25" customHeight="1" x14ac:dyDescent="0.15">
      <c r="A39" s="436">
        <v>24</v>
      </c>
      <c r="B39" s="433">
        <v>9135</v>
      </c>
      <c r="C39" s="35" t="s">
        <v>2580</v>
      </c>
      <c r="D39" s="711"/>
      <c r="E39" s="729"/>
      <c r="F39" s="826"/>
      <c r="G39" s="796"/>
      <c r="H39" s="784"/>
      <c r="I39" s="784"/>
      <c r="J39" s="784"/>
      <c r="K39" s="784"/>
      <c r="L39" s="784"/>
      <c r="M39" s="785"/>
      <c r="N39" s="453" t="s">
        <v>130</v>
      </c>
      <c r="O39" s="173"/>
      <c r="P39" s="173"/>
      <c r="Q39" s="439"/>
      <c r="R39" s="36"/>
      <c r="S39" s="422"/>
      <c r="T39" s="422"/>
      <c r="U39" s="41"/>
      <c r="V39" s="41"/>
      <c r="W39" s="41"/>
      <c r="X39" s="422"/>
      <c r="Y39" s="555"/>
      <c r="Z39" s="445"/>
      <c r="AA39" s="142"/>
      <c r="AB39" s="142"/>
      <c r="AC39" s="651"/>
      <c r="AD39" s="422"/>
      <c r="AE39" s="422"/>
      <c r="AF39" s="422"/>
      <c r="AG39" s="422"/>
      <c r="AH39" s="38"/>
      <c r="AI39" s="814"/>
      <c r="AJ39" s="850"/>
      <c r="AK39" s="815"/>
      <c r="AL39" s="857"/>
      <c r="AM39" s="855"/>
      <c r="AN39" s="856"/>
      <c r="AO39" s="12">
        <f>ROUND(ROUND(O40*$AJ$50,0)*$AM$50,0)</f>
        <v>463</v>
      </c>
      <c r="AP39" s="125"/>
    </row>
    <row r="40" spans="1:42" ht="17.25" customHeight="1" x14ac:dyDescent="0.15">
      <c r="A40" s="436">
        <v>24</v>
      </c>
      <c r="B40" s="433">
        <v>9137</v>
      </c>
      <c r="C40" s="35" t="s">
        <v>2581</v>
      </c>
      <c r="D40" s="711"/>
      <c r="E40" s="729"/>
      <c r="F40" s="826"/>
      <c r="G40" s="680" t="s">
        <v>452</v>
      </c>
      <c r="H40" s="784"/>
      <c r="I40" s="784"/>
      <c r="J40" s="784"/>
      <c r="K40" s="784"/>
      <c r="L40" s="784"/>
      <c r="M40" s="785"/>
      <c r="N40" s="39"/>
      <c r="O40" s="829">
        <f>予防短期入所生活!O24</f>
        <v>681</v>
      </c>
      <c r="P40" s="829"/>
      <c r="Q40" s="426" t="s">
        <v>578</v>
      </c>
      <c r="R40" s="432"/>
      <c r="S40" s="691" t="s">
        <v>301</v>
      </c>
      <c r="T40" s="750"/>
      <c r="U40" s="750"/>
      <c r="V40" s="750"/>
      <c r="W40" s="750"/>
      <c r="X40" s="750"/>
      <c r="Y40" s="750"/>
      <c r="Z40" s="750"/>
      <c r="AA40" s="750"/>
      <c r="AB40" s="750"/>
      <c r="AC40" s="750"/>
      <c r="AD40" s="750"/>
      <c r="AE40" s="750"/>
      <c r="AF40" s="515" t="s">
        <v>27</v>
      </c>
      <c r="AG40" s="828">
        <f>$AG$6</f>
        <v>0.97</v>
      </c>
      <c r="AH40" s="840"/>
      <c r="AI40" s="814"/>
      <c r="AJ40" s="850"/>
      <c r="AK40" s="815"/>
      <c r="AL40" s="857"/>
      <c r="AM40" s="855"/>
      <c r="AN40" s="856"/>
      <c r="AO40" s="12">
        <f>ROUND(ROUND(ROUND(O40*AG40,0)*$AJ$50,0)*$AM$50,0)</f>
        <v>449</v>
      </c>
      <c r="AP40" s="125"/>
    </row>
    <row r="41" spans="1:42" ht="17.25" customHeight="1" x14ac:dyDescent="0.15">
      <c r="A41" s="436">
        <v>24</v>
      </c>
      <c r="B41" s="433">
        <v>9139</v>
      </c>
      <c r="C41" s="35" t="s">
        <v>2582</v>
      </c>
      <c r="D41" s="711"/>
      <c r="E41" s="729"/>
      <c r="F41" s="826"/>
      <c r="G41" s="63" t="s">
        <v>445</v>
      </c>
      <c r="H41" s="194"/>
      <c r="I41" s="194"/>
      <c r="J41" s="194"/>
      <c r="K41" s="194"/>
      <c r="L41" s="194"/>
      <c r="M41" s="195"/>
      <c r="N41" s="453" t="s">
        <v>129</v>
      </c>
      <c r="O41" s="167"/>
      <c r="P41" s="167"/>
      <c r="Q41" s="167"/>
      <c r="R41" s="36"/>
      <c r="S41" s="422"/>
      <c r="T41" s="422"/>
      <c r="U41" s="41"/>
      <c r="V41" s="41"/>
      <c r="W41" s="41"/>
      <c r="X41" s="41"/>
      <c r="Y41" s="619"/>
      <c r="Z41" s="653"/>
      <c r="AA41" s="142"/>
      <c r="AB41" s="142"/>
      <c r="AC41" s="651"/>
      <c r="AD41" s="422"/>
      <c r="AE41" s="422"/>
      <c r="AF41" s="422"/>
      <c r="AG41" s="422"/>
      <c r="AH41" s="38"/>
      <c r="AI41" s="814"/>
      <c r="AJ41" s="850"/>
      <c r="AK41" s="815"/>
      <c r="AL41" s="857"/>
      <c r="AM41" s="855"/>
      <c r="AN41" s="856"/>
      <c r="AO41" s="12">
        <f>ROUND(ROUND(O42*$AJ$50,0)*$AM$50,0)</f>
        <v>381</v>
      </c>
      <c r="AP41" s="125"/>
    </row>
    <row r="42" spans="1:42" ht="17.25" customHeight="1" x14ac:dyDescent="0.15">
      <c r="A42" s="436">
        <v>24</v>
      </c>
      <c r="B42" s="433">
        <v>9141</v>
      </c>
      <c r="C42" s="35" t="s">
        <v>2583</v>
      </c>
      <c r="D42" s="711"/>
      <c r="E42" s="729"/>
      <c r="F42" s="826"/>
      <c r="G42" s="680" t="s">
        <v>2193</v>
      </c>
      <c r="H42" s="784"/>
      <c r="I42" s="784"/>
      <c r="J42" s="784"/>
      <c r="K42" s="784"/>
      <c r="L42" s="784"/>
      <c r="M42" s="785"/>
      <c r="N42" s="39"/>
      <c r="O42" s="829">
        <f>予防短期入所生活!O26</f>
        <v>561</v>
      </c>
      <c r="P42" s="829"/>
      <c r="Q42" s="426" t="s">
        <v>578</v>
      </c>
      <c r="R42" s="432"/>
      <c r="S42" s="691" t="s">
        <v>301</v>
      </c>
      <c r="T42" s="750"/>
      <c r="U42" s="750"/>
      <c r="V42" s="750"/>
      <c r="W42" s="750"/>
      <c r="X42" s="750"/>
      <c r="Y42" s="750"/>
      <c r="Z42" s="750"/>
      <c r="AA42" s="750"/>
      <c r="AB42" s="750"/>
      <c r="AC42" s="750"/>
      <c r="AD42" s="750"/>
      <c r="AE42" s="750"/>
      <c r="AF42" s="515" t="s">
        <v>27</v>
      </c>
      <c r="AG42" s="828">
        <f>$AG$6</f>
        <v>0.97</v>
      </c>
      <c r="AH42" s="840"/>
      <c r="AI42" s="814"/>
      <c r="AJ42" s="850"/>
      <c r="AK42" s="815"/>
      <c r="AL42" s="857"/>
      <c r="AM42" s="855"/>
      <c r="AN42" s="856"/>
      <c r="AO42" s="12">
        <f>ROUND(ROUND(ROUND(O42*AG42,0)*$AJ$50,0)*$AM$50,0)</f>
        <v>370</v>
      </c>
      <c r="AP42" s="125"/>
    </row>
    <row r="43" spans="1:42" ht="17.25" customHeight="1" x14ac:dyDescent="0.15">
      <c r="A43" s="436">
        <v>24</v>
      </c>
      <c r="B43" s="433">
        <v>9143</v>
      </c>
      <c r="C43" s="35" t="s">
        <v>2584</v>
      </c>
      <c r="D43" s="711"/>
      <c r="E43" s="729"/>
      <c r="F43" s="826"/>
      <c r="G43" s="796"/>
      <c r="H43" s="784"/>
      <c r="I43" s="784"/>
      <c r="J43" s="784"/>
      <c r="K43" s="784"/>
      <c r="L43" s="784"/>
      <c r="M43" s="785"/>
      <c r="N43" s="453" t="s">
        <v>130</v>
      </c>
      <c r="O43" s="173"/>
      <c r="P43" s="173"/>
      <c r="Q43" s="439"/>
      <c r="R43" s="36"/>
      <c r="S43" s="422"/>
      <c r="T43" s="422"/>
      <c r="U43" s="41"/>
      <c r="V43" s="41"/>
      <c r="W43" s="41"/>
      <c r="X43" s="422"/>
      <c r="Y43" s="651"/>
      <c r="Z43" s="445"/>
      <c r="AA43" s="142"/>
      <c r="AB43" s="142"/>
      <c r="AC43" s="651"/>
      <c r="AD43" s="422"/>
      <c r="AE43" s="422"/>
      <c r="AF43" s="422"/>
      <c r="AG43" s="422"/>
      <c r="AH43" s="38"/>
      <c r="AI43" s="814"/>
      <c r="AJ43" s="850"/>
      <c r="AK43" s="815"/>
      <c r="AL43" s="857"/>
      <c r="AM43" s="855"/>
      <c r="AN43" s="856"/>
      <c r="AO43" s="12">
        <f>ROUND(ROUND(O44*$AJ$50,0)*$AM$50,0)</f>
        <v>463</v>
      </c>
      <c r="AP43" s="125"/>
    </row>
    <row r="44" spans="1:42" ht="17.25" customHeight="1" x14ac:dyDescent="0.15">
      <c r="A44" s="436">
        <v>24</v>
      </c>
      <c r="B44" s="433">
        <v>9145</v>
      </c>
      <c r="C44" s="35" t="s">
        <v>2585</v>
      </c>
      <c r="D44" s="711"/>
      <c r="E44" s="824"/>
      <c r="F44" s="827"/>
      <c r="G44" s="830" t="s">
        <v>1855</v>
      </c>
      <c r="H44" s="831"/>
      <c r="I44" s="831"/>
      <c r="J44" s="831"/>
      <c r="K44" s="831"/>
      <c r="L44" s="831"/>
      <c r="M44" s="832"/>
      <c r="N44" s="421"/>
      <c r="O44" s="688">
        <f>予防短期入所生活!O28</f>
        <v>681</v>
      </c>
      <c r="P44" s="688"/>
      <c r="Q44" s="245" t="s">
        <v>578</v>
      </c>
      <c r="R44" s="638"/>
      <c r="S44" s="691" t="s">
        <v>301</v>
      </c>
      <c r="T44" s="750"/>
      <c r="U44" s="750"/>
      <c r="V44" s="750"/>
      <c r="W44" s="750"/>
      <c r="X44" s="750"/>
      <c r="Y44" s="750"/>
      <c r="Z44" s="750"/>
      <c r="AA44" s="750"/>
      <c r="AB44" s="750"/>
      <c r="AC44" s="750"/>
      <c r="AD44" s="750"/>
      <c r="AE44" s="750"/>
      <c r="AF44" s="515" t="s">
        <v>27</v>
      </c>
      <c r="AG44" s="828">
        <f>$AG$6</f>
        <v>0.97</v>
      </c>
      <c r="AH44" s="840"/>
      <c r="AI44" s="814"/>
      <c r="AJ44" s="850"/>
      <c r="AK44" s="815"/>
      <c r="AL44" s="857"/>
      <c r="AM44" s="855"/>
      <c r="AN44" s="856"/>
      <c r="AO44" s="12">
        <f>ROUND(ROUND(ROUND(O44*AG44,0)*$AJ$50,0)*$AM$50,0)</f>
        <v>449</v>
      </c>
      <c r="AP44" s="125"/>
    </row>
    <row r="45" spans="1:42" ht="17.25" customHeight="1" x14ac:dyDescent="0.15">
      <c r="A45" s="436">
        <v>24</v>
      </c>
      <c r="B45" s="433">
        <v>9331</v>
      </c>
      <c r="C45" s="35" t="s">
        <v>2586</v>
      </c>
      <c r="D45" s="711"/>
      <c r="E45" s="726" t="s">
        <v>308</v>
      </c>
      <c r="F45" s="825" t="s">
        <v>303</v>
      </c>
      <c r="G45" s="64" t="s">
        <v>473</v>
      </c>
      <c r="H45" s="196"/>
      <c r="I45" s="196"/>
      <c r="J45" s="196"/>
      <c r="K45" s="196"/>
      <c r="L45" s="196"/>
      <c r="M45" s="197"/>
      <c r="N45" s="453" t="s">
        <v>129</v>
      </c>
      <c r="O45" s="167"/>
      <c r="P45" s="167"/>
      <c r="Q45" s="167"/>
      <c r="R45" s="36"/>
      <c r="S45" s="422"/>
      <c r="T45" s="422"/>
      <c r="U45" s="41"/>
      <c r="V45" s="41"/>
      <c r="W45" s="41"/>
      <c r="X45" s="621"/>
      <c r="Y45" s="621"/>
      <c r="Z45" s="621"/>
      <c r="AA45" s="445"/>
      <c r="AB45" s="564"/>
      <c r="AC45" s="445"/>
      <c r="AD45" s="422"/>
      <c r="AE45" s="422"/>
      <c r="AF45" s="422"/>
      <c r="AG45" s="422"/>
      <c r="AH45" s="38"/>
      <c r="AI45" s="814"/>
      <c r="AJ45" s="850"/>
      <c r="AK45" s="815"/>
      <c r="AL45" s="857"/>
      <c r="AM45" s="855"/>
      <c r="AN45" s="856"/>
      <c r="AO45" s="12">
        <f>ROUND(ROUND(O46*$AJ$50,0)*$AM$50,0)</f>
        <v>359</v>
      </c>
      <c r="AP45" s="125"/>
    </row>
    <row r="46" spans="1:42" ht="17.25" customHeight="1" x14ac:dyDescent="0.15">
      <c r="A46" s="436">
        <v>24</v>
      </c>
      <c r="B46" s="433">
        <v>9333</v>
      </c>
      <c r="C46" s="35" t="s">
        <v>2587</v>
      </c>
      <c r="D46" s="711"/>
      <c r="E46" s="729"/>
      <c r="F46" s="826"/>
      <c r="G46" s="680" t="s">
        <v>2194</v>
      </c>
      <c r="H46" s="784"/>
      <c r="I46" s="784"/>
      <c r="J46" s="784"/>
      <c r="K46" s="784"/>
      <c r="L46" s="784"/>
      <c r="M46" s="785"/>
      <c r="N46" s="246"/>
      <c r="O46" s="688">
        <f>予防短期入所生活!O30</f>
        <v>529</v>
      </c>
      <c r="P46" s="688"/>
      <c r="Q46" s="245" t="s">
        <v>578</v>
      </c>
      <c r="R46" s="638"/>
      <c r="S46" s="691" t="s">
        <v>301</v>
      </c>
      <c r="T46" s="750"/>
      <c r="U46" s="750"/>
      <c r="V46" s="750"/>
      <c r="W46" s="750"/>
      <c r="X46" s="750"/>
      <c r="Y46" s="750"/>
      <c r="Z46" s="750"/>
      <c r="AA46" s="750"/>
      <c r="AB46" s="750"/>
      <c r="AC46" s="750"/>
      <c r="AD46" s="750"/>
      <c r="AE46" s="750"/>
      <c r="AF46" s="515" t="s">
        <v>27</v>
      </c>
      <c r="AG46" s="828">
        <f>$AG$6</f>
        <v>0.97</v>
      </c>
      <c r="AH46" s="840"/>
      <c r="AI46" s="814"/>
      <c r="AJ46" s="850"/>
      <c r="AK46" s="815"/>
      <c r="AL46" s="857"/>
      <c r="AM46" s="855"/>
      <c r="AN46" s="856"/>
      <c r="AO46" s="12">
        <f>ROUND(ROUND(ROUND(O46*AG46,0)*$AJ$50,0)*$AM$50,0)</f>
        <v>348</v>
      </c>
      <c r="AP46" s="125"/>
    </row>
    <row r="47" spans="1:42" ht="17.25" customHeight="1" x14ac:dyDescent="0.15">
      <c r="A47" s="436">
        <v>24</v>
      </c>
      <c r="B47" s="433">
        <v>9335</v>
      </c>
      <c r="C47" s="35" t="s">
        <v>2588</v>
      </c>
      <c r="D47" s="711"/>
      <c r="E47" s="729"/>
      <c r="F47" s="826"/>
      <c r="G47" s="796"/>
      <c r="H47" s="784"/>
      <c r="I47" s="784"/>
      <c r="J47" s="784"/>
      <c r="K47" s="784"/>
      <c r="L47" s="784"/>
      <c r="M47" s="785"/>
      <c r="N47" s="453" t="s">
        <v>130</v>
      </c>
      <c r="O47" s="173"/>
      <c r="P47" s="173"/>
      <c r="Q47" s="439"/>
      <c r="R47" s="36"/>
      <c r="S47" s="422"/>
      <c r="T47" s="422"/>
      <c r="U47" s="41"/>
      <c r="V47" s="41"/>
      <c r="W47" s="41"/>
      <c r="X47" s="621"/>
      <c r="Y47" s="621"/>
      <c r="Z47" s="621"/>
      <c r="AA47" s="445"/>
      <c r="AB47" s="139"/>
      <c r="AC47" s="445"/>
      <c r="AD47" s="422"/>
      <c r="AE47" s="422"/>
      <c r="AF47" s="422"/>
      <c r="AG47" s="422"/>
      <c r="AH47" s="38"/>
      <c r="AI47" s="814"/>
      <c r="AJ47" s="850"/>
      <c r="AK47" s="815"/>
      <c r="AL47" s="857"/>
      <c r="AM47" s="855"/>
      <c r="AN47" s="856"/>
      <c r="AO47" s="12">
        <f>ROUND(ROUND(O48*$AJ$50,0)*$AM$50,0)</f>
        <v>445</v>
      </c>
      <c r="AP47" s="125"/>
    </row>
    <row r="48" spans="1:42" ht="17.25" customHeight="1" x14ac:dyDescent="0.15">
      <c r="A48" s="436">
        <v>24</v>
      </c>
      <c r="B48" s="433">
        <v>9337</v>
      </c>
      <c r="C48" s="35" t="s">
        <v>2589</v>
      </c>
      <c r="D48" s="711"/>
      <c r="E48" s="729"/>
      <c r="F48" s="826"/>
      <c r="G48" s="680" t="s">
        <v>452</v>
      </c>
      <c r="H48" s="784"/>
      <c r="I48" s="784"/>
      <c r="J48" s="784"/>
      <c r="K48" s="784"/>
      <c r="L48" s="784"/>
      <c r="M48" s="785"/>
      <c r="N48" s="421"/>
      <c r="O48" s="688">
        <f>予防短期入所生活!O32</f>
        <v>656</v>
      </c>
      <c r="P48" s="688"/>
      <c r="Q48" s="245" t="s">
        <v>578</v>
      </c>
      <c r="R48" s="638"/>
      <c r="S48" s="691" t="s">
        <v>301</v>
      </c>
      <c r="T48" s="750"/>
      <c r="U48" s="750"/>
      <c r="V48" s="750"/>
      <c r="W48" s="750"/>
      <c r="X48" s="750"/>
      <c r="Y48" s="750"/>
      <c r="Z48" s="750"/>
      <c r="AA48" s="750"/>
      <c r="AB48" s="750"/>
      <c r="AC48" s="750"/>
      <c r="AD48" s="750"/>
      <c r="AE48" s="750"/>
      <c r="AF48" s="515" t="s">
        <v>27</v>
      </c>
      <c r="AG48" s="828">
        <f>$AG$6</f>
        <v>0.97</v>
      </c>
      <c r="AH48" s="840"/>
      <c r="AI48" s="814"/>
      <c r="AJ48" s="850"/>
      <c r="AK48" s="815"/>
      <c r="AL48" s="857"/>
      <c r="AM48" s="855"/>
      <c r="AN48" s="856"/>
      <c r="AO48" s="12">
        <f>ROUND(ROUND(ROUND(O48*AG48,0)*$AJ$50,0)*$AM$50,0)</f>
        <v>432</v>
      </c>
      <c r="AP48" s="125"/>
    </row>
    <row r="49" spans="1:42" ht="17.25" customHeight="1" x14ac:dyDescent="0.15">
      <c r="A49" s="436">
        <v>24</v>
      </c>
      <c r="B49" s="433">
        <v>9339</v>
      </c>
      <c r="C49" s="35" t="s">
        <v>2590</v>
      </c>
      <c r="D49" s="711"/>
      <c r="E49" s="729"/>
      <c r="F49" s="826"/>
      <c r="G49" s="63" t="s">
        <v>445</v>
      </c>
      <c r="H49" s="194"/>
      <c r="I49" s="194"/>
      <c r="J49" s="194"/>
      <c r="K49" s="194"/>
      <c r="L49" s="194"/>
      <c r="M49" s="195"/>
      <c r="N49" s="453" t="s">
        <v>129</v>
      </c>
      <c r="O49" s="167"/>
      <c r="P49" s="167"/>
      <c r="Q49" s="167"/>
      <c r="R49" s="36"/>
      <c r="S49" s="422"/>
      <c r="T49" s="422"/>
      <c r="U49" s="41"/>
      <c r="V49" s="41"/>
      <c r="W49" s="41"/>
      <c r="X49" s="621"/>
      <c r="Y49" s="621"/>
      <c r="Z49" s="621"/>
      <c r="AA49" s="445"/>
      <c r="AB49" s="564"/>
      <c r="AC49" s="445"/>
      <c r="AD49" s="422"/>
      <c r="AE49" s="422"/>
      <c r="AF49" s="422"/>
      <c r="AG49" s="422"/>
      <c r="AH49" s="38"/>
      <c r="AI49" s="814"/>
      <c r="AJ49" s="850"/>
      <c r="AK49" s="815"/>
      <c r="AL49" s="857"/>
      <c r="AM49" s="855"/>
      <c r="AN49" s="856"/>
      <c r="AO49" s="12">
        <f>ROUND(ROUND(O50*$AJ$50,0)*$AM$50,0)</f>
        <v>359</v>
      </c>
      <c r="AP49" s="125"/>
    </row>
    <row r="50" spans="1:42" ht="17.25" customHeight="1" x14ac:dyDescent="0.15">
      <c r="A50" s="436">
        <v>24</v>
      </c>
      <c r="B50" s="433">
        <v>9341</v>
      </c>
      <c r="C50" s="35" t="s">
        <v>2591</v>
      </c>
      <c r="D50" s="711"/>
      <c r="E50" s="729"/>
      <c r="F50" s="826"/>
      <c r="G50" s="680" t="s">
        <v>2195</v>
      </c>
      <c r="H50" s="784"/>
      <c r="I50" s="784"/>
      <c r="J50" s="784"/>
      <c r="K50" s="784"/>
      <c r="L50" s="784"/>
      <c r="M50" s="785"/>
      <c r="N50" s="421"/>
      <c r="O50" s="688">
        <f>予防短期入所生活!O34</f>
        <v>529</v>
      </c>
      <c r="P50" s="688"/>
      <c r="Q50" s="245" t="s">
        <v>578</v>
      </c>
      <c r="R50" s="638"/>
      <c r="S50" s="691" t="s">
        <v>301</v>
      </c>
      <c r="T50" s="750"/>
      <c r="U50" s="750"/>
      <c r="V50" s="750"/>
      <c r="W50" s="750"/>
      <c r="X50" s="750"/>
      <c r="Y50" s="750"/>
      <c r="Z50" s="750"/>
      <c r="AA50" s="750"/>
      <c r="AB50" s="750"/>
      <c r="AC50" s="750"/>
      <c r="AD50" s="750"/>
      <c r="AE50" s="750"/>
      <c r="AF50" s="515" t="s">
        <v>27</v>
      </c>
      <c r="AG50" s="828">
        <f>$AG$6</f>
        <v>0.97</v>
      </c>
      <c r="AH50" s="840"/>
      <c r="AI50" s="70" t="s">
        <v>27</v>
      </c>
      <c r="AJ50" s="718">
        <f>AL19</f>
        <v>0.7</v>
      </c>
      <c r="AK50" s="719"/>
      <c r="AL50" s="70" t="s">
        <v>27</v>
      </c>
      <c r="AM50" s="718">
        <f>予防短期入所生活!AL50</f>
        <v>0.97</v>
      </c>
      <c r="AN50" s="719"/>
      <c r="AO50" s="12">
        <f>ROUND(ROUND(ROUND(O50*AG50,0)*$AJ$50,0)*$AM$50,0)</f>
        <v>348</v>
      </c>
      <c r="AP50" s="125"/>
    </row>
    <row r="51" spans="1:42" ht="17.25" customHeight="1" x14ac:dyDescent="0.15">
      <c r="A51" s="436">
        <v>24</v>
      </c>
      <c r="B51" s="433">
        <v>9343</v>
      </c>
      <c r="C51" s="35" t="s">
        <v>2592</v>
      </c>
      <c r="D51" s="711"/>
      <c r="E51" s="729"/>
      <c r="F51" s="826"/>
      <c r="G51" s="796"/>
      <c r="H51" s="784"/>
      <c r="I51" s="784"/>
      <c r="J51" s="784"/>
      <c r="K51" s="784"/>
      <c r="L51" s="784"/>
      <c r="M51" s="785"/>
      <c r="N51" s="453" t="s">
        <v>130</v>
      </c>
      <c r="O51" s="173"/>
      <c r="P51" s="173"/>
      <c r="Q51" s="439"/>
      <c r="R51" s="36"/>
      <c r="S51" s="422"/>
      <c r="T51" s="422"/>
      <c r="U51" s="41"/>
      <c r="V51" s="41"/>
      <c r="W51" s="41"/>
      <c r="X51" s="621"/>
      <c r="Y51" s="621"/>
      <c r="Z51" s="621"/>
      <c r="AA51" s="653"/>
      <c r="AB51" s="413"/>
      <c r="AC51" s="653"/>
      <c r="AD51" s="422"/>
      <c r="AE51" s="422"/>
      <c r="AF51" s="422"/>
      <c r="AG51" s="422"/>
      <c r="AH51" s="38"/>
      <c r="AI51" s="421"/>
      <c r="AJ51" s="545"/>
      <c r="AK51" s="144"/>
      <c r="AL51" s="421"/>
      <c r="AM51" s="418"/>
      <c r="AN51" s="419"/>
      <c r="AO51" s="12">
        <f>ROUND(ROUND(O52*$AJ$50,0)*$AM$50,0)</f>
        <v>445</v>
      </c>
      <c r="AP51" s="125"/>
    </row>
    <row r="52" spans="1:42" ht="17.25" customHeight="1" x14ac:dyDescent="0.15">
      <c r="A52" s="436">
        <v>24</v>
      </c>
      <c r="B52" s="433">
        <v>9345</v>
      </c>
      <c r="C52" s="35" t="s">
        <v>2593</v>
      </c>
      <c r="D52" s="839"/>
      <c r="E52" s="824"/>
      <c r="F52" s="827"/>
      <c r="G52" s="830" t="s">
        <v>1855</v>
      </c>
      <c r="H52" s="831"/>
      <c r="I52" s="831"/>
      <c r="J52" s="831"/>
      <c r="K52" s="831"/>
      <c r="L52" s="831"/>
      <c r="M52" s="832"/>
      <c r="N52" s="39"/>
      <c r="O52" s="829">
        <f>予防短期入所生活!O36</f>
        <v>656</v>
      </c>
      <c r="P52" s="829"/>
      <c r="Q52" s="426" t="s">
        <v>578</v>
      </c>
      <c r="R52" s="432"/>
      <c r="S52" s="691" t="s">
        <v>301</v>
      </c>
      <c r="T52" s="750"/>
      <c r="U52" s="750"/>
      <c r="V52" s="750"/>
      <c r="W52" s="750"/>
      <c r="X52" s="750"/>
      <c r="Y52" s="750"/>
      <c r="Z52" s="750"/>
      <c r="AA52" s="750"/>
      <c r="AB52" s="750"/>
      <c r="AC52" s="750"/>
      <c r="AD52" s="750"/>
      <c r="AE52" s="750"/>
      <c r="AF52" s="515" t="s">
        <v>27</v>
      </c>
      <c r="AG52" s="828">
        <f>$AG$6</f>
        <v>0.97</v>
      </c>
      <c r="AH52" s="840"/>
      <c r="AI52" s="39"/>
      <c r="AJ52" s="522"/>
      <c r="AK52" s="294"/>
      <c r="AL52" s="295"/>
      <c r="AM52" s="52"/>
      <c r="AN52" s="47"/>
      <c r="AO52" s="12">
        <f>ROUND(ROUND(ROUND(O52*AG52,0)*$AJ$50,0)*$AM$50,0)</f>
        <v>432</v>
      </c>
      <c r="AP52" s="293"/>
    </row>
  </sheetData>
  <mergeCells count="113">
    <mergeCell ref="AJ50:AK50"/>
    <mergeCell ref="AM50:AN50"/>
    <mergeCell ref="G52:M52"/>
    <mergeCell ref="O52:P52"/>
    <mergeCell ref="S52:AE52"/>
    <mergeCell ref="AG52:AH52"/>
    <mergeCell ref="AG46:AH46"/>
    <mergeCell ref="G48:M48"/>
    <mergeCell ref="O48:P48"/>
    <mergeCell ref="S48:AE48"/>
    <mergeCell ref="AG48:AH48"/>
    <mergeCell ref="G50:M51"/>
    <mergeCell ref="O50:P50"/>
    <mergeCell ref="S50:AE50"/>
    <mergeCell ref="AG50:AH50"/>
    <mergeCell ref="AG38:AH38"/>
    <mergeCell ref="AI38:AK49"/>
    <mergeCell ref="AL38:AN49"/>
    <mergeCell ref="G40:M40"/>
    <mergeCell ref="O40:P40"/>
    <mergeCell ref="S40:AE40"/>
    <mergeCell ref="AG40:AH40"/>
    <mergeCell ref="G42:M43"/>
    <mergeCell ref="O42:P42"/>
    <mergeCell ref="S42:AE42"/>
    <mergeCell ref="AG42:AH42"/>
    <mergeCell ref="G44:M44"/>
    <mergeCell ref="O44:P44"/>
    <mergeCell ref="S44:AE44"/>
    <mergeCell ref="AG44:AH44"/>
    <mergeCell ref="G46:M47"/>
    <mergeCell ref="O46:P46"/>
    <mergeCell ref="S46:AE46"/>
    <mergeCell ref="D37:D52"/>
    <mergeCell ref="E37:E44"/>
    <mergeCell ref="F37:F44"/>
    <mergeCell ref="G38:M39"/>
    <mergeCell ref="O38:P38"/>
    <mergeCell ref="S38:AE38"/>
    <mergeCell ref="G34:M35"/>
    <mergeCell ref="O34:P34"/>
    <mergeCell ref="S34:AE34"/>
    <mergeCell ref="E45:E52"/>
    <mergeCell ref="F45:F52"/>
    <mergeCell ref="O24:P24"/>
    <mergeCell ref="S24:AE24"/>
    <mergeCell ref="AG24:AH24"/>
    <mergeCell ref="AG34:AH34"/>
    <mergeCell ref="G36:M36"/>
    <mergeCell ref="O36:P36"/>
    <mergeCell ref="S36:AE36"/>
    <mergeCell ref="AG36:AH36"/>
    <mergeCell ref="E29:E36"/>
    <mergeCell ref="F29:F36"/>
    <mergeCell ref="G30:M31"/>
    <mergeCell ref="O30:P30"/>
    <mergeCell ref="S30:AE30"/>
    <mergeCell ref="AG30:AH30"/>
    <mergeCell ref="G32:M32"/>
    <mergeCell ref="O32:P32"/>
    <mergeCell ref="S32:AE32"/>
    <mergeCell ref="AG32:AH32"/>
    <mergeCell ref="E5:E12"/>
    <mergeCell ref="F5:F12"/>
    <mergeCell ref="AG18:AH18"/>
    <mergeCell ref="AL19:AM19"/>
    <mergeCell ref="O20:P20"/>
    <mergeCell ref="S20:AE20"/>
    <mergeCell ref="AG20:AH20"/>
    <mergeCell ref="D21:D36"/>
    <mergeCell ref="E21:E28"/>
    <mergeCell ref="F21:F28"/>
    <mergeCell ref="G22:M23"/>
    <mergeCell ref="O22:P22"/>
    <mergeCell ref="D5:D20"/>
    <mergeCell ref="G26:M27"/>
    <mergeCell ref="O26:P26"/>
    <mergeCell ref="S26:AE26"/>
    <mergeCell ref="AG26:AH26"/>
    <mergeCell ref="G28:M28"/>
    <mergeCell ref="O28:P28"/>
    <mergeCell ref="S28:AE28"/>
    <mergeCell ref="AG28:AH28"/>
    <mergeCell ref="S22:AE22"/>
    <mergeCell ref="AG22:AH22"/>
    <mergeCell ref="G24:M24"/>
    <mergeCell ref="E13:E20"/>
    <mergeCell ref="F13:F20"/>
    <mergeCell ref="G14:M15"/>
    <mergeCell ref="O14:P14"/>
    <mergeCell ref="S14:AE14"/>
    <mergeCell ref="AG14:AH14"/>
    <mergeCell ref="O16:P16"/>
    <mergeCell ref="S16:AE16"/>
    <mergeCell ref="AG16:AH16"/>
    <mergeCell ref="AG6:AH6"/>
    <mergeCell ref="AJ7:AM18"/>
    <mergeCell ref="O8:P8"/>
    <mergeCell ref="S8:AE8"/>
    <mergeCell ref="AG8:AH8"/>
    <mergeCell ref="G10:M11"/>
    <mergeCell ref="O10:P10"/>
    <mergeCell ref="S10:AE10"/>
    <mergeCell ref="AG10:AH10"/>
    <mergeCell ref="O12:P12"/>
    <mergeCell ref="G6:M7"/>
    <mergeCell ref="O6:P6"/>
    <mergeCell ref="S6:AE6"/>
    <mergeCell ref="S12:AE12"/>
    <mergeCell ref="G18:M19"/>
    <mergeCell ref="O18:P18"/>
    <mergeCell ref="S18:AE18"/>
    <mergeCell ref="AG12:AH12"/>
  </mergeCells>
  <phoneticPr fontId="3"/>
  <printOptions horizontalCentered="1"/>
  <pageMargins left="0.39370078740157483" right="0.39370078740157483" top="0.78740157480314965" bottom="0.59055118110236227" header="0.51181102362204722" footer="0.31496062992125984"/>
  <pageSetup paperSize="9" scale="61" firstPageNumber="29" orientation="portrait" useFirstPageNumber="1" r:id="rId1"/>
  <headerFooter alignWithMargins="0">
    <oddHeader>&amp;R&amp;9介護予防短期入所生活介護</oddHeader>
    <oddFooter>&amp;C&amp;14&amp;P</oddFooter>
  </headerFooter>
  <rowBreaks count="1" manualBreakCount="1">
    <brk id="115" max="4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5" ma:contentTypeDescription="新しいドキュメントを作成します。" ma:contentTypeScope="" ma:versionID="97d646433f40977ed08411ff89985142">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f2ed05dc5eded970bc776f78d1a8ee27"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a954db6-8e98-4c99-b32f-7e23d9ecf8c6">
      <Terms xmlns="http://schemas.microsoft.com/office/infopath/2007/PartnerControls"/>
    </lcf76f155ced4ddcb4097134ff3c332f>
    <TaxCatchAll xmlns="263dbbe5-076b-4606-a03b-9598f5f2f35a" xsi:nil="true"/>
    <Owner xmlns="ba954db6-8e98-4c99-b32f-7e23d9ecf8c6">
      <UserInfo>
        <DisplayName/>
        <AccountId xsi:nil="true"/>
        <AccountType/>
      </UserInfo>
    </Owner>
  </documentManagement>
</p:properties>
</file>

<file path=customXml/itemProps1.xml><?xml version="1.0" encoding="utf-8"?>
<ds:datastoreItem xmlns:ds="http://schemas.openxmlformats.org/officeDocument/2006/customXml" ds:itemID="{E9F7DDB3-E995-4DB4-942F-03F4CA8A4C23}"/>
</file>

<file path=customXml/itemProps2.xml><?xml version="1.0" encoding="utf-8"?>
<ds:datastoreItem xmlns:ds="http://schemas.openxmlformats.org/officeDocument/2006/customXml" ds:itemID="{0684656A-2331-4E31-BEEB-B83760EBA647}"/>
</file>

<file path=customXml/itemProps3.xml><?xml version="1.0" encoding="utf-8"?>
<ds:datastoreItem xmlns:ds="http://schemas.openxmlformats.org/officeDocument/2006/customXml" ds:itemID="{D9F0C810-E9B4-417A-8BD1-90768568BB0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52</vt:i4>
      </vt:variant>
    </vt:vector>
  </HeadingPairs>
  <TitlesOfParts>
    <vt:vector size="82" baseType="lpstr">
      <vt:lpstr>表紙</vt:lpstr>
      <vt:lpstr>予防訪問入浴</vt:lpstr>
      <vt:lpstr>予防訪問看護</vt:lpstr>
      <vt:lpstr>予防訪問リハ</vt:lpstr>
      <vt:lpstr>予防居宅療養管理指導</vt:lpstr>
      <vt:lpstr>予防通所リハ</vt:lpstr>
      <vt:lpstr>予防短期入所生活</vt:lpstr>
      <vt:lpstr>予防短期入所生活（定員超過）</vt:lpstr>
      <vt:lpstr>予防短期入所生活（人欠）</vt:lpstr>
      <vt:lpstr>予防短期入所生活（長期）</vt:lpstr>
      <vt:lpstr>予防短期入所生活（長期・定員超過）</vt:lpstr>
      <vt:lpstr>予防短期入所生活（長期・人欠）</vt:lpstr>
      <vt:lpstr>予防短期入所療養イ</vt:lpstr>
      <vt:lpstr>予防短期入所療養イ（定員超過）</vt:lpstr>
      <vt:lpstr>予防短期入所療養イ（人欠）</vt:lpstr>
      <vt:lpstr>予防短期入所療養ロ</vt:lpstr>
      <vt:lpstr>予防短期入所療養ロ（定員超過）</vt:lpstr>
      <vt:lpstr>予防短期入所療養ロ（看護・介護職員）</vt:lpstr>
      <vt:lpstr>予防短期入所療養ロ（正看比率）</vt:lpstr>
      <vt:lpstr>予防短期入所療養ロ（医師の欠員１）</vt:lpstr>
      <vt:lpstr>予防短期入所療養ロ（医師の欠員２）</vt:lpstr>
      <vt:lpstr>予防短期入所療養ハ</vt:lpstr>
      <vt:lpstr>予防短期入所療養ホ</vt:lpstr>
      <vt:lpstr>予防短期入所療養ホ（定員超過）</vt:lpstr>
      <vt:lpstr>予防短期入所療養ホ（医師・薬剤師・看護介護職員の欠員）</vt:lpstr>
      <vt:lpstr>予防短期入所療養ホ（正看比率）</vt:lpstr>
      <vt:lpstr>予防特定施設</vt:lpstr>
      <vt:lpstr>予防福祉用具</vt:lpstr>
      <vt:lpstr>介護予防支援</vt:lpstr>
      <vt:lpstr>特定入所者介護予防</vt:lpstr>
      <vt:lpstr>介護予防支援!Print_Area</vt:lpstr>
      <vt:lpstr>特定入所者介護予防!Print_Area</vt:lpstr>
      <vt:lpstr>表紙!Print_Area</vt:lpstr>
      <vt:lpstr>予防居宅療養管理指導!Print_Area</vt:lpstr>
      <vt:lpstr>予防短期入所生活!Print_Area</vt:lpstr>
      <vt:lpstr>'予防短期入所生活（人欠）'!Print_Area</vt:lpstr>
      <vt:lpstr>'予防短期入所生活（長期・人欠）'!Print_Area</vt:lpstr>
      <vt:lpstr>'予防短期入所生活（長期・定員超過）'!Print_Area</vt:lpstr>
      <vt:lpstr>'予防短期入所生活（定員超過）'!Print_Area</vt:lpstr>
      <vt:lpstr>予防短期入所療養イ!Print_Area</vt:lpstr>
      <vt:lpstr>'予防短期入所療養イ（人欠）'!Print_Area</vt:lpstr>
      <vt:lpstr>'予防短期入所療養イ（定員超過）'!Print_Area</vt:lpstr>
      <vt:lpstr>予防短期入所療養ハ!Print_Area</vt:lpstr>
      <vt:lpstr>予防短期入所療養ホ!Print_Area</vt:lpstr>
      <vt:lpstr>'予防短期入所療養ホ（医師・薬剤師・看護介護職員の欠員）'!Print_Area</vt:lpstr>
      <vt:lpstr>'予防短期入所療養ホ（正看比率）'!Print_Area</vt:lpstr>
      <vt:lpstr>'予防短期入所療養ホ（定員超過）'!Print_Area</vt:lpstr>
      <vt:lpstr>予防短期入所療養ロ!Print_Area</vt:lpstr>
      <vt:lpstr>'予防短期入所療養ロ（医師の欠員１）'!Print_Area</vt:lpstr>
      <vt:lpstr>'予防短期入所療養ロ（医師の欠員２）'!Print_Area</vt:lpstr>
      <vt:lpstr>'予防短期入所療養ロ（看護・介護職員）'!Print_Area</vt:lpstr>
      <vt:lpstr>'予防短期入所療養ロ（正看比率）'!Print_Area</vt:lpstr>
      <vt:lpstr>'予防短期入所療養ロ（定員超過）'!Print_Area</vt:lpstr>
      <vt:lpstr>予防通所リハ!Print_Area</vt:lpstr>
      <vt:lpstr>予防特定施設!Print_Area</vt:lpstr>
      <vt:lpstr>予防福祉用具!Print_Area</vt:lpstr>
      <vt:lpstr>予防訪問リハ!Print_Area</vt:lpstr>
      <vt:lpstr>予防訪問看護!Print_Area</vt:lpstr>
      <vt:lpstr>予防訪問入浴!Print_Area</vt:lpstr>
      <vt:lpstr>介護予防支援!Print_Titles</vt:lpstr>
      <vt:lpstr>特定入所者介護予防!Print_Titles</vt:lpstr>
      <vt:lpstr>予防居宅療養管理指導!Print_Titles</vt:lpstr>
      <vt:lpstr>予防短期入所生活!Print_Titles</vt:lpstr>
      <vt:lpstr>'予防短期入所生活（人欠）'!Print_Titles</vt:lpstr>
      <vt:lpstr>'予防短期入所生活（長期）'!Print_Titles</vt:lpstr>
      <vt:lpstr>'予防短期入所生活（長期・人欠）'!Print_Titles</vt:lpstr>
      <vt:lpstr>'予防短期入所生活（長期・定員超過）'!Print_Titles</vt:lpstr>
      <vt:lpstr>'予防短期入所生活（定員超過）'!Print_Titles</vt:lpstr>
      <vt:lpstr>予防短期入所療養イ!Print_Titles</vt:lpstr>
      <vt:lpstr>'予防短期入所療養イ（人欠）'!Print_Titles</vt:lpstr>
      <vt:lpstr>'予防短期入所療養イ（定員超過）'!Print_Titles</vt:lpstr>
      <vt:lpstr>予防短期入所療養ホ!Print_Titles</vt:lpstr>
      <vt:lpstr>'予防短期入所療養ホ（医師・薬剤師・看護介護職員の欠員）'!Print_Titles</vt:lpstr>
      <vt:lpstr>'予防短期入所療養ホ（正看比率）'!Print_Titles</vt:lpstr>
      <vt:lpstr>'予防短期入所療養ホ（定員超過）'!Print_Titles</vt:lpstr>
      <vt:lpstr>予防短期入所療養ロ!Print_Titles</vt:lpstr>
      <vt:lpstr>'予防短期入所療養ロ（医師の欠員１）'!Print_Titles</vt:lpstr>
      <vt:lpstr>'予防短期入所療養ロ（医師の欠員２）'!Print_Titles</vt:lpstr>
      <vt:lpstr>'予防短期入所療養ロ（看護・介護職員）'!Print_Titles</vt:lpstr>
      <vt:lpstr>'予防短期入所療養ロ（正看比率）'!Print_Titles</vt:lpstr>
      <vt:lpstr>'予防短期入所療養ロ（定員超過）'!Print_Titles</vt:lpstr>
      <vt:lpstr>予防訪問看護!Print_Titles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2026-05-21T08:12:09Z</dcterms:created>
  <dcterms:modified xsi:type="dcterms:W3CDTF">2026-05-21T08:12:14Z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0x01010087CF894088108243B701015C07253644</vt:lpwstr>
  </property>
</Properties>
</file>